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EstaPasta_de_trabalho" defaultThemeVersion="124226"/>
  <mc:AlternateContent xmlns:mc="http://schemas.openxmlformats.org/markup-compatibility/2006">
    <mc:Choice Requires="x15">
      <x15ac:absPath xmlns:x15ac="http://schemas.microsoft.com/office/spreadsheetml/2010/11/ac" url="G:\Meu Drive\00 Work\00 LCT\2020\RDC 011-2020 - Obra Bloco RP\"/>
    </mc:Choice>
  </mc:AlternateContent>
  <workbookProtection workbookAlgorithmName="SHA-512" workbookHashValue="5XmAFBBsc/fPS8mIQ4Cc4qnJd8ZhoMhv51nRh/NHk8dpr89QECcAuJN+2KbYp/e2XODW7qmNtF+yGGiLA7kaqg==" workbookSaltValue="yRc2fHgJ2RKJhsfhr4UPAA==" workbookSpinCount="100000" lockStructure="1"/>
  <bookViews>
    <workbookView xWindow="28680" yWindow="-120" windowWidth="25440" windowHeight="15390" tabRatio="627" activeTab="2"/>
  </bookViews>
  <sheets>
    <sheet name="Anexo I.4" sheetId="14" r:id="rId1"/>
    <sheet name="Anexo I.4.1" sheetId="1" r:id="rId2"/>
    <sheet name="Anexo I.4.2" sheetId="11" r:id="rId3"/>
    <sheet name="Anexo I.4.3" sheetId="15" r:id="rId4"/>
    <sheet name="Anexo I.4.4" sheetId="5" r:id="rId5"/>
    <sheet name="Anexo I-4.4.O" sheetId="12" state="hidden" r:id="rId6"/>
    <sheet name="Anexo I.4.5" sheetId="6" r:id="rId7"/>
  </sheets>
  <definedNames>
    <definedName name="Anexo_I.4.1___Planilha_de_Custos_Unitários">'Anexo I.4'!$J$8</definedName>
    <definedName name="_xlnm.Print_Area" localSheetId="1">'Anexo I.4.1'!$A$1:$J$495</definedName>
    <definedName name="_xlnm.Print_Area" localSheetId="2">'Anexo I.4.2'!$A$1:$AD$56</definedName>
    <definedName name="_xlnm.Print_Area" localSheetId="3">'Anexo I.4.3'!$A$1:$J$4524</definedName>
    <definedName name="_xlnm.Print_Titles" localSheetId="1">'Anexo I.4.1'!$1:$5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12" i="11" l="1"/>
  <c r="I6" i="11"/>
  <c r="I12" i="11"/>
  <c r="I22" i="11"/>
  <c r="I28" i="11"/>
  <c r="K14" i="11"/>
  <c r="K22" i="11"/>
  <c r="M12" i="11"/>
  <c r="M14" i="11"/>
  <c r="M48" i="11"/>
  <c r="O14" i="11"/>
  <c r="O16" i="11"/>
  <c r="O22" i="11"/>
  <c r="O48" i="11"/>
  <c r="Q14" i="11"/>
  <c r="Q16" i="11"/>
  <c r="Q22" i="11"/>
  <c r="Q32" i="11"/>
  <c r="S16" i="11"/>
  <c r="S20" i="11"/>
  <c r="S22" i="11"/>
  <c r="S28" i="11"/>
  <c r="S32" i="11"/>
  <c r="S34" i="11"/>
  <c r="S48" i="11"/>
  <c r="U16" i="11"/>
  <c r="U20" i="11"/>
  <c r="U22" i="11"/>
  <c r="U24" i="11"/>
  <c r="U26" i="11"/>
  <c r="U28" i="11"/>
  <c r="U32" i="11"/>
  <c r="U34" i="11"/>
  <c r="U48" i="11"/>
  <c r="W18" i="11"/>
  <c r="W22" i="11"/>
  <c r="W24" i="11"/>
  <c r="W26" i="11"/>
  <c r="W32" i="11"/>
  <c r="W34" i="11"/>
  <c r="W45" i="11"/>
  <c r="Y12" i="11"/>
  <c r="Y18" i="11"/>
  <c r="Y22" i="11"/>
  <c r="Y24" i="11"/>
  <c r="Y26" i="11"/>
  <c r="Y30" i="11"/>
  <c r="Y34" i="11"/>
  <c r="AA16" i="11"/>
  <c r="AA18" i="11"/>
  <c r="AA22" i="11"/>
  <c r="AA24" i="11"/>
  <c r="AA30" i="11"/>
  <c r="AA34" i="11"/>
  <c r="AA36" i="11"/>
  <c r="AA39" i="11"/>
  <c r="AC6" i="11"/>
  <c r="AC26" i="11"/>
  <c r="AC30" i="11"/>
  <c r="AC34" i="11"/>
  <c r="AC36" i="11"/>
  <c r="Z39" i="11"/>
  <c r="V45" i="11"/>
  <c r="T45" i="11"/>
  <c r="R45" i="11"/>
  <c r="R39" i="11"/>
  <c r="C42" i="11"/>
  <c r="AB39" i="11"/>
  <c r="X45" i="11" l="1"/>
  <c r="J4311" i="15"/>
  <c r="J4310" i="15" s="1"/>
  <c r="J4266" i="15"/>
  <c r="J4270" i="15" s="1"/>
  <c r="J4253" i="15"/>
  <c r="J4257" i="15" s="1"/>
  <c r="J4251" i="15" l="1"/>
  <c r="J4261" i="15"/>
  <c r="I4261" i="15" l="1"/>
  <c r="J4259" i="15"/>
  <c r="H454" i="1" l="1"/>
  <c r="J454" i="1" s="1"/>
  <c r="I454" i="1"/>
  <c r="I457" i="1" s="1"/>
  <c r="H456" i="1"/>
  <c r="J456" i="1" s="1"/>
  <c r="I456" i="1"/>
  <c r="H468" i="1"/>
  <c r="J468" i="1" s="1"/>
  <c r="I468" i="1"/>
  <c r="H469" i="1"/>
  <c r="J469" i="1" s="1"/>
  <c r="I469" i="1"/>
  <c r="H470" i="1"/>
  <c r="J470" i="1" s="1"/>
  <c r="I470" i="1"/>
  <c r="J457" i="1" l="1"/>
  <c r="D40" i="11" s="1"/>
  <c r="H134" i="1"/>
  <c r="J134" i="1" s="1"/>
  <c r="I134" i="1"/>
  <c r="D39" i="6"/>
  <c r="C39" i="6"/>
  <c r="D34" i="6"/>
  <c r="C34" i="6"/>
  <c r="D26" i="6"/>
  <c r="C26" i="6"/>
  <c r="D13" i="6"/>
  <c r="C13" i="6"/>
  <c r="Z40" i="11" l="1"/>
  <c r="Y40" i="11"/>
  <c r="AB40" i="11"/>
  <c r="R40" i="11"/>
  <c r="D41" i="6"/>
  <c r="C41" i="6"/>
  <c r="H467" i="1" l="1"/>
  <c r="J467" i="1" s="1"/>
  <c r="I467" i="1"/>
  <c r="H471" i="1"/>
  <c r="J471" i="1" s="1"/>
  <c r="I471" i="1"/>
  <c r="H473" i="1"/>
  <c r="J473" i="1" s="1"/>
  <c r="I473" i="1"/>
  <c r="H475" i="1"/>
  <c r="J475" i="1" s="1"/>
  <c r="I475" i="1"/>
  <c r="I476" i="1" l="1"/>
  <c r="J476" i="1"/>
  <c r="D46" i="11" l="1"/>
  <c r="H398" i="1"/>
  <c r="J398" i="1" s="1"/>
  <c r="I398" i="1"/>
  <c r="H399" i="1"/>
  <c r="J399" i="1" s="1"/>
  <c r="I399" i="1"/>
  <c r="H400" i="1"/>
  <c r="J400" i="1" s="1"/>
  <c r="I400" i="1"/>
  <c r="H401" i="1"/>
  <c r="J401" i="1" s="1"/>
  <c r="I401" i="1"/>
  <c r="H402" i="1"/>
  <c r="J402" i="1" s="1"/>
  <c r="I402" i="1"/>
  <c r="H352" i="1"/>
  <c r="J352" i="1" s="1"/>
  <c r="I352" i="1"/>
  <c r="H353" i="1"/>
  <c r="J353" i="1" s="1"/>
  <c r="I353" i="1"/>
  <c r="H354" i="1"/>
  <c r="J354" i="1" s="1"/>
  <c r="I354" i="1"/>
  <c r="H313" i="1"/>
  <c r="J313" i="1" s="1"/>
  <c r="I313" i="1"/>
  <c r="H314" i="1"/>
  <c r="J314" i="1" s="1"/>
  <c r="I314" i="1"/>
  <c r="H315" i="1"/>
  <c r="J315" i="1" s="1"/>
  <c r="I315" i="1"/>
  <c r="H316" i="1"/>
  <c r="J316" i="1" s="1"/>
  <c r="I316" i="1"/>
  <c r="H317" i="1"/>
  <c r="J317" i="1" s="1"/>
  <c r="I317" i="1"/>
  <c r="H318" i="1"/>
  <c r="J318" i="1" s="1"/>
  <c r="I318" i="1"/>
  <c r="H319" i="1"/>
  <c r="J319" i="1" s="1"/>
  <c r="I319" i="1"/>
  <c r="H142" i="1"/>
  <c r="J142" i="1" s="1"/>
  <c r="I142" i="1"/>
  <c r="H143" i="1"/>
  <c r="J143" i="1" s="1"/>
  <c r="I143" i="1"/>
  <c r="H144" i="1"/>
  <c r="J144" i="1" s="1"/>
  <c r="I144" i="1"/>
  <c r="H145" i="1"/>
  <c r="J145" i="1" s="1"/>
  <c r="I145" i="1"/>
  <c r="H146" i="1"/>
  <c r="J146" i="1" s="1"/>
  <c r="I146" i="1"/>
  <c r="H118" i="1"/>
  <c r="J118" i="1" s="1"/>
  <c r="I118" i="1"/>
  <c r="H119" i="1"/>
  <c r="J119" i="1" s="1"/>
  <c r="I119" i="1"/>
  <c r="H120" i="1"/>
  <c r="J120" i="1" s="1"/>
  <c r="I120" i="1"/>
  <c r="H121" i="1"/>
  <c r="J121" i="1" s="1"/>
  <c r="I121" i="1"/>
  <c r="H122" i="1"/>
  <c r="J122" i="1" s="1"/>
  <c r="I122" i="1"/>
  <c r="H123" i="1"/>
  <c r="J123" i="1" s="1"/>
  <c r="I123" i="1"/>
  <c r="H124" i="1"/>
  <c r="J124" i="1" s="1"/>
  <c r="I124" i="1"/>
  <c r="H125" i="1"/>
  <c r="J125" i="1" s="1"/>
  <c r="I125" i="1"/>
  <c r="H126" i="1"/>
  <c r="J126" i="1" s="1"/>
  <c r="I126" i="1"/>
  <c r="H127" i="1"/>
  <c r="J127" i="1" s="1"/>
  <c r="I127" i="1"/>
  <c r="H128" i="1"/>
  <c r="J128" i="1" s="1"/>
  <c r="I128" i="1"/>
  <c r="H102" i="1"/>
  <c r="J102" i="1" s="1"/>
  <c r="I102" i="1"/>
  <c r="H103" i="1"/>
  <c r="J103" i="1" s="1"/>
  <c r="I103" i="1"/>
  <c r="H104" i="1"/>
  <c r="J104" i="1" s="1"/>
  <c r="I104" i="1"/>
  <c r="H105" i="1"/>
  <c r="J105" i="1" s="1"/>
  <c r="I105" i="1"/>
  <c r="H106" i="1"/>
  <c r="J106" i="1" s="1"/>
  <c r="I106" i="1"/>
  <c r="H75" i="1"/>
  <c r="J75" i="1" s="1"/>
  <c r="I75" i="1"/>
  <c r="H76" i="1"/>
  <c r="J76" i="1" s="1"/>
  <c r="I76" i="1"/>
  <c r="H78" i="1"/>
  <c r="J78" i="1" s="1"/>
  <c r="I78" i="1"/>
  <c r="H79" i="1"/>
  <c r="J79" i="1" s="1"/>
  <c r="I79" i="1"/>
  <c r="H80" i="1"/>
  <c r="J80" i="1" s="1"/>
  <c r="I80" i="1"/>
  <c r="H81" i="1"/>
  <c r="J81" i="1" s="1"/>
  <c r="I81" i="1"/>
  <c r="H82" i="1"/>
  <c r="J82" i="1" s="1"/>
  <c r="I82" i="1"/>
  <c r="H83" i="1"/>
  <c r="J83" i="1" s="1"/>
  <c r="I83" i="1"/>
  <c r="H84" i="1"/>
  <c r="J84" i="1" s="1"/>
  <c r="I84" i="1"/>
  <c r="H85" i="1"/>
  <c r="J85" i="1" s="1"/>
  <c r="I85" i="1"/>
  <c r="H86" i="1"/>
  <c r="J86" i="1" s="1"/>
  <c r="I86" i="1"/>
  <c r="H34" i="1"/>
  <c r="J34" i="1" s="1"/>
  <c r="I34" i="1"/>
  <c r="H36" i="1"/>
  <c r="J36" i="1" s="1"/>
  <c r="I36" i="1"/>
  <c r="H37" i="1"/>
  <c r="J37" i="1" s="1"/>
  <c r="I37" i="1"/>
  <c r="H38" i="1"/>
  <c r="J38" i="1" s="1"/>
  <c r="I38" i="1"/>
  <c r="H39" i="1"/>
  <c r="J39" i="1" s="1"/>
  <c r="I39" i="1"/>
  <c r="H40" i="1"/>
  <c r="J40" i="1" s="1"/>
  <c r="I40" i="1"/>
  <c r="H41" i="1"/>
  <c r="J41" i="1" s="1"/>
  <c r="I41" i="1"/>
  <c r="H43" i="1"/>
  <c r="J43" i="1" s="1"/>
  <c r="I43" i="1"/>
  <c r="H44" i="1"/>
  <c r="J44" i="1" s="1"/>
  <c r="I44" i="1"/>
  <c r="H45" i="1"/>
  <c r="J45" i="1" s="1"/>
  <c r="I45" i="1"/>
  <c r="H46" i="1"/>
  <c r="J46" i="1" s="1"/>
  <c r="I46" i="1"/>
  <c r="H47" i="1"/>
  <c r="J47" i="1" s="1"/>
  <c r="I47" i="1"/>
  <c r="H49" i="1"/>
  <c r="J49" i="1" s="1"/>
  <c r="I49" i="1"/>
  <c r="H50" i="1"/>
  <c r="J50" i="1" s="1"/>
  <c r="I50" i="1"/>
  <c r="H52" i="1"/>
  <c r="J52" i="1" s="1"/>
  <c r="I52" i="1"/>
  <c r="H15" i="1"/>
  <c r="J15" i="1" s="1"/>
  <c r="I15" i="1"/>
  <c r="H16" i="1"/>
  <c r="J16" i="1" s="1"/>
  <c r="I16" i="1"/>
  <c r="H17" i="1"/>
  <c r="J17" i="1" s="1"/>
  <c r="I17" i="1"/>
  <c r="H18" i="1"/>
  <c r="J18" i="1" s="1"/>
  <c r="I18" i="1"/>
  <c r="H19" i="1"/>
  <c r="J19" i="1" s="1"/>
  <c r="I19" i="1"/>
  <c r="H20" i="1"/>
  <c r="J20" i="1" s="1"/>
  <c r="I20" i="1"/>
  <c r="H426" i="1"/>
  <c r="J426" i="1" s="1"/>
  <c r="I426" i="1"/>
  <c r="H427" i="1"/>
  <c r="J427" i="1" s="1"/>
  <c r="I427" i="1"/>
  <c r="H428" i="1"/>
  <c r="J428" i="1" s="1"/>
  <c r="I428" i="1"/>
  <c r="H429" i="1"/>
  <c r="J429" i="1" s="1"/>
  <c r="I429" i="1"/>
  <c r="H430" i="1"/>
  <c r="J430" i="1" s="1"/>
  <c r="I430" i="1"/>
  <c r="H431" i="1"/>
  <c r="J431" i="1" s="1"/>
  <c r="I431" i="1"/>
  <c r="H432" i="1"/>
  <c r="J432" i="1" s="1"/>
  <c r="I432" i="1"/>
  <c r="H433" i="1"/>
  <c r="J433" i="1" s="1"/>
  <c r="I433" i="1"/>
  <c r="H435" i="1"/>
  <c r="J435" i="1" s="1"/>
  <c r="I435" i="1"/>
  <c r="H436" i="1"/>
  <c r="J436" i="1" s="1"/>
  <c r="I436" i="1"/>
  <c r="H437" i="1"/>
  <c r="J437" i="1" s="1"/>
  <c r="I437" i="1"/>
  <c r="H438" i="1"/>
  <c r="J438" i="1" s="1"/>
  <c r="I438" i="1"/>
  <c r="H439" i="1"/>
  <c r="J439" i="1" s="1"/>
  <c r="I439" i="1"/>
  <c r="H440" i="1"/>
  <c r="J440" i="1" s="1"/>
  <c r="I440" i="1"/>
  <c r="H441" i="1"/>
  <c r="J441" i="1" s="1"/>
  <c r="I441" i="1"/>
  <c r="H442" i="1"/>
  <c r="J442" i="1" s="1"/>
  <c r="I442" i="1"/>
  <c r="H443" i="1"/>
  <c r="J443" i="1" s="1"/>
  <c r="I443" i="1"/>
  <c r="H444" i="1"/>
  <c r="J444" i="1" s="1"/>
  <c r="I444" i="1"/>
  <c r="H445" i="1"/>
  <c r="J445" i="1" s="1"/>
  <c r="I445" i="1"/>
  <c r="H446" i="1"/>
  <c r="J446" i="1" s="1"/>
  <c r="I446" i="1"/>
  <c r="H447" i="1"/>
  <c r="J447" i="1" s="1"/>
  <c r="I447" i="1"/>
  <c r="H300" i="1"/>
  <c r="J300" i="1" s="1"/>
  <c r="I300" i="1"/>
  <c r="H301" i="1"/>
  <c r="J301" i="1" s="1"/>
  <c r="I301" i="1"/>
  <c r="H302" i="1"/>
  <c r="J302" i="1" s="1"/>
  <c r="I302" i="1"/>
  <c r="H303" i="1"/>
  <c r="J303" i="1" s="1"/>
  <c r="I303" i="1"/>
  <c r="H304" i="1"/>
  <c r="J304" i="1" s="1"/>
  <c r="I304" i="1"/>
  <c r="H305" i="1"/>
  <c r="J305" i="1" s="1"/>
  <c r="I305" i="1"/>
  <c r="H306" i="1"/>
  <c r="J306" i="1" s="1"/>
  <c r="I306" i="1"/>
  <c r="H307" i="1"/>
  <c r="J307" i="1" s="1"/>
  <c r="I307" i="1"/>
  <c r="H308" i="1"/>
  <c r="J308" i="1" s="1"/>
  <c r="I308" i="1"/>
  <c r="H309" i="1"/>
  <c r="J309" i="1" s="1"/>
  <c r="I309" i="1"/>
  <c r="H310" i="1"/>
  <c r="J310" i="1" s="1"/>
  <c r="I310" i="1"/>
  <c r="H311" i="1"/>
  <c r="J311" i="1" s="1"/>
  <c r="I311" i="1"/>
  <c r="H312" i="1"/>
  <c r="J312" i="1" s="1"/>
  <c r="I312" i="1"/>
  <c r="H320" i="1"/>
  <c r="J320" i="1" s="1"/>
  <c r="I320" i="1"/>
  <c r="H321" i="1"/>
  <c r="J321" i="1" s="1"/>
  <c r="I321" i="1"/>
  <c r="H322" i="1"/>
  <c r="J322" i="1" s="1"/>
  <c r="I322" i="1"/>
  <c r="H323" i="1"/>
  <c r="J323" i="1" s="1"/>
  <c r="I323" i="1"/>
  <c r="H324" i="1"/>
  <c r="J324" i="1" s="1"/>
  <c r="I324" i="1"/>
  <c r="H325" i="1"/>
  <c r="J325" i="1" s="1"/>
  <c r="I325" i="1"/>
  <c r="H326" i="1"/>
  <c r="J326" i="1" s="1"/>
  <c r="I326" i="1"/>
  <c r="H327" i="1"/>
  <c r="J327" i="1" s="1"/>
  <c r="I327" i="1"/>
  <c r="H328" i="1"/>
  <c r="J328" i="1" s="1"/>
  <c r="I328" i="1"/>
  <c r="H329" i="1"/>
  <c r="J329" i="1" s="1"/>
  <c r="I329" i="1"/>
  <c r="H330" i="1"/>
  <c r="J330" i="1" s="1"/>
  <c r="I330" i="1"/>
  <c r="H331" i="1"/>
  <c r="J331" i="1" s="1"/>
  <c r="I331" i="1"/>
  <c r="H332" i="1"/>
  <c r="J332" i="1" s="1"/>
  <c r="I332" i="1"/>
  <c r="H333" i="1"/>
  <c r="J333" i="1" s="1"/>
  <c r="I333" i="1"/>
  <c r="H334" i="1"/>
  <c r="J334" i="1" s="1"/>
  <c r="I334" i="1"/>
  <c r="H335" i="1"/>
  <c r="J335" i="1" s="1"/>
  <c r="I335" i="1"/>
  <c r="H336" i="1"/>
  <c r="J336" i="1" s="1"/>
  <c r="I336" i="1"/>
  <c r="H337" i="1"/>
  <c r="J337" i="1" s="1"/>
  <c r="I337" i="1"/>
  <c r="H338" i="1"/>
  <c r="J338" i="1" s="1"/>
  <c r="I338" i="1"/>
  <c r="H339" i="1"/>
  <c r="J339" i="1" s="1"/>
  <c r="I339" i="1"/>
  <c r="H340" i="1"/>
  <c r="J340" i="1" s="1"/>
  <c r="I340" i="1"/>
  <c r="H341" i="1"/>
  <c r="J341" i="1" s="1"/>
  <c r="I341" i="1"/>
  <c r="H342" i="1"/>
  <c r="J342" i="1" s="1"/>
  <c r="I342" i="1"/>
  <c r="H343" i="1"/>
  <c r="J343" i="1" s="1"/>
  <c r="I343" i="1"/>
  <c r="H344" i="1"/>
  <c r="J344" i="1" s="1"/>
  <c r="I344" i="1"/>
  <c r="H345" i="1"/>
  <c r="J345" i="1" s="1"/>
  <c r="I345" i="1"/>
  <c r="H346" i="1"/>
  <c r="J346" i="1" s="1"/>
  <c r="I346" i="1"/>
  <c r="H347" i="1"/>
  <c r="J347" i="1" s="1"/>
  <c r="I347" i="1"/>
  <c r="H348" i="1"/>
  <c r="J348" i="1" s="1"/>
  <c r="I348" i="1"/>
  <c r="H259" i="1"/>
  <c r="J259" i="1" s="1"/>
  <c r="I259" i="1"/>
  <c r="H260" i="1"/>
  <c r="J260" i="1" s="1"/>
  <c r="I260" i="1"/>
  <c r="H261" i="1"/>
  <c r="J261" i="1" s="1"/>
  <c r="I261" i="1"/>
  <c r="H263" i="1"/>
  <c r="J263" i="1" s="1"/>
  <c r="I263" i="1"/>
  <c r="H264" i="1"/>
  <c r="J264" i="1" s="1"/>
  <c r="I264" i="1"/>
  <c r="H265" i="1"/>
  <c r="J265" i="1" s="1"/>
  <c r="I265" i="1"/>
  <c r="H266" i="1"/>
  <c r="J266" i="1" s="1"/>
  <c r="I266" i="1"/>
  <c r="H267" i="1"/>
  <c r="J267" i="1" s="1"/>
  <c r="I267" i="1"/>
  <c r="H268" i="1"/>
  <c r="J268" i="1" s="1"/>
  <c r="I268" i="1"/>
  <c r="H269" i="1"/>
  <c r="J269" i="1" s="1"/>
  <c r="I269" i="1"/>
  <c r="H270" i="1"/>
  <c r="J270" i="1" s="1"/>
  <c r="I270" i="1"/>
  <c r="H271" i="1"/>
  <c r="J271" i="1" s="1"/>
  <c r="I271" i="1"/>
  <c r="H272" i="1"/>
  <c r="J272" i="1" s="1"/>
  <c r="I272" i="1"/>
  <c r="H273" i="1"/>
  <c r="J273" i="1" s="1"/>
  <c r="I273" i="1"/>
  <c r="H274" i="1"/>
  <c r="J274" i="1" s="1"/>
  <c r="I274" i="1"/>
  <c r="H275" i="1"/>
  <c r="J275" i="1" s="1"/>
  <c r="I275" i="1"/>
  <c r="H276" i="1"/>
  <c r="J276" i="1" s="1"/>
  <c r="I276" i="1"/>
  <c r="H277" i="1"/>
  <c r="J277" i="1" s="1"/>
  <c r="I277" i="1"/>
  <c r="H278" i="1"/>
  <c r="J278" i="1" s="1"/>
  <c r="I278" i="1"/>
  <c r="H280" i="1"/>
  <c r="J280" i="1" s="1"/>
  <c r="I280" i="1"/>
  <c r="H281" i="1"/>
  <c r="J281" i="1" s="1"/>
  <c r="I281" i="1"/>
  <c r="H282" i="1"/>
  <c r="J282" i="1" s="1"/>
  <c r="I282" i="1"/>
  <c r="H283" i="1"/>
  <c r="J283" i="1" s="1"/>
  <c r="I283" i="1"/>
  <c r="H284" i="1"/>
  <c r="J284" i="1" s="1"/>
  <c r="I284" i="1"/>
  <c r="H285" i="1"/>
  <c r="J285" i="1" s="1"/>
  <c r="I285" i="1"/>
  <c r="H286" i="1"/>
  <c r="J286" i="1" s="1"/>
  <c r="I286" i="1"/>
  <c r="H287" i="1"/>
  <c r="J287" i="1" s="1"/>
  <c r="I287" i="1"/>
  <c r="H288" i="1"/>
  <c r="J288" i="1" s="1"/>
  <c r="I288" i="1"/>
  <c r="H290" i="1"/>
  <c r="J290" i="1" s="1"/>
  <c r="I290" i="1"/>
  <c r="H291" i="1"/>
  <c r="J291" i="1" s="1"/>
  <c r="I291" i="1"/>
  <c r="H292" i="1"/>
  <c r="J292" i="1" s="1"/>
  <c r="I292" i="1"/>
  <c r="H293" i="1"/>
  <c r="J293" i="1" s="1"/>
  <c r="I293" i="1"/>
  <c r="H294" i="1"/>
  <c r="J294" i="1" s="1"/>
  <c r="I294" i="1"/>
  <c r="H295" i="1"/>
  <c r="J295" i="1" s="1"/>
  <c r="I295" i="1"/>
  <c r="H296" i="1"/>
  <c r="J296" i="1" s="1"/>
  <c r="I296" i="1"/>
  <c r="H161" i="1"/>
  <c r="J161" i="1" s="1"/>
  <c r="I161" i="1"/>
  <c r="H162" i="1"/>
  <c r="J162" i="1" s="1"/>
  <c r="I162" i="1"/>
  <c r="H163" i="1"/>
  <c r="J163" i="1" s="1"/>
  <c r="I163" i="1"/>
  <c r="H164" i="1"/>
  <c r="J164" i="1" s="1"/>
  <c r="I164" i="1"/>
  <c r="H165" i="1"/>
  <c r="J165" i="1" s="1"/>
  <c r="I165" i="1"/>
  <c r="H166" i="1"/>
  <c r="J166" i="1" s="1"/>
  <c r="I166" i="1"/>
  <c r="H167" i="1"/>
  <c r="J167" i="1" s="1"/>
  <c r="I167" i="1"/>
  <c r="H168" i="1"/>
  <c r="J168" i="1" s="1"/>
  <c r="I168" i="1"/>
  <c r="H169" i="1"/>
  <c r="J169" i="1" s="1"/>
  <c r="I169" i="1"/>
  <c r="H171" i="1"/>
  <c r="J171" i="1" s="1"/>
  <c r="I171" i="1"/>
  <c r="H172" i="1"/>
  <c r="J172" i="1" s="1"/>
  <c r="I172" i="1"/>
  <c r="H173" i="1"/>
  <c r="J173" i="1" s="1"/>
  <c r="I173" i="1"/>
  <c r="H174" i="1"/>
  <c r="J174" i="1" s="1"/>
  <c r="I174" i="1"/>
  <c r="H175" i="1"/>
  <c r="J175" i="1" s="1"/>
  <c r="I175" i="1"/>
  <c r="H176" i="1"/>
  <c r="J176" i="1" s="1"/>
  <c r="I176" i="1"/>
  <c r="H177" i="1"/>
  <c r="J177" i="1" s="1"/>
  <c r="I177" i="1"/>
  <c r="H178" i="1"/>
  <c r="J178" i="1" s="1"/>
  <c r="I178" i="1"/>
  <c r="H179" i="1"/>
  <c r="J179" i="1" s="1"/>
  <c r="I179" i="1"/>
  <c r="H180" i="1"/>
  <c r="J180" i="1" s="1"/>
  <c r="I180" i="1"/>
  <c r="H181" i="1"/>
  <c r="J181" i="1" s="1"/>
  <c r="I181" i="1"/>
  <c r="H183" i="1"/>
  <c r="J183" i="1" s="1"/>
  <c r="I183" i="1"/>
  <c r="H184" i="1"/>
  <c r="J184" i="1" s="1"/>
  <c r="I184" i="1"/>
  <c r="H185" i="1"/>
  <c r="J185" i="1" s="1"/>
  <c r="I185" i="1"/>
  <c r="H186" i="1"/>
  <c r="J186" i="1" s="1"/>
  <c r="I186" i="1"/>
  <c r="H187" i="1"/>
  <c r="J187" i="1" s="1"/>
  <c r="I187" i="1"/>
  <c r="H188" i="1"/>
  <c r="J188" i="1" s="1"/>
  <c r="I188" i="1"/>
  <c r="H189" i="1"/>
  <c r="J189" i="1" s="1"/>
  <c r="I189" i="1"/>
  <c r="H190" i="1"/>
  <c r="J190" i="1" s="1"/>
  <c r="I190" i="1"/>
  <c r="H191" i="1"/>
  <c r="J191" i="1" s="1"/>
  <c r="I191" i="1"/>
  <c r="H192" i="1"/>
  <c r="J192" i="1" s="1"/>
  <c r="I192" i="1"/>
  <c r="H193" i="1"/>
  <c r="J193" i="1" s="1"/>
  <c r="I193" i="1"/>
  <c r="H195" i="1"/>
  <c r="J195" i="1" s="1"/>
  <c r="I195" i="1"/>
  <c r="H196" i="1"/>
  <c r="J196" i="1" s="1"/>
  <c r="I196" i="1"/>
  <c r="H197" i="1"/>
  <c r="J197" i="1" s="1"/>
  <c r="I197" i="1"/>
  <c r="H199" i="1"/>
  <c r="J199" i="1" s="1"/>
  <c r="I199" i="1"/>
  <c r="H200" i="1"/>
  <c r="J200" i="1" s="1"/>
  <c r="I200" i="1"/>
  <c r="H201" i="1"/>
  <c r="J201" i="1" s="1"/>
  <c r="I201" i="1"/>
  <c r="H202" i="1"/>
  <c r="J202" i="1" s="1"/>
  <c r="I202" i="1"/>
  <c r="H203" i="1"/>
  <c r="J203" i="1" s="1"/>
  <c r="I203" i="1"/>
  <c r="H204" i="1"/>
  <c r="J204" i="1" s="1"/>
  <c r="I204" i="1"/>
  <c r="H205" i="1"/>
  <c r="J205" i="1" s="1"/>
  <c r="I205" i="1"/>
  <c r="H206" i="1"/>
  <c r="J206" i="1" s="1"/>
  <c r="I206" i="1"/>
  <c r="H207" i="1"/>
  <c r="J207" i="1" s="1"/>
  <c r="I207" i="1"/>
  <c r="H208" i="1"/>
  <c r="J208" i="1" s="1"/>
  <c r="I208" i="1"/>
  <c r="H209" i="1"/>
  <c r="J209" i="1" s="1"/>
  <c r="I209" i="1"/>
  <c r="H210" i="1"/>
  <c r="J210" i="1" s="1"/>
  <c r="I210" i="1"/>
  <c r="H211" i="1"/>
  <c r="J211" i="1" s="1"/>
  <c r="I211" i="1"/>
  <c r="H213" i="1"/>
  <c r="J213" i="1" s="1"/>
  <c r="I213" i="1"/>
  <c r="H214" i="1"/>
  <c r="J214" i="1" s="1"/>
  <c r="I214" i="1"/>
  <c r="H215" i="1"/>
  <c r="J215" i="1" s="1"/>
  <c r="I215" i="1"/>
  <c r="H216" i="1"/>
  <c r="J216" i="1" s="1"/>
  <c r="I216" i="1"/>
  <c r="H217" i="1"/>
  <c r="J217" i="1" s="1"/>
  <c r="I217" i="1"/>
  <c r="H218" i="1"/>
  <c r="J218" i="1" s="1"/>
  <c r="I218" i="1"/>
  <c r="H219" i="1"/>
  <c r="J219" i="1" s="1"/>
  <c r="I219" i="1"/>
  <c r="H220" i="1"/>
  <c r="J220" i="1" s="1"/>
  <c r="I220" i="1"/>
  <c r="H221" i="1"/>
  <c r="J221" i="1" s="1"/>
  <c r="I221" i="1"/>
  <c r="H222" i="1"/>
  <c r="J222" i="1" s="1"/>
  <c r="I222" i="1"/>
  <c r="H223" i="1"/>
  <c r="J223" i="1" s="1"/>
  <c r="I223" i="1"/>
  <c r="H224" i="1"/>
  <c r="J224" i="1" s="1"/>
  <c r="I224" i="1"/>
  <c r="H226" i="1"/>
  <c r="J226" i="1" s="1"/>
  <c r="I226" i="1"/>
  <c r="H227" i="1"/>
  <c r="J227" i="1" s="1"/>
  <c r="I227" i="1"/>
  <c r="H228" i="1"/>
  <c r="J228" i="1" s="1"/>
  <c r="I228" i="1"/>
  <c r="H230" i="1"/>
  <c r="J230" i="1" s="1"/>
  <c r="I230" i="1"/>
  <c r="H231" i="1"/>
  <c r="J231" i="1" s="1"/>
  <c r="I231" i="1"/>
  <c r="H232" i="1"/>
  <c r="J232" i="1" s="1"/>
  <c r="I232" i="1"/>
  <c r="H233" i="1"/>
  <c r="J233" i="1" s="1"/>
  <c r="I233" i="1"/>
  <c r="H234" i="1"/>
  <c r="J234" i="1" s="1"/>
  <c r="I234" i="1"/>
  <c r="H236" i="1"/>
  <c r="J236" i="1" s="1"/>
  <c r="I236" i="1"/>
  <c r="H237" i="1"/>
  <c r="J237" i="1" s="1"/>
  <c r="I237" i="1"/>
  <c r="H238" i="1"/>
  <c r="J238" i="1" s="1"/>
  <c r="I238" i="1"/>
  <c r="H239" i="1"/>
  <c r="J239" i="1" s="1"/>
  <c r="I239" i="1"/>
  <c r="H240" i="1"/>
  <c r="J240" i="1" s="1"/>
  <c r="I240" i="1"/>
  <c r="H241" i="1"/>
  <c r="J241" i="1" s="1"/>
  <c r="I241" i="1"/>
  <c r="H242" i="1"/>
  <c r="J242" i="1" s="1"/>
  <c r="I242" i="1"/>
  <c r="H243" i="1"/>
  <c r="J243" i="1" s="1"/>
  <c r="I243" i="1"/>
  <c r="H244" i="1"/>
  <c r="J244" i="1" s="1"/>
  <c r="I244" i="1"/>
  <c r="H245" i="1"/>
  <c r="J245" i="1" s="1"/>
  <c r="I245" i="1"/>
  <c r="H246" i="1"/>
  <c r="J246" i="1" s="1"/>
  <c r="I246" i="1"/>
  <c r="H247" i="1"/>
  <c r="J247" i="1" s="1"/>
  <c r="I247" i="1"/>
  <c r="H248" i="1"/>
  <c r="J248" i="1" s="1"/>
  <c r="I248" i="1"/>
  <c r="H249" i="1"/>
  <c r="J249" i="1" s="1"/>
  <c r="I249" i="1"/>
  <c r="H250" i="1"/>
  <c r="J250" i="1" s="1"/>
  <c r="I250" i="1"/>
  <c r="H251" i="1"/>
  <c r="J251" i="1" s="1"/>
  <c r="I251" i="1"/>
  <c r="H252" i="1"/>
  <c r="J252" i="1" s="1"/>
  <c r="I252" i="1"/>
  <c r="H253" i="1"/>
  <c r="J253" i="1" s="1"/>
  <c r="I253" i="1"/>
  <c r="H254" i="1"/>
  <c r="J254" i="1" s="1"/>
  <c r="I254" i="1"/>
  <c r="H159" i="1"/>
  <c r="J159" i="1" s="1"/>
  <c r="I159" i="1"/>
  <c r="H70" i="1"/>
  <c r="J70" i="1" s="1"/>
  <c r="I70" i="1"/>
  <c r="H71" i="1"/>
  <c r="J71" i="1" s="1"/>
  <c r="I71" i="1"/>
  <c r="H72" i="1"/>
  <c r="J72" i="1" s="1"/>
  <c r="I72" i="1"/>
  <c r="H73" i="1"/>
  <c r="J73" i="1" s="1"/>
  <c r="I73" i="1"/>
  <c r="H74" i="1"/>
  <c r="J74" i="1" s="1"/>
  <c r="I74" i="1"/>
  <c r="H88" i="1"/>
  <c r="J88" i="1" s="1"/>
  <c r="I88" i="1"/>
  <c r="H89" i="1"/>
  <c r="J89" i="1" s="1"/>
  <c r="I89" i="1"/>
  <c r="H90" i="1"/>
  <c r="J90" i="1" s="1"/>
  <c r="I90" i="1"/>
  <c r="H91" i="1"/>
  <c r="J91" i="1" s="1"/>
  <c r="I91" i="1"/>
  <c r="H92" i="1"/>
  <c r="J92" i="1" s="1"/>
  <c r="I92" i="1"/>
  <c r="H93" i="1"/>
  <c r="J93" i="1" s="1"/>
  <c r="I93" i="1"/>
  <c r="H94" i="1"/>
  <c r="J94" i="1" s="1"/>
  <c r="I94" i="1"/>
  <c r="H95" i="1"/>
  <c r="J95" i="1" s="1"/>
  <c r="I95" i="1"/>
  <c r="H96" i="1"/>
  <c r="J96" i="1" s="1"/>
  <c r="I96" i="1"/>
  <c r="H31" i="1"/>
  <c r="J31" i="1" s="1"/>
  <c r="I31" i="1"/>
  <c r="H32" i="1"/>
  <c r="J32" i="1" s="1"/>
  <c r="I32" i="1"/>
  <c r="H33" i="1"/>
  <c r="J33" i="1" s="1"/>
  <c r="I33" i="1"/>
  <c r="H53" i="1"/>
  <c r="J53" i="1" s="1"/>
  <c r="I53" i="1"/>
  <c r="H54" i="1"/>
  <c r="J54" i="1" s="1"/>
  <c r="I54" i="1"/>
  <c r="H55" i="1"/>
  <c r="J55" i="1" s="1"/>
  <c r="I55" i="1"/>
  <c r="H56" i="1"/>
  <c r="J56" i="1" s="1"/>
  <c r="I56" i="1"/>
  <c r="H57" i="1"/>
  <c r="J57" i="1" s="1"/>
  <c r="I57" i="1"/>
  <c r="H58" i="1"/>
  <c r="J58" i="1" s="1"/>
  <c r="I58" i="1"/>
  <c r="H60" i="1"/>
  <c r="J60" i="1" s="1"/>
  <c r="I60" i="1"/>
  <c r="H61" i="1"/>
  <c r="J61" i="1" s="1"/>
  <c r="I61" i="1"/>
  <c r="H62" i="1"/>
  <c r="J62" i="1" s="1"/>
  <c r="I62" i="1"/>
  <c r="H63" i="1"/>
  <c r="J63" i="1" s="1"/>
  <c r="I63" i="1"/>
  <c r="H64" i="1"/>
  <c r="J64" i="1" s="1"/>
  <c r="I64" i="1"/>
  <c r="H65" i="1"/>
  <c r="J65" i="1" s="1"/>
  <c r="I65" i="1"/>
  <c r="H66" i="1"/>
  <c r="J66" i="1" s="1"/>
  <c r="I66" i="1"/>
  <c r="H8" i="1"/>
  <c r="J8" i="1" s="1"/>
  <c r="I8" i="1"/>
  <c r="H9" i="1"/>
  <c r="J9" i="1" s="1"/>
  <c r="I9" i="1"/>
  <c r="R46" i="11" l="1"/>
  <c r="X46" i="11"/>
  <c r="T46" i="11"/>
  <c r="V46" i="11"/>
  <c r="Q46" i="11"/>
  <c r="H160" i="1"/>
  <c r="J160" i="1" s="1"/>
  <c r="J255" i="1" s="1"/>
  <c r="I160" i="1"/>
  <c r="H411" i="1"/>
  <c r="J411" i="1" s="1"/>
  <c r="I411" i="1"/>
  <c r="H412" i="1"/>
  <c r="J412" i="1" s="1"/>
  <c r="I412" i="1"/>
  <c r="H413" i="1"/>
  <c r="J413" i="1" s="1"/>
  <c r="I413" i="1"/>
  <c r="H414" i="1"/>
  <c r="J414" i="1" s="1"/>
  <c r="I414" i="1"/>
  <c r="H415" i="1"/>
  <c r="J415" i="1" s="1"/>
  <c r="I415" i="1"/>
  <c r="H416" i="1"/>
  <c r="J416" i="1" s="1"/>
  <c r="I416" i="1"/>
  <c r="H417" i="1"/>
  <c r="J417" i="1" s="1"/>
  <c r="I417" i="1"/>
  <c r="H418" i="1"/>
  <c r="J418" i="1" s="1"/>
  <c r="I418" i="1"/>
  <c r="H419" i="1"/>
  <c r="J419" i="1" s="1"/>
  <c r="I419" i="1"/>
  <c r="H420" i="1"/>
  <c r="J420" i="1" s="1"/>
  <c r="I420" i="1"/>
  <c r="H421" i="1"/>
  <c r="J421" i="1" s="1"/>
  <c r="I421" i="1"/>
  <c r="H403" i="1"/>
  <c r="J403" i="1" s="1"/>
  <c r="I403" i="1"/>
  <c r="H404" i="1"/>
  <c r="J404" i="1" s="1"/>
  <c r="I404" i="1"/>
  <c r="H405" i="1"/>
  <c r="J405" i="1" s="1"/>
  <c r="I405" i="1"/>
  <c r="H406" i="1"/>
  <c r="J406" i="1" s="1"/>
  <c r="I406" i="1"/>
  <c r="H396" i="1"/>
  <c r="J396" i="1" s="1"/>
  <c r="I396" i="1"/>
  <c r="H397" i="1"/>
  <c r="J397" i="1" s="1"/>
  <c r="I397" i="1"/>
  <c r="B27" i="11"/>
  <c r="H365" i="1"/>
  <c r="J365" i="1" s="1"/>
  <c r="I365" i="1"/>
  <c r="H366" i="1"/>
  <c r="J366" i="1" s="1"/>
  <c r="I366" i="1"/>
  <c r="H367" i="1"/>
  <c r="J367" i="1" s="1"/>
  <c r="I367" i="1"/>
  <c r="H368" i="1"/>
  <c r="J368" i="1" s="1"/>
  <c r="I368" i="1"/>
  <c r="H369" i="1"/>
  <c r="J369" i="1" s="1"/>
  <c r="I369" i="1"/>
  <c r="H370" i="1"/>
  <c r="J370" i="1" s="1"/>
  <c r="I370" i="1"/>
  <c r="H371" i="1"/>
  <c r="J371" i="1" s="1"/>
  <c r="I371" i="1"/>
  <c r="I351" i="1"/>
  <c r="H351" i="1"/>
  <c r="J351" i="1" s="1"/>
  <c r="H136" i="1"/>
  <c r="J136" i="1" s="1"/>
  <c r="I136" i="1"/>
  <c r="H137" i="1"/>
  <c r="J137" i="1" s="1"/>
  <c r="I137" i="1"/>
  <c r="H138" i="1"/>
  <c r="J138" i="1" s="1"/>
  <c r="I138" i="1"/>
  <c r="H139" i="1"/>
  <c r="J139" i="1" s="1"/>
  <c r="I139" i="1"/>
  <c r="H140" i="1"/>
  <c r="J140" i="1" s="1"/>
  <c r="I140" i="1"/>
  <c r="H141" i="1"/>
  <c r="J141" i="1" s="1"/>
  <c r="I141" i="1"/>
  <c r="H147" i="1"/>
  <c r="J147" i="1" s="1"/>
  <c r="I147" i="1"/>
  <c r="H148" i="1"/>
  <c r="J148" i="1" s="1"/>
  <c r="I148" i="1"/>
  <c r="H149" i="1"/>
  <c r="J149" i="1" s="1"/>
  <c r="I149" i="1"/>
  <c r="H150" i="1"/>
  <c r="J150" i="1" s="1"/>
  <c r="I150" i="1"/>
  <c r="H151" i="1"/>
  <c r="J151" i="1" s="1"/>
  <c r="I151" i="1"/>
  <c r="H152" i="1"/>
  <c r="J152" i="1" s="1"/>
  <c r="I152" i="1"/>
  <c r="H153" i="1"/>
  <c r="J153" i="1" s="1"/>
  <c r="I153" i="1"/>
  <c r="H154" i="1"/>
  <c r="J154" i="1" s="1"/>
  <c r="I154" i="1"/>
  <c r="H155" i="1"/>
  <c r="J155" i="1" s="1"/>
  <c r="I155" i="1"/>
  <c r="H115" i="1"/>
  <c r="J115" i="1" s="1"/>
  <c r="I115" i="1"/>
  <c r="H116" i="1"/>
  <c r="J116" i="1" s="1"/>
  <c r="I116" i="1"/>
  <c r="H117" i="1"/>
  <c r="J117" i="1" s="1"/>
  <c r="I117" i="1"/>
  <c r="H129" i="1"/>
  <c r="J129" i="1" s="1"/>
  <c r="I129" i="1"/>
  <c r="H130" i="1"/>
  <c r="J130" i="1" s="1"/>
  <c r="I130" i="1"/>
  <c r="H131" i="1"/>
  <c r="J131" i="1" s="1"/>
  <c r="I131" i="1"/>
  <c r="H100" i="1"/>
  <c r="J100" i="1" s="1"/>
  <c r="I100" i="1"/>
  <c r="H101" i="1"/>
  <c r="J101" i="1" s="1"/>
  <c r="I101" i="1"/>
  <c r="H107" i="1"/>
  <c r="J107" i="1" s="1"/>
  <c r="I107" i="1"/>
  <c r="H108" i="1"/>
  <c r="J108" i="1" s="1"/>
  <c r="I108" i="1"/>
  <c r="H109" i="1"/>
  <c r="J109" i="1" s="1"/>
  <c r="I109" i="1"/>
  <c r="H99" i="1"/>
  <c r="J99" i="1" s="1"/>
  <c r="I99" i="1"/>
  <c r="H112" i="1"/>
  <c r="J112" i="1" s="1"/>
  <c r="I112" i="1"/>
  <c r="H113" i="1"/>
  <c r="J113" i="1" s="1"/>
  <c r="I113" i="1"/>
  <c r="H114" i="1"/>
  <c r="J114" i="1" s="1"/>
  <c r="I114" i="1"/>
  <c r="H135" i="1"/>
  <c r="J135" i="1" s="1"/>
  <c r="I135" i="1"/>
  <c r="H27" i="1"/>
  <c r="J27" i="1" s="1"/>
  <c r="I27" i="1"/>
  <c r="H14" i="1"/>
  <c r="J14" i="1" s="1"/>
  <c r="I14" i="1"/>
  <c r="H21" i="1"/>
  <c r="J21" i="1" s="1"/>
  <c r="I21" i="1"/>
  <c r="H22" i="1"/>
  <c r="J22" i="1" s="1"/>
  <c r="I22" i="1"/>
  <c r="H23" i="1"/>
  <c r="J23" i="1" s="1"/>
  <c r="I23" i="1"/>
  <c r="H10" i="1"/>
  <c r="D22" i="11" l="1"/>
  <c r="I156" i="1"/>
  <c r="J156" i="1"/>
  <c r="I355" i="1"/>
  <c r="J355" i="1"/>
  <c r="I132" i="1"/>
  <c r="I97" i="1"/>
  <c r="J110" i="1"/>
  <c r="I110" i="1"/>
  <c r="J97" i="1"/>
  <c r="J132" i="1"/>
  <c r="H13" i="1"/>
  <c r="D20" i="11" l="1"/>
  <c r="D14" i="11"/>
  <c r="D16" i="11"/>
  <c r="D18" i="11"/>
  <c r="D28" i="11"/>
  <c r="J13" i="1"/>
  <c r="I13" i="1"/>
  <c r="H479" i="1" l="1"/>
  <c r="J479" i="1" s="1"/>
  <c r="H480" i="1"/>
  <c r="J480" i="1" s="1"/>
  <c r="H481" i="1"/>
  <c r="J481" i="1" s="1"/>
  <c r="H482" i="1"/>
  <c r="J482" i="1" s="1"/>
  <c r="H483" i="1"/>
  <c r="J483" i="1" s="1"/>
  <c r="H484" i="1"/>
  <c r="J484" i="1" s="1"/>
  <c r="H485" i="1"/>
  <c r="H486" i="1"/>
  <c r="H487" i="1"/>
  <c r="J487" i="1" s="1"/>
  <c r="H488" i="1"/>
  <c r="J488" i="1" s="1"/>
  <c r="H489" i="1"/>
  <c r="H478" i="1"/>
  <c r="J478" i="1" s="1"/>
  <c r="H463" i="1"/>
  <c r="J463" i="1" s="1"/>
  <c r="H462" i="1"/>
  <c r="J462" i="1" s="1"/>
  <c r="H459" i="1"/>
  <c r="H451" i="1"/>
  <c r="J451" i="1" s="1"/>
  <c r="H450" i="1"/>
  <c r="J450" i="1" s="1"/>
  <c r="H425" i="1"/>
  <c r="J425" i="1" s="1"/>
  <c r="H410" i="1"/>
  <c r="J410" i="1" s="1"/>
  <c r="H409" i="1"/>
  <c r="J409" i="1" s="1"/>
  <c r="H395" i="1"/>
  <c r="J395" i="1" s="1"/>
  <c r="H358" i="1"/>
  <c r="J358" i="1" s="1"/>
  <c r="H359" i="1"/>
  <c r="J359" i="1" s="1"/>
  <c r="H360" i="1"/>
  <c r="J360" i="1" s="1"/>
  <c r="H361" i="1"/>
  <c r="J361" i="1" s="1"/>
  <c r="H362" i="1"/>
  <c r="J362" i="1" s="1"/>
  <c r="H363" i="1"/>
  <c r="J363" i="1" s="1"/>
  <c r="H364" i="1"/>
  <c r="J364" i="1" s="1"/>
  <c r="H372" i="1"/>
  <c r="J372" i="1" s="1"/>
  <c r="H373" i="1"/>
  <c r="J373" i="1" s="1"/>
  <c r="H374" i="1"/>
  <c r="J374" i="1" s="1"/>
  <c r="H375" i="1"/>
  <c r="J375" i="1" s="1"/>
  <c r="H376" i="1"/>
  <c r="J376" i="1" s="1"/>
  <c r="H377" i="1"/>
  <c r="J377" i="1" s="1"/>
  <c r="H378" i="1"/>
  <c r="J378" i="1" s="1"/>
  <c r="H379" i="1"/>
  <c r="J379" i="1" s="1"/>
  <c r="H380" i="1"/>
  <c r="J380" i="1" s="1"/>
  <c r="H381" i="1"/>
  <c r="J381" i="1" s="1"/>
  <c r="H382" i="1"/>
  <c r="J382" i="1" s="1"/>
  <c r="H383" i="1"/>
  <c r="J383" i="1" s="1"/>
  <c r="H384" i="1"/>
  <c r="J384" i="1" s="1"/>
  <c r="H385" i="1"/>
  <c r="J385" i="1" s="1"/>
  <c r="H386" i="1"/>
  <c r="J386" i="1" s="1"/>
  <c r="H387" i="1"/>
  <c r="J387" i="1" s="1"/>
  <c r="H388" i="1"/>
  <c r="J388" i="1" s="1"/>
  <c r="H389" i="1"/>
  <c r="J389" i="1" s="1"/>
  <c r="H390" i="1"/>
  <c r="J390" i="1" s="1"/>
  <c r="H391" i="1"/>
  <c r="J391" i="1" s="1"/>
  <c r="H392" i="1"/>
  <c r="J392" i="1" s="1"/>
  <c r="H357" i="1"/>
  <c r="J357" i="1" s="1"/>
  <c r="H299" i="1"/>
  <c r="J299" i="1" s="1"/>
  <c r="H258" i="1"/>
  <c r="J258" i="1" s="1"/>
  <c r="H26" i="1"/>
  <c r="J26" i="1" s="1"/>
  <c r="J10" i="1"/>
  <c r="D25" i="12"/>
  <c r="D18" i="12"/>
  <c r="D14" i="12"/>
  <c r="D10" i="12"/>
  <c r="B47" i="11"/>
  <c r="B45" i="11"/>
  <c r="B43" i="11"/>
  <c r="B39" i="11"/>
  <c r="B41" i="11"/>
  <c r="B37" i="11"/>
  <c r="B35" i="11"/>
  <c r="B33" i="11"/>
  <c r="B31" i="11"/>
  <c r="B29" i="11"/>
  <c r="B25" i="11"/>
  <c r="B23" i="11"/>
  <c r="B21" i="11"/>
  <c r="B19" i="11"/>
  <c r="B17" i="11"/>
  <c r="B15" i="11"/>
  <c r="B13" i="11"/>
  <c r="B11" i="11"/>
  <c r="B9" i="11"/>
  <c r="B7" i="11"/>
  <c r="B5" i="11"/>
  <c r="J11" i="1" l="1"/>
  <c r="D29" i="12"/>
  <c r="C63" i="11" s="1"/>
  <c r="J464" i="1"/>
  <c r="J28" i="1"/>
  <c r="J349" i="1"/>
  <c r="J393" i="1"/>
  <c r="J452" i="1"/>
  <c r="J67" i="1"/>
  <c r="D12" i="11" l="1"/>
  <c r="D38" i="11"/>
  <c r="D26" i="11"/>
  <c r="D30" i="11"/>
  <c r="D10" i="11"/>
  <c r="D44" i="11"/>
  <c r="D6" i="11"/>
  <c r="E6" i="11"/>
  <c r="C28" i="11"/>
  <c r="J24" i="1"/>
  <c r="E27" i="11" l="1"/>
  <c r="AA27" i="11"/>
  <c r="AB27" i="11" s="1"/>
  <c r="AB28" i="11" s="1"/>
  <c r="G27" i="11"/>
  <c r="H27" i="11" s="1"/>
  <c r="H28" i="11" s="1"/>
  <c r="W27" i="11"/>
  <c r="X27" i="11" s="1"/>
  <c r="X28" i="11" s="1"/>
  <c r="Y27" i="11"/>
  <c r="Z27" i="11" s="1"/>
  <c r="Z28" i="11" s="1"/>
  <c r="M27" i="11"/>
  <c r="N27" i="11" s="1"/>
  <c r="N28" i="11" s="1"/>
  <c r="Q27" i="11"/>
  <c r="R27" i="11" s="1"/>
  <c r="R28" i="11" s="1"/>
  <c r="K27" i="11"/>
  <c r="L27" i="11" s="1"/>
  <c r="L28" i="11" s="1"/>
  <c r="O27" i="11"/>
  <c r="P27" i="11" s="1"/>
  <c r="P28" i="11" s="1"/>
  <c r="AC27" i="11"/>
  <c r="AD27" i="11" s="1"/>
  <c r="AD28" i="11" s="1"/>
  <c r="I27" i="11"/>
  <c r="J27" i="11" s="1"/>
  <c r="J28" i="11" s="1"/>
  <c r="S27" i="11"/>
  <c r="T27" i="11" s="1"/>
  <c r="T28" i="11" s="1"/>
  <c r="U27" i="11"/>
  <c r="V27" i="11" s="1"/>
  <c r="V28" i="11" s="1"/>
  <c r="D8" i="11"/>
  <c r="F27" i="11" l="1"/>
  <c r="AE27" i="11"/>
  <c r="J459" i="1"/>
  <c r="D42" i="11" s="1"/>
  <c r="J422" i="1"/>
  <c r="D34" i="11" l="1"/>
  <c r="J460" i="1"/>
  <c r="I258" i="1" l="1"/>
  <c r="I395" i="1" l="1"/>
  <c r="D25" i="5" l="1"/>
  <c r="D18" i="5"/>
  <c r="D14" i="5"/>
  <c r="D10" i="5"/>
  <c r="D29" i="5" l="1"/>
  <c r="J448" i="1" l="1"/>
  <c r="D63" i="11"/>
  <c r="D36" i="11" l="1"/>
  <c r="F28" i="11"/>
  <c r="I297" i="1"/>
  <c r="C24" i="11" s="1"/>
  <c r="J297" i="1"/>
  <c r="M23" i="11" l="1"/>
  <c r="N23" i="11" s="1"/>
  <c r="U23" i="11"/>
  <c r="V23" i="11" s="1"/>
  <c r="Q23" i="11"/>
  <c r="R23" i="11" s="1"/>
  <c r="AC23" i="11"/>
  <c r="AD23" i="11" s="1"/>
  <c r="K23" i="11"/>
  <c r="L23" i="11" s="1"/>
  <c r="S23" i="11"/>
  <c r="T23" i="11" s="1"/>
  <c r="I23" i="11"/>
  <c r="J23" i="11" s="1"/>
  <c r="J24" i="11" s="1"/>
  <c r="O23" i="11"/>
  <c r="P23" i="11" s="1"/>
  <c r="G23" i="11"/>
  <c r="H23" i="11" s="1"/>
  <c r="W23" i="11"/>
  <c r="X23" i="11" s="1"/>
  <c r="AA23" i="11"/>
  <c r="AB23" i="11" s="1"/>
  <c r="Y23" i="11"/>
  <c r="Z23" i="11" s="1"/>
  <c r="D24" i="11"/>
  <c r="H24" i="11" s="1"/>
  <c r="V24" i="11"/>
  <c r="E23" i="11"/>
  <c r="I255" i="1"/>
  <c r="I299" i="1"/>
  <c r="L24" i="11" l="1"/>
  <c r="AB24" i="11"/>
  <c r="AD24" i="11"/>
  <c r="T24" i="11"/>
  <c r="Z24" i="11"/>
  <c r="R24" i="11"/>
  <c r="X24" i="11"/>
  <c r="P24" i="11"/>
  <c r="N24" i="11"/>
  <c r="F23" i="11"/>
  <c r="F24" i="11" s="1"/>
  <c r="C22" i="11"/>
  <c r="I349" i="1"/>
  <c r="C26" i="11" s="1"/>
  <c r="G25" i="11" l="1"/>
  <c r="H25" i="11" s="1"/>
  <c r="H26" i="11" s="1"/>
  <c r="M25" i="11"/>
  <c r="N25" i="11" s="1"/>
  <c r="N26" i="11" s="1"/>
  <c r="Q25" i="11"/>
  <c r="R25" i="11" s="1"/>
  <c r="R26" i="11" s="1"/>
  <c r="K25" i="11"/>
  <c r="L25" i="11" s="1"/>
  <c r="L26" i="11" s="1"/>
  <c r="AA25" i="11"/>
  <c r="AB25" i="11" s="1"/>
  <c r="AB26" i="11" s="1"/>
  <c r="I25" i="11"/>
  <c r="J25" i="11" s="1"/>
  <c r="J26" i="11" s="1"/>
  <c r="Y25" i="11"/>
  <c r="Z25" i="11" s="1"/>
  <c r="Z26" i="11" s="1"/>
  <c r="O25" i="11"/>
  <c r="P25" i="11" s="1"/>
  <c r="P26" i="11" s="1"/>
  <c r="S25" i="11"/>
  <c r="T25" i="11" s="1"/>
  <c r="T26" i="11" s="1"/>
  <c r="W25" i="11"/>
  <c r="X25" i="11" s="1"/>
  <c r="X26" i="11" s="1"/>
  <c r="AC25" i="11"/>
  <c r="AD25" i="11" s="1"/>
  <c r="AD26" i="11" s="1"/>
  <c r="U25" i="11"/>
  <c r="V25" i="11" s="1"/>
  <c r="V26" i="11" s="1"/>
  <c r="AC21" i="11"/>
  <c r="AD21" i="11" s="1"/>
  <c r="AD22" i="11" s="1"/>
  <c r="G21" i="11"/>
  <c r="H21" i="11" s="1"/>
  <c r="H22" i="11" s="1"/>
  <c r="M21" i="11"/>
  <c r="N21" i="11" s="1"/>
  <c r="N22" i="11" s="1"/>
  <c r="K21" i="11"/>
  <c r="L21" i="11" s="1"/>
  <c r="L22" i="11" s="1"/>
  <c r="U21" i="11"/>
  <c r="V21" i="11" s="1"/>
  <c r="V22" i="11" s="1"/>
  <c r="Q21" i="11"/>
  <c r="R21" i="11" s="1"/>
  <c r="R22" i="11" s="1"/>
  <c r="I21" i="11"/>
  <c r="J21" i="11" s="1"/>
  <c r="J22" i="11" s="1"/>
  <c r="AA21" i="11"/>
  <c r="AB21" i="11" s="1"/>
  <c r="AB22" i="11" s="1"/>
  <c r="O21" i="11"/>
  <c r="P21" i="11" s="1"/>
  <c r="P22" i="11" s="1"/>
  <c r="S21" i="11"/>
  <c r="T21" i="11" s="1"/>
  <c r="T22" i="11" s="1"/>
  <c r="Y21" i="11"/>
  <c r="Z21" i="11" s="1"/>
  <c r="Z22" i="11" s="1"/>
  <c r="W21" i="11"/>
  <c r="X21" i="11" s="1"/>
  <c r="X22" i="11" s="1"/>
  <c r="AE23" i="11"/>
  <c r="E21" i="11"/>
  <c r="E25" i="11"/>
  <c r="F25" i="11" l="1"/>
  <c r="F26" i="11" s="1"/>
  <c r="I392" i="1"/>
  <c r="I391" i="1"/>
  <c r="I390" i="1"/>
  <c r="I389" i="1"/>
  <c r="I388" i="1"/>
  <c r="I387" i="1"/>
  <c r="I386" i="1"/>
  <c r="I385" i="1"/>
  <c r="I384" i="1"/>
  <c r="I364" i="1"/>
  <c r="I363" i="1"/>
  <c r="I362" i="1"/>
  <c r="I361" i="1"/>
  <c r="I360" i="1"/>
  <c r="I359" i="1"/>
  <c r="I358" i="1"/>
  <c r="I357" i="1"/>
  <c r="I379" i="1"/>
  <c r="I378" i="1"/>
  <c r="I377" i="1"/>
  <c r="I376" i="1"/>
  <c r="I375" i="1"/>
  <c r="I374" i="1"/>
  <c r="I373" i="1"/>
  <c r="I372" i="1"/>
  <c r="I383" i="1"/>
  <c r="I382" i="1"/>
  <c r="I381" i="1"/>
  <c r="I380" i="1"/>
  <c r="AE25" i="11" l="1"/>
  <c r="I393" i="1"/>
  <c r="C30" i="11" s="1"/>
  <c r="I26" i="1"/>
  <c r="I459" i="1"/>
  <c r="I29" i="11" l="1"/>
  <c r="J29" i="11" s="1"/>
  <c r="J30" i="11" s="1"/>
  <c r="O29" i="11"/>
  <c r="P29" i="11" s="1"/>
  <c r="P30" i="11" s="1"/>
  <c r="S29" i="11"/>
  <c r="T29" i="11" s="1"/>
  <c r="T30" i="11" s="1"/>
  <c r="Q29" i="11"/>
  <c r="R29" i="11" s="1"/>
  <c r="R30" i="11" s="1"/>
  <c r="U29" i="11"/>
  <c r="V29" i="11" s="1"/>
  <c r="V30" i="11" s="1"/>
  <c r="G29" i="11"/>
  <c r="H29" i="11" s="1"/>
  <c r="H30" i="11" s="1"/>
  <c r="W29" i="11"/>
  <c r="X29" i="11" s="1"/>
  <c r="X30" i="11" s="1"/>
  <c r="M29" i="11"/>
  <c r="N29" i="11" s="1"/>
  <c r="N30" i="11" s="1"/>
  <c r="K29" i="11"/>
  <c r="L29" i="11" s="1"/>
  <c r="L30" i="11" s="1"/>
  <c r="AA29" i="11"/>
  <c r="AB29" i="11" s="1"/>
  <c r="AB30" i="11" s="1"/>
  <c r="AC29" i="11"/>
  <c r="AD29" i="11" s="1"/>
  <c r="AD30" i="11" s="1"/>
  <c r="Y29" i="11"/>
  <c r="Z29" i="11" s="1"/>
  <c r="Z30" i="11" s="1"/>
  <c r="C46" i="11"/>
  <c r="E29" i="11"/>
  <c r="I67" i="1"/>
  <c r="C12" i="11" s="1"/>
  <c r="I460" i="1"/>
  <c r="C14" i="11"/>
  <c r="I28" i="1"/>
  <c r="E10" i="11" s="1"/>
  <c r="J489" i="1"/>
  <c r="J485" i="1"/>
  <c r="W11" i="11" l="1"/>
  <c r="X11" i="11" s="1"/>
  <c r="X12" i="11" s="1"/>
  <c r="U11" i="11"/>
  <c r="V11" i="11" s="1"/>
  <c r="V12" i="11" s="1"/>
  <c r="K11" i="11"/>
  <c r="L11" i="11" s="1"/>
  <c r="L12" i="11" s="1"/>
  <c r="Q11" i="11"/>
  <c r="R11" i="11" s="1"/>
  <c r="R12" i="11" s="1"/>
  <c r="AC11" i="11"/>
  <c r="AD11" i="11" s="1"/>
  <c r="AD12" i="11" s="1"/>
  <c r="O11" i="11"/>
  <c r="P11" i="11" s="1"/>
  <c r="P12" i="11" s="1"/>
  <c r="S11" i="11"/>
  <c r="T11" i="11" s="1"/>
  <c r="T12" i="11" s="1"/>
  <c r="AA11" i="11"/>
  <c r="AB11" i="11" s="1"/>
  <c r="AB12" i="11" s="1"/>
  <c r="G11" i="11"/>
  <c r="H11" i="11" s="1"/>
  <c r="H12" i="11" s="1"/>
  <c r="I11" i="11"/>
  <c r="J11" i="11" s="1"/>
  <c r="J12" i="11" s="1"/>
  <c r="Y11" i="11"/>
  <c r="Z11" i="11" s="1"/>
  <c r="Z12" i="11" s="1"/>
  <c r="M11" i="11"/>
  <c r="N11" i="11" s="1"/>
  <c r="N12" i="11" s="1"/>
  <c r="W46" i="11"/>
  <c r="U46" i="11"/>
  <c r="S46" i="11"/>
  <c r="G45" i="11"/>
  <c r="H45" i="11" s="1"/>
  <c r="H46" i="11" s="1"/>
  <c r="Y45" i="11"/>
  <c r="Z45" i="11" s="1"/>
  <c r="Z46" i="11" s="1"/>
  <c r="AA45" i="11"/>
  <c r="AB45" i="11" s="1"/>
  <c r="AB46" i="11" s="1"/>
  <c r="M45" i="11"/>
  <c r="N45" i="11" s="1"/>
  <c r="N46" i="11" s="1"/>
  <c r="K45" i="11"/>
  <c r="L45" i="11" s="1"/>
  <c r="L46" i="11" s="1"/>
  <c r="O45" i="11"/>
  <c r="P45" i="11" s="1"/>
  <c r="P46" i="11" s="1"/>
  <c r="I45" i="11"/>
  <c r="J45" i="11" s="1"/>
  <c r="J46" i="11" s="1"/>
  <c r="AC45" i="11"/>
  <c r="AD45" i="11" s="1"/>
  <c r="AD46" i="11" s="1"/>
  <c r="S13" i="11"/>
  <c r="T13" i="11" s="1"/>
  <c r="T14" i="11" s="1"/>
  <c r="Y13" i="11"/>
  <c r="Z13" i="11" s="1"/>
  <c r="Z14" i="11" s="1"/>
  <c r="AC13" i="11"/>
  <c r="AD13" i="11" s="1"/>
  <c r="AD14" i="11" s="1"/>
  <c r="U13" i="11"/>
  <c r="V13" i="11" s="1"/>
  <c r="V14" i="11" s="1"/>
  <c r="W13" i="11"/>
  <c r="X13" i="11" s="1"/>
  <c r="X14" i="11" s="1"/>
  <c r="G13" i="11"/>
  <c r="H13" i="11" s="1"/>
  <c r="H14" i="11" s="1"/>
  <c r="AA13" i="11"/>
  <c r="AB13" i="11" s="1"/>
  <c r="AB14" i="11" s="1"/>
  <c r="I13" i="11"/>
  <c r="J13" i="11" s="1"/>
  <c r="J14" i="11" s="1"/>
  <c r="K13" i="11"/>
  <c r="L13" i="11" s="1"/>
  <c r="L14" i="11" s="1"/>
  <c r="M13" i="11"/>
  <c r="N13" i="11" s="1"/>
  <c r="N14" i="11" s="1"/>
  <c r="Q13" i="11"/>
  <c r="R13" i="11" s="1"/>
  <c r="R14" i="11" s="1"/>
  <c r="O13" i="11"/>
  <c r="P13" i="11" s="1"/>
  <c r="P14" i="11" s="1"/>
  <c r="F29" i="11"/>
  <c r="F30" i="11" s="1"/>
  <c r="E45" i="11"/>
  <c r="C10" i="11"/>
  <c r="E11" i="11"/>
  <c r="E13" i="11"/>
  <c r="I486" i="1"/>
  <c r="J486" i="1"/>
  <c r="J490" i="1" s="1"/>
  <c r="G9" i="11" l="1"/>
  <c r="H9" i="11" s="1"/>
  <c r="H10" i="11" s="1"/>
  <c r="M9" i="11"/>
  <c r="N9" i="11" s="1"/>
  <c r="N10" i="11" s="1"/>
  <c r="U9" i="11"/>
  <c r="V9" i="11" s="1"/>
  <c r="V10" i="11" s="1"/>
  <c r="AA9" i="11"/>
  <c r="AB9" i="11" s="1"/>
  <c r="AB10" i="11" s="1"/>
  <c r="K9" i="11"/>
  <c r="L9" i="11" s="1"/>
  <c r="L10" i="11" s="1"/>
  <c r="Q9" i="11"/>
  <c r="R9" i="11" s="1"/>
  <c r="R10" i="11" s="1"/>
  <c r="I9" i="11"/>
  <c r="J9" i="11" s="1"/>
  <c r="J10" i="11" s="1"/>
  <c r="O9" i="11"/>
  <c r="P9" i="11" s="1"/>
  <c r="P10" i="11" s="1"/>
  <c r="S9" i="11"/>
  <c r="T9" i="11" s="1"/>
  <c r="T10" i="11" s="1"/>
  <c r="Y9" i="11"/>
  <c r="Z9" i="11" s="1"/>
  <c r="Z10" i="11" s="1"/>
  <c r="AC9" i="11"/>
  <c r="AD9" i="11" s="1"/>
  <c r="AD10" i="11" s="1"/>
  <c r="W9" i="11"/>
  <c r="X9" i="11" s="1"/>
  <c r="X10" i="11" s="1"/>
  <c r="AE13" i="11"/>
  <c r="AE29" i="11"/>
  <c r="D48" i="11"/>
  <c r="F11" i="11"/>
  <c r="F12" i="11" s="1"/>
  <c r="F45" i="11"/>
  <c r="F46" i="11" s="1"/>
  <c r="F13" i="11"/>
  <c r="F14" i="11" s="1"/>
  <c r="E9" i="11"/>
  <c r="J407" i="1"/>
  <c r="I463" i="1"/>
  <c r="I462" i="1"/>
  <c r="I482" i="1"/>
  <c r="I481" i="1"/>
  <c r="I483" i="1"/>
  <c r="I478" i="1"/>
  <c r="I488" i="1"/>
  <c r="I487" i="1"/>
  <c r="I410" i="1"/>
  <c r="I409" i="1"/>
  <c r="I480" i="1"/>
  <c r="I479" i="1"/>
  <c r="I489" i="1"/>
  <c r="I485" i="1"/>
  <c r="I484" i="1"/>
  <c r="I451" i="1"/>
  <c r="I450" i="1"/>
  <c r="AE45" i="11" l="1"/>
  <c r="AE11" i="11"/>
  <c r="D32" i="11"/>
  <c r="F9" i="11"/>
  <c r="F10" i="11" s="1"/>
  <c r="J491" i="1"/>
  <c r="J492" i="1" s="1"/>
  <c r="J493" i="1" s="1"/>
  <c r="I422" i="1"/>
  <c r="C34" i="11" s="1"/>
  <c r="I407" i="1"/>
  <c r="C32" i="11" s="1"/>
  <c r="I464" i="1"/>
  <c r="I490" i="1"/>
  <c r="C48" i="11" s="1"/>
  <c r="I452" i="1"/>
  <c r="I425" i="1"/>
  <c r="I47" i="11" l="1"/>
  <c r="J47" i="11" s="1"/>
  <c r="J48" i="11" s="1"/>
  <c r="AC47" i="11"/>
  <c r="AD47" i="11" s="1"/>
  <c r="AD48" i="11" s="1"/>
  <c r="G47" i="11"/>
  <c r="H47" i="11" s="1"/>
  <c r="H48" i="11" s="1"/>
  <c r="Y47" i="11"/>
  <c r="Z47" i="11" s="1"/>
  <c r="Z48" i="11" s="1"/>
  <c r="AA47" i="11"/>
  <c r="AB47" i="11" s="1"/>
  <c r="AB48" i="11" s="1"/>
  <c r="Q47" i="11"/>
  <c r="R47" i="11" s="1"/>
  <c r="R48" i="11" s="1"/>
  <c r="W47" i="11"/>
  <c r="X47" i="11" s="1"/>
  <c r="X48" i="11" s="1"/>
  <c r="K47" i="11"/>
  <c r="L47" i="11" s="1"/>
  <c r="L48" i="11" s="1"/>
  <c r="S47" i="11"/>
  <c r="T47" i="11" s="1"/>
  <c r="T48" i="11" s="1"/>
  <c r="O47" i="11"/>
  <c r="P47" i="11" s="1"/>
  <c r="P48" i="11" s="1"/>
  <c r="U47" i="11"/>
  <c r="V47" i="11" s="1"/>
  <c r="V48" i="11" s="1"/>
  <c r="M47" i="11"/>
  <c r="N47" i="11" s="1"/>
  <c r="N48" i="11" s="1"/>
  <c r="N32" i="11"/>
  <c r="I31" i="11"/>
  <c r="J31" i="11" s="1"/>
  <c r="O31" i="11"/>
  <c r="P31" i="11" s="1"/>
  <c r="P32" i="11" s="1"/>
  <c r="AC31" i="11"/>
  <c r="AD31" i="11" s="1"/>
  <c r="AD32" i="11" s="1"/>
  <c r="AA31" i="11"/>
  <c r="AB31" i="11" s="1"/>
  <c r="M31" i="11"/>
  <c r="N31" i="11" s="1"/>
  <c r="G31" i="11"/>
  <c r="H31" i="11" s="1"/>
  <c r="Y31" i="11"/>
  <c r="Z31" i="11" s="1"/>
  <c r="K31" i="11"/>
  <c r="L31" i="11" s="1"/>
  <c r="L32" i="11" s="1"/>
  <c r="Q31" i="11"/>
  <c r="R31" i="11" s="1"/>
  <c r="R32" i="11" s="1"/>
  <c r="W31" i="11"/>
  <c r="X31" i="11" s="1"/>
  <c r="S31" i="11"/>
  <c r="T31" i="11" s="1"/>
  <c r="T32" i="11" s="1"/>
  <c r="U31" i="11"/>
  <c r="V31" i="11" s="1"/>
  <c r="K33" i="11"/>
  <c r="L33" i="11" s="1"/>
  <c r="L34" i="11" s="1"/>
  <c r="I33" i="11"/>
  <c r="J33" i="11" s="1"/>
  <c r="J34" i="11" s="1"/>
  <c r="O33" i="11"/>
  <c r="P33" i="11" s="1"/>
  <c r="P34" i="11" s="1"/>
  <c r="G33" i="11"/>
  <c r="H33" i="11" s="1"/>
  <c r="H34" i="11" s="1"/>
  <c r="M33" i="11"/>
  <c r="N33" i="11" s="1"/>
  <c r="N34" i="11" s="1"/>
  <c r="Q33" i="11"/>
  <c r="R33" i="11" s="1"/>
  <c r="R34" i="11" s="1"/>
  <c r="U33" i="11"/>
  <c r="V33" i="11" s="1"/>
  <c r="V34" i="11" s="1"/>
  <c r="S33" i="11"/>
  <c r="T33" i="11" s="1"/>
  <c r="T34" i="11" s="1"/>
  <c r="AA33" i="11"/>
  <c r="AB33" i="11" s="1"/>
  <c r="AB34" i="11" s="1"/>
  <c r="Y33" i="11"/>
  <c r="Z33" i="11" s="1"/>
  <c r="Z34" i="11" s="1"/>
  <c r="W33" i="11"/>
  <c r="X33" i="11" s="1"/>
  <c r="X34" i="11" s="1"/>
  <c r="AC33" i="11"/>
  <c r="AD33" i="11" s="1"/>
  <c r="AD34" i="11" s="1"/>
  <c r="AE9" i="11"/>
  <c r="J32" i="11"/>
  <c r="V32" i="11"/>
  <c r="E51" i="11"/>
  <c r="D35" i="11" s="1"/>
  <c r="AB32" i="11"/>
  <c r="H32" i="11"/>
  <c r="Z32" i="11"/>
  <c r="X32" i="11"/>
  <c r="C38" i="11"/>
  <c r="C44" i="11"/>
  <c r="E31" i="11"/>
  <c r="E33" i="11"/>
  <c r="E47" i="11"/>
  <c r="I24" i="1"/>
  <c r="E8" i="11" s="1"/>
  <c r="C16" i="11"/>
  <c r="C18" i="11"/>
  <c r="I448" i="1"/>
  <c r="C20" i="11"/>
  <c r="I15" i="11" l="1"/>
  <c r="J15" i="11" s="1"/>
  <c r="J16" i="11" s="1"/>
  <c r="Y15" i="11"/>
  <c r="Z15" i="11" s="1"/>
  <c r="Z16" i="11" s="1"/>
  <c r="AC15" i="11"/>
  <c r="AD15" i="11" s="1"/>
  <c r="AD16" i="11" s="1"/>
  <c r="W15" i="11"/>
  <c r="X15" i="11" s="1"/>
  <c r="X16" i="11" s="1"/>
  <c r="G15" i="11"/>
  <c r="H15" i="11" s="1"/>
  <c r="H16" i="11" s="1"/>
  <c r="M15" i="11"/>
  <c r="N15" i="11" s="1"/>
  <c r="N16" i="11" s="1"/>
  <c r="K15" i="11"/>
  <c r="L15" i="11" s="1"/>
  <c r="L16" i="11" s="1"/>
  <c r="U15" i="11"/>
  <c r="V15" i="11" s="1"/>
  <c r="V16" i="11" s="1"/>
  <c r="S15" i="11"/>
  <c r="T15" i="11" s="1"/>
  <c r="T16" i="11" s="1"/>
  <c r="Q15" i="11"/>
  <c r="R15" i="11" s="1"/>
  <c r="R16" i="11" s="1"/>
  <c r="AA15" i="11"/>
  <c r="AB15" i="11" s="1"/>
  <c r="AB16" i="11" s="1"/>
  <c r="O15" i="11"/>
  <c r="P15" i="11" s="1"/>
  <c r="P16" i="11" s="1"/>
  <c r="Q19" i="11"/>
  <c r="R19" i="11" s="1"/>
  <c r="R20" i="11" s="1"/>
  <c r="W19" i="11"/>
  <c r="X19" i="11" s="1"/>
  <c r="X20" i="11" s="1"/>
  <c r="K19" i="11"/>
  <c r="L19" i="11" s="1"/>
  <c r="L20" i="11" s="1"/>
  <c r="I19" i="11"/>
  <c r="J19" i="11" s="1"/>
  <c r="J20" i="11" s="1"/>
  <c r="Y19" i="11"/>
  <c r="Z19" i="11" s="1"/>
  <c r="Z20" i="11" s="1"/>
  <c r="O19" i="11"/>
  <c r="P19" i="11" s="1"/>
  <c r="P20" i="11" s="1"/>
  <c r="AA19" i="11"/>
  <c r="AB19" i="11" s="1"/>
  <c r="AB20" i="11" s="1"/>
  <c r="AC19" i="11"/>
  <c r="AD19" i="11" s="1"/>
  <c r="AD20" i="11" s="1"/>
  <c r="G19" i="11"/>
  <c r="H19" i="11" s="1"/>
  <c r="H20" i="11" s="1"/>
  <c r="M19" i="11"/>
  <c r="N19" i="11" s="1"/>
  <c r="N20" i="11" s="1"/>
  <c r="U19" i="11"/>
  <c r="V19" i="11" s="1"/>
  <c r="V20" i="11" s="1"/>
  <c r="S19" i="11"/>
  <c r="T19" i="11" s="1"/>
  <c r="T20" i="11" s="1"/>
  <c r="G43" i="11"/>
  <c r="H43" i="11" s="1"/>
  <c r="H44" i="11" s="1"/>
  <c r="Y44" i="11"/>
  <c r="AA44" i="11"/>
  <c r="S43" i="11"/>
  <c r="T43" i="11" s="1"/>
  <c r="T44" i="11" s="1"/>
  <c r="M43" i="11"/>
  <c r="N43" i="11" s="1"/>
  <c r="N44" i="11" s="1"/>
  <c r="W43" i="11"/>
  <c r="X43" i="11" s="1"/>
  <c r="X44" i="11" s="1"/>
  <c r="K43" i="11"/>
  <c r="L43" i="11" s="1"/>
  <c r="L44" i="11" s="1"/>
  <c r="Q43" i="11"/>
  <c r="R43" i="11" s="1"/>
  <c r="R44" i="11" s="1"/>
  <c r="U43" i="11"/>
  <c r="V43" i="11" s="1"/>
  <c r="V44" i="11" s="1"/>
  <c r="I43" i="11"/>
  <c r="J43" i="11" s="1"/>
  <c r="J44" i="11" s="1"/>
  <c r="AC43" i="11"/>
  <c r="AD43" i="11" s="1"/>
  <c r="AD44" i="11" s="1"/>
  <c r="O43" i="11"/>
  <c r="P43" i="11" s="1"/>
  <c r="P44" i="11" s="1"/>
  <c r="AE31" i="11"/>
  <c r="Q37" i="11"/>
  <c r="R37" i="11" s="1"/>
  <c r="R38" i="11" s="1"/>
  <c r="U37" i="11"/>
  <c r="V37" i="11" s="1"/>
  <c r="V38" i="11" s="1"/>
  <c r="S37" i="11"/>
  <c r="T37" i="11" s="1"/>
  <c r="T38" i="11" s="1"/>
  <c r="K37" i="11"/>
  <c r="L37" i="11" s="1"/>
  <c r="L38" i="11" s="1"/>
  <c r="I37" i="11"/>
  <c r="J37" i="11" s="1"/>
  <c r="J38" i="11" s="1"/>
  <c r="O37" i="11"/>
  <c r="P37" i="11" s="1"/>
  <c r="P38" i="11" s="1"/>
  <c r="AC37" i="11"/>
  <c r="AD37" i="11" s="1"/>
  <c r="AD38" i="11" s="1"/>
  <c r="G37" i="11"/>
  <c r="H37" i="11" s="1"/>
  <c r="H38" i="11" s="1"/>
  <c r="Y37" i="11"/>
  <c r="Z37" i="11" s="1"/>
  <c r="Z38" i="11" s="1"/>
  <c r="M37" i="11"/>
  <c r="N37" i="11" s="1"/>
  <c r="N38" i="11" s="1"/>
  <c r="W37" i="11"/>
  <c r="X37" i="11" s="1"/>
  <c r="X38" i="11" s="1"/>
  <c r="AA38" i="11"/>
  <c r="AA37" i="11" s="1"/>
  <c r="AB37" i="11" s="1"/>
  <c r="AB38" i="11" s="1"/>
  <c r="K17" i="11"/>
  <c r="L17" i="11" s="1"/>
  <c r="L18" i="11" s="1"/>
  <c r="I17" i="11"/>
  <c r="J17" i="11" s="1"/>
  <c r="J18" i="11" s="1"/>
  <c r="O17" i="11"/>
  <c r="P17" i="11" s="1"/>
  <c r="P18" i="11" s="1"/>
  <c r="S17" i="11"/>
  <c r="T17" i="11" s="1"/>
  <c r="T18" i="11" s="1"/>
  <c r="Y17" i="11"/>
  <c r="Z17" i="11" s="1"/>
  <c r="Z18" i="11" s="1"/>
  <c r="AC17" i="11"/>
  <c r="AD17" i="11" s="1"/>
  <c r="AD18" i="11" s="1"/>
  <c r="G17" i="11"/>
  <c r="H17" i="11" s="1"/>
  <c r="H18" i="11" s="1"/>
  <c r="M17" i="11"/>
  <c r="N17" i="11" s="1"/>
  <c r="N18" i="11" s="1"/>
  <c r="Q17" i="11"/>
  <c r="R17" i="11" s="1"/>
  <c r="R18" i="11" s="1"/>
  <c r="U17" i="11"/>
  <c r="V17" i="11" s="1"/>
  <c r="V18" i="11" s="1"/>
  <c r="W17" i="11"/>
  <c r="X17" i="11" s="1"/>
  <c r="X18" i="11" s="1"/>
  <c r="AA17" i="11"/>
  <c r="AB17" i="11" s="1"/>
  <c r="AB18" i="11" s="1"/>
  <c r="D13" i="11"/>
  <c r="D9" i="11"/>
  <c r="D39" i="11"/>
  <c r="D25" i="11"/>
  <c r="D11" i="11"/>
  <c r="D5" i="11"/>
  <c r="D23" i="11"/>
  <c r="D45" i="11"/>
  <c r="D43" i="11"/>
  <c r="D27" i="11"/>
  <c r="D47" i="11"/>
  <c r="D21" i="11"/>
  <c r="D17" i="11"/>
  <c r="D33" i="11"/>
  <c r="D31" i="11"/>
  <c r="D15" i="11"/>
  <c r="D7" i="11"/>
  <c r="D37" i="11"/>
  <c r="D19" i="11"/>
  <c r="D41" i="11"/>
  <c r="D29" i="11"/>
  <c r="F31" i="11"/>
  <c r="F32" i="11" s="1"/>
  <c r="F33" i="11"/>
  <c r="F34" i="11" s="1"/>
  <c r="F47" i="11"/>
  <c r="F48" i="11" s="1"/>
  <c r="E43" i="11"/>
  <c r="E37" i="11"/>
  <c r="C40" i="11"/>
  <c r="C8" i="11"/>
  <c r="C36" i="11"/>
  <c r="E19" i="11"/>
  <c r="E17" i="11"/>
  <c r="E15" i="11"/>
  <c r="I10" i="1"/>
  <c r="Q35" i="11" l="1"/>
  <c r="R35" i="11" s="1"/>
  <c r="R36" i="11" s="1"/>
  <c r="U35" i="11"/>
  <c r="V35" i="11" s="1"/>
  <c r="V36" i="11" s="1"/>
  <c r="K35" i="11"/>
  <c r="L35" i="11" s="1"/>
  <c r="L36" i="11" s="1"/>
  <c r="Y35" i="11"/>
  <c r="Z35" i="11" s="1"/>
  <c r="Z36" i="11" s="1"/>
  <c r="I35" i="11"/>
  <c r="J35" i="11" s="1"/>
  <c r="J36" i="11" s="1"/>
  <c r="O35" i="11"/>
  <c r="P35" i="11" s="1"/>
  <c r="P36" i="11" s="1"/>
  <c r="S35" i="11"/>
  <c r="T35" i="11" s="1"/>
  <c r="T36" i="11" s="1"/>
  <c r="G35" i="11"/>
  <c r="H35" i="11" s="1"/>
  <c r="H36" i="11" s="1"/>
  <c r="W35" i="11"/>
  <c r="X35" i="11" s="1"/>
  <c r="X36" i="11" s="1"/>
  <c r="M35" i="11"/>
  <c r="N35" i="11" s="1"/>
  <c r="N36" i="11" s="1"/>
  <c r="AC35" i="11"/>
  <c r="AD35" i="11" s="1"/>
  <c r="AD36" i="11" s="1"/>
  <c r="AA35" i="11"/>
  <c r="AB35" i="11" s="1"/>
  <c r="AB36" i="11" s="1"/>
  <c r="AA43" i="11"/>
  <c r="AB43" i="11" s="1"/>
  <c r="AB44" i="11" s="1"/>
  <c r="Y43" i="11"/>
  <c r="Z43" i="11" s="1"/>
  <c r="Z44" i="11" s="1"/>
  <c r="AA40" i="11"/>
  <c r="Q40" i="11"/>
  <c r="M39" i="11"/>
  <c r="N39" i="11" s="1"/>
  <c r="N40" i="11" s="1"/>
  <c r="W39" i="11"/>
  <c r="X39" i="11" s="1"/>
  <c r="X40" i="11" s="1"/>
  <c r="U39" i="11"/>
  <c r="V39" i="11" s="1"/>
  <c r="V40" i="11" s="1"/>
  <c r="AC39" i="11"/>
  <c r="AD39" i="11" s="1"/>
  <c r="AD40" i="11" s="1"/>
  <c r="K39" i="11"/>
  <c r="L39" i="11" s="1"/>
  <c r="L40" i="11" s="1"/>
  <c r="I39" i="11"/>
  <c r="J39" i="11" s="1"/>
  <c r="J40" i="11" s="1"/>
  <c r="O39" i="11"/>
  <c r="P39" i="11" s="1"/>
  <c r="P40" i="11" s="1"/>
  <c r="G39" i="11"/>
  <c r="H39" i="11" s="1"/>
  <c r="H40" i="11" s="1"/>
  <c r="AE33" i="11"/>
  <c r="AE47" i="11"/>
  <c r="M7" i="11"/>
  <c r="N7" i="11" s="1"/>
  <c r="N8" i="11" s="1"/>
  <c r="AC7" i="11"/>
  <c r="AD7" i="11" s="1"/>
  <c r="AD8" i="11" s="1"/>
  <c r="U7" i="11"/>
  <c r="V7" i="11" s="1"/>
  <c r="V8" i="11" s="1"/>
  <c r="K7" i="11"/>
  <c r="L7" i="11" s="1"/>
  <c r="L8" i="11" s="1"/>
  <c r="Q7" i="11"/>
  <c r="R7" i="11" s="1"/>
  <c r="R8" i="11" s="1"/>
  <c r="AA7" i="11"/>
  <c r="AB7" i="11" s="1"/>
  <c r="AB8" i="11" s="1"/>
  <c r="I7" i="11"/>
  <c r="J7" i="11" s="1"/>
  <c r="J8" i="11" s="1"/>
  <c r="S7" i="11"/>
  <c r="T7" i="11" s="1"/>
  <c r="T8" i="11" s="1"/>
  <c r="Y7" i="11"/>
  <c r="Z7" i="11" s="1"/>
  <c r="Z8" i="11" s="1"/>
  <c r="O7" i="11"/>
  <c r="P7" i="11" s="1"/>
  <c r="P8" i="11" s="1"/>
  <c r="W7" i="11"/>
  <c r="X7" i="11" s="1"/>
  <c r="X8" i="11" s="1"/>
  <c r="G7" i="11"/>
  <c r="H7" i="11" s="1"/>
  <c r="H8" i="11" s="1"/>
  <c r="AE17" i="11"/>
  <c r="AE19" i="11"/>
  <c r="I11" i="1"/>
  <c r="I491" i="1" s="1"/>
  <c r="F37" i="11"/>
  <c r="F38" i="11" s="1"/>
  <c r="F15" i="11"/>
  <c r="F16" i="11" s="1"/>
  <c r="F17" i="11"/>
  <c r="F18" i="11" s="1"/>
  <c r="F19" i="11"/>
  <c r="F20" i="11" s="1"/>
  <c r="F43" i="11"/>
  <c r="F44" i="11" s="1"/>
  <c r="E39" i="11"/>
  <c r="E7" i="11"/>
  <c r="E35" i="11"/>
  <c r="AE37" i="11" l="1"/>
  <c r="AE43" i="11"/>
  <c r="AE15" i="11"/>
  <c r="F7" i="11"/>
  <c r="F8" i="11" s="1"/>
  <c r="F35" i="11"/>
  <c r="F36" i="11" s="1"/>
  <c r="F39" i="11"/>
  <c r="F40" i="11" s="1"/>
  <c r="C6" i="11"/>
  <c r="AE7" i="11" l="1"/>
  <c r="U5" i="11"/>
  <c r="V5" i="11" s="1"/>
  <c r="V6" i="11" s="1"/>
  <c r="V59" i="11" s="1"/>
  <c r="Y5" i="11"/>
  <c r="Z5" i="11" s="1"/>
  <c r="Z6" i="11" s="1"/>
  <c r="Z59" i="11" s="1"/>
  <c r="K5" i="11"/>
  <c r="L5" i="11" s="1"/>
  <c r="L6" i="11" s="1"/>
  <c r="L59" i="11" s="1"/>
  <c r="Q5" i="11"/>
  <c r="R5" i="11" s="1"/>
  <c r="R6" i="11" s="1"/>
  <c r="R59" i="11" s="1"/>
  <c r="W5" i="11"/>
  <c r="X5" i="11" s="1"/>
  <c r="X6" i="11" s="1"/>
  <c r="X59" i="11" s="1"/>
  <c r="AA5" i="11"/>
  <c r="AB5" i="11" s="1"/>
  <c r="AB6" i="11" s="1"/>
  <c r="AB59" i="11" s="1"/>
  <c r="O5" i="11"/>
  <c r="P5" i="11" s="1"/>
  <c r="P6" i="11" s="1"/>
  <c r="P59" i="11" s="1"/>
  <c r="S5" i="11"/>
  <c r="T5" i="11" s="1"/>
  <c r="T6" i="11" s="1"/>
  <c r="M5" i="11"/>
  <c r="N5" i="11" s="1"/>
  <c r="N6" i="11" s="1"/>
  <c r="N59" i="11" s="1"/>
  <c r="G5" i="11"/>
  <c r="H5" i="11" s="1"/>
  <c r="H6" i="11" s="1"/>
  <c r="H59" i="11" s="1"/>
  <c r="I5" i="11"/>
  <c r="J5" i="11" s="1"/>
  <c r="J6" i="11" s="1"/>
  <c r="J59" i="11" s="1"/>
  <c r="AC5" i="11"/>
  <c r="AD5" i="11" s="1"/>
  <c r="AD6" i="11" s="1"/>
  <c r="AD59" i="11" s="1"/>
  <c r="AE35" i="11"/>
  <c r="E5" i="11"/>
  <c r="F5" i="11" s="1"/>
  <c r="F6" i="11" s="1"/>
  <c r="E50" i="11"/>
  <c r="I492" i="1"/>
  <c r="I493" i="1" s="1"/>
  <c r="I59" i="11" l="1"/>
  <c r="I41" i="11" s="1"/>
  <c r="AC59" i="11"/>
  <c r="AC41" i="11" s="1"/>
  <c r="M59" i="11"/>
  <c r="M41" i="11" s="1"/>
  <c r="K59" i="11"/>
  <c r="K41" i="11" s="1"/>
  <c r="G59" i="11"/>
  <c r="G41" i="11" s="1"/>
  <c r="O59" i="11"/>
  <c r="O41" i="11" s="1"/>
  <c r="U59" i="11"/>
  <c r="U41" i="11" s="1"/>
  <c r="W59" i="11"/>
  <c r="W41" i="11" s="1"/>
  <c r="E59" i="11"/>
  <c r="E41" i="11" s="1"/>
  <c r="F41" i="11" s="1"/>
  <c r="AA59" i="11"/>
  <c r="AA41" i="11" s="1"/>
  <c r="Y59" i="11"/>
  <c r="Y41" i="11" s="1"/>
  <c r="Q59" i="11"/>
  <c r="Q41" i="11" s="1"/>
  <c r="C27" i="11"/>
  <c r="C21" i="11"/>
  <c r="C33" i="11"/>
  <c r="C5" i="11"/>
  <c r="C31" i="11"/>
  <c r="C17" i="11"/>
  <c r="C47" i="11"/>
  <c r="C25" i="11"/>
  <c r="C29" i="11"/>
  <c r="C45" i="11"/>
  <c r="C7" i="11"/>
  <c r="C35" i="11"/>
  <c r="C37" i="11"/>
  <c r="C23" i="11"/>
  <c r="C15" i="11"/>
  <c r="C19" i="11"/>
  <c r="C9" i="11"/>
  <c r="C13" i="11"/>
  <c r="C41" i="11"/>
  <c r="C39" i="11"/>
  <c r="C11" i="11"/>
  <c r="C43" i="11"/>
  <c r="AE5" i="11"/>
  <c r="M5" i="1"/>
  <c r="W42" i="11" l="1"/>
  <c r="W53" i="11" s="1"/>
  <c r="W54" i="11" s="1"/>
  <c r="X41" i="11"/>
  <c r="O42" i="11"/>
  <c r="O53" i="11" s="1"/>
  <c r="O54" i="11" s="1"/>
  <c r="P41" i="11"/>
  <c r="G42" i="11"/>
  <c r="G53" i="11" s="1"/>
  <c r="G54" i="11" s="1"/>
  <c r="H41" i="11"/>
  <c r="Q42" i="11"/>
  <c r="Q53" i="11" s="1"/>
  <c r="Q54" i="11" s="1"/>
  <c r="R41" i="11"/>
  <c r="K42" i="11"/>
  <c r="K53" i="11" s="1"/>
  <c r="K54" i="11" s="1"/>
  <c r="L41" i="11"/>
  <c r="Y42" i="11"/>
  <c r="Y53" i="11" s="1"/>
  <c r="Y54" i="11" s="1"/>
  <c r="Z41" i="11"/>
  <c r="M42" i="11"/>
  <c r="M53" i="11" s="1"/>
  <c r="M54" i="11" s="1"/>
  <c r="N41" i="11"/>
  <c r="U42" i="11"/>
  <c r="U53" i="11" s="1"/>
  <c r="U54" i="11" s="1"/>
  <c r="V41" i="11"/>
  <c r="AA42" i="11"/>
  <c r="AA53" i="11" s="1"/>
  <c r="AA54" i="11" s="1"/>
  <c r="AB41" i="11"/>
  <c r="AC42" i="11"/>
  <c r="AC53" i="11" s="1"/>
  <c r="AC54" i="11" s="1"/>
  <c r="AD41" i="11"/>
  <c r="I42" i="11"/>
  <c r="I53" i="11" s="1"/>
  <c r="I54" i="11" s="1"/>
  <c r="J41" i="11"/>
  <c r="J42" i="11"/>
  <c r="J53" i="11" s="1"/>
  <c r="J54" i="11" s="1"/>
  <c r="N42" i="11"/>
  <c r="N53" i="11" s="1"/>
  <c r="N54" i="11" s="1"/>
  <c r="P42" i="11"/>
  <c r="P53" i="11" s="1"/>
  <c r="P54" i="11" s="1"/>
  <c r="L42" i="11"/>
  <c r="L53" i="11" s="1"/>
  <c r="L54" i="11" s="1"/>
  <c r="V42" i="11" l="1"/>
  <c r="V53" i="11" s="1"/>
  <c r="V54" i="11" s="1"/>
  <c r="R42" i="11"/>
  <c r="R53" i="11" l="1"/>
  <c r="R54" i="11" s="1"/>
  <c r="AD42" i="11"/>
  <c r="AD53" i="11" s="1"/>
  <c r="AD54" i="11" s="1"/>
  <c r="Z42" i="11"/>
  <c r="Z53" i="11" s="1"/>
  <c r="Z54" i="11" s="1"/>
  <c r="X42" i="11"/>
  <c r="X53" i="11" s="1"/>
  <c r="X54" i="11" s="1"/>
  <c r="F21" i="11"/>
  <c r="F22" i="11" l="1"/>
  <c r="F59" i="11" s="1"/>
  <c r="AE21" i="11"/>
  <c r="AB42" i="11"/>
  <c r="AB53" i="11" s="1"/>
  <c r="AB54" i="11" s="1"/>
  <c r="E42" i="11"/>
  <c r="E53" i="11" s="1"/>
  <c r="F42" i="11"/>
  <c r="F53" i="11" l="1"/>
  <c r="F54" i="11" s="1"/>
  <c r="E55" i="11"/>
  <c r="E54" i="11"/>
  <c r="F55" i="11" l="1"/>
  <c r="F56" i="11" s="1"/>
  <c r="E56" i="11"/>
  <c r="H42" i="11" l="1"/>
  <c r="H53" i="11" s="1"/>
  <c r="H54" i="11" s="1"/>
  <c r="H55" i="11" l="1"/>
  <c r="G55" i="11"/>
  <c r="I55" i="11" l="1"/>
  <c r="G56" i="11"/>
  <c r="H56" i="11"/>
  <c r="J55" i="11"/>
  <c r="J56" i="11" l="1"/>
  <c r="L55" i="11"/>
  <c r="K55" i="11"/>
  <c r="I56" i="11"/>
  <c r="M55" i="11" l="1"/>
  <c r="K56" i="11"/>
  <c r="L56" i="11"/>
  <c r="N55" i="11"/>
  <c r="M56" i="11" l="1"/>
  <c r="O55" i="11"/>
  <c r="N56" i="11"/>
  <c r="P55" i="11"/>
  <c r="P56" i="11" l="1"/>
  <c r="R55" i="11"/>
  <c r="O56" i="11"/>
  <c r="Q55" i="11"/>
  <c r="Q56" i="11" l="1"/>
  <c r="R56" i="11"/>
  <c r="T39" i="11" l="1"/>
  <c r="AE39" i="11" s="1"/>
  <c r="AF39" i="11" s="1"/>
  <c r="T40" i="11"/>
  <c r="T59" i="11"/>
  <c r="S39" i="11"/>
  <c r="S59" i="11"/>
  <c r="S41" i="11" s="1"/>
  <c r="T41" i="11" l="1"/>
  <c r="S42" i="11"/>
  <c r="S53" i="11" s="1"/>
  <c r="AE41" i="11"/>
  <c r="AE59" i="11"/>
  <c r="S55" i="11" l="1"/>
  <c r="S54" i="11"/>
  <c r="T42" i="11"/>
  <c r="T53" i="11" s="1"/>
  <c r="AF41" i="11"/>
  <c r="T55" i="11" l="1"/>
  <c r="T54" i="11"/>
  <c r="S56" i="11"/>
  <c r="U55" i="11"/>
  <c r="W55" i="11" l="1"/>
  <c r="U56" i="11"/>
  <c r="T56" i="11"/>
  <c r="V55" i="11"/>
  <c r="X55" i="11" l="1"/>
  <c r="V56" i="11"/>
  <c r="W56" i="11"/>
  <c r="Y55" i="11"/>
  <c r="Y56" i="11" l="1"/>
  <c r="AA55" i="11"/>
  <c r="X56" i="11"/>
  <c r="Z55" i="11"/>
  <c r="Z56" i="11" l="1"/>
  <c r="AB55" i="11"/>
  <c r="AC55" i="11"/>
  <c r="AC56" i="11" s="1"/>
  <c r="AA56" i="11"/>
  <c r="AB56" i="11" l="1"/>
  <c r="AD55" i="11"/>
  <c r="AD56" i="11" s="1"/>
</calcChain>
</file>

<file path=xl/sharedStrings.xml><?xml version="1.0" encoding="utf-8"?>
<sst xmlns="http://schemas.openxmlformats.org/spreadsheetml/2006/main" count="23551" uniqueCount="3126">
  <si>
    <t>DESCRIÇÃO DOS SERVIÇOS</t>
  </si>
  <si>
    <t>Subtotal</t>
  </si>
  <si>
    <t>INSTALAÇÕES ELÉTRICAS</t>
  </si>
  <si>
    <t>ITEM</t>
  </si>
  <si>
    <t>SERVIÇOS  A  EXECUTAR  -  Em %</t>
  </si>
  <si>
    <t>MÊS 01</t>
  </si>
  <si>
    <t>MÊS 02</t>
  </si>
  <si>
    <t>MÊS 03</t>
  </si>
  <si>
    <t>TOTAL SIMPLES - %</t>
  </si>
  <si>
    <t>TOTAL SIMPLES - R$</t>
  </si>
  <si>
    <t>TOTAL ACUMULADO - %</t>
  </si>
  <si>
    <t>TOTAL ACUMULADO - R$</t>
  </si>
  <si>
    <t>PROJETOS</t>
  </si>
  <si>
    <t>SERVIÇOS PRELIMINARES</t>
  </si>
  <si>
    <t>SUPERESTRUTURA</t>
  </si>
  <si>
    <t>ALVENARIA / VEDAÇÃO / DIVISÓRIA</t>
  </si>
  <si>
    <t>INSTALAÇÕES HIDRÁULICAS E SANITÁRIAS</t>
  </si>
  <si>
    <t>INSTALAÇÕES DE COMBATE À INCÊNDIO</t>
  </si>
  <si>
    <t>REVESTIMENTOS</t>
  </si>
  <si>
    <t>PINTURA</t>
  </si>
  <si>
    <t>SERVIÇOS COMPLEMENTARES</t>
  </si>
  <si>
    <t>PAISAGISMO / URBANIZAÇÃO</t>
  </si>
  <si>
    <t>EQUIPAMENTOS</t>
  </si>
  <si>
    <t>GERENCIAMENTO DE OBRAS</t>
  </si>
  <si>
    <t>Objeto:</t>
  </si>
  <si>
    <t xml:space="preserve">INSTALAÇÕES DE LÓGICA / TELEFÔNICA </t>
  </si>
  <si>
    <t xml:space="preserve">ESQUADRIAS </t>
  </si>
  <si>
    <t xml:space="preserve">COBERTURA </t>
  </si>
  <si>
    <t>FORRO</t>
  </si>
  <si>
    <t>AR CONDICIONADO</t>
  </si>
  <si>
    <t>PISO</t>
  </si>
  <si>
    <t>UNID</t>
  </si>
  <si>
    <t>Código do Sistema de Referência</t>
  </si>
  <si>
    <t>Data-base:</t>
  </si>
  <si>
    <t>QUANTIDADE</t>
  </si>
  <si>
    <t>VALOR  DOS SERVIÇOS</t>
  </si>
  <si>
    <t>PLACA DE OBRA EM CHAPA DE ACO GALVANIZADO</t>
  </si>
  <si>
    <t>TOTAL PARCIAL</t>
  </si>
  <si>
    <t xml:space="preserve">TOTAL GERAL (TOTAL PARCIAL + BDI) </t>
  </si>
  <si>
    <t>ETAPAS/ DESCRIÇÃO DOS SERVIÇOS</t>
  </si>
  <si>
    <t>INSTITUTO FEDERAL DE EDUCAÇÃO, CIÊNCIA E TECNOLOGIA DO SUDESTE DE MINAS GERAIS</t>
  </si>
  <si>
    <t>Obra:</t>
  </si>
  <si>
    <t>Local:</t>
  </si>
  <si>
    <t>Grupo</t>
  </si>
  <si>
    <t>A</t>
  </si>
  <si>
    <t>Despesas Indiretas da Sede</t>
  </si>
  <si>
    <t>A.1</t>
  </si>
  <si>
    <t>Administração central</t>
  </si>
  <si>
    <t>A.2</t>
  </si>
  <si>
    <t>A.3</t>
  </si>
  <si>
    <t>Risco</t>
  </si>
  <si>
    <t>Total do grupo A</t>
  </si>
  <si>
    <t>B</t>
  </si>
  <si>
    <t>Despesas Financeiras (F)</t>
  </si>
  <si>
    <t>B.1</t>
  </si>
  <si>
    <t>Total do grupo B</t>
  </si>
  <si>
    <t>C</t>
  </si>
  <si>
    <t>Bonificação</t>
  </si>
  <si>
    <t>C.1</t>
  </si>
  <si>
    <t>Lucro</t>
  </si>
  <si>
    <t>Total do grupo C</t>
  </si>
  <si>
    <t>D</t>
  </si>
  <si>
    <t>Impostos</t>
  </si>
  <si>
    <t>D.1</t>
  </si>
  <si>
    <t>PIS</t>
  </si>
  <si>
    <t>D.2</t>
  </si>
  <si>
    <t>COFINS</t>
  </si>
  <si>
    <t>D.3</t>
  </si>
  <si>
    <t>D.4</t>
  </si>
  <si>
    <t>CPRB</t>
  </si>
  <si>
    <t>Total do grupo D</t>
  </si>
  <si>
    <t>Fórmula para o cálculo do B.D.I. ( benefícios e despesas indiretas )</t>
  </si>
  <si>
    <t xml:space="preserve">                               (1- D)</t>
  </si>
  <si>
    <t>BDI =</t>
  </si>
  <si>
    <t>_____________________________________________________</t>
  </si>
  <si>
    <t>CÓDIGO</t>
  </si>
  <si>
    <t>DESCRIÇÃO</t>
  </si>
  <si>
    <t>HORISTA (%)</t>
  </si>
  <si>
    <t>MENSALISTA (%)</t>
  </si>
  <si>
    <t>GRUPO A</t>
  </si>
  <si>
    <t>A1</t>
  </si>
  <si>
    <t>INSS</t>
  </si>
  <si>
    <t>A2</t>
  </si>
  <si>
    <t>SESI</t>
  </si>
  <si>
    <t>A3</t>
  </si>
  <si>
    <t>SENAI</t>
  </si>
  <si>
    <t>A4</t>
  </si>
  <si>
    <t>INCRA</t>
  </si>
  <si>
    <t>A5</t>
  </si>
  <si>
    <t>SEBRAE</t>
  </si>
  <si>
    <t>A6</t>
  </si>
  <si>
    <t>Salário-educação</t>
  </si>
  <si>
    <t>A7</t>
  </si>
  <si>
    <t>Seguro Contra Acidentes de Trabalho</t>
  </si>
  <si>
    <t>A8</t>
  </si>
  <si>
    <t>FGTS</t>
  </si>
  <si>
    <t>A9</t>
  </si>
  <si>
    <t>SECONCI</t>
  </si>
  <si>
    <t>TOTAL DE ENCARGOS BÁSICOS</t>
  </si>
  <si>
    <t>GRUPO B</t>
  </si>
  <si>
    <t>B1</t>
  </si>
  <si>
    <t>Repouso Semanal Remunerado</t>
  </si>
  <si>
    <t>B2</t>
  </si>
  <si>
    <t>Feriados</t>
  </si>
  <si>
    <t>B3</t>
  </si>
  <si>
    <t>Auxilio-enfermidade</t>
  </si>
  <si>
    <t>B4</t>
  </si>
  <si>
    <t>13º Salário</t>
  </si>
  <si>
    <t>B5</t>
  </si>
  <si>
    <t>Licença Paternidade</t>
  </si>
  <si>
    <t>B6</t>
  </si>
  <si>
    <t>Faltas justificadas</t>
  </si>
  <si>
    <t>B7</t>
  </si>
  <si>
    <t>Dias de chuvas</t>
  </si>
  <si>
    <t>B8</t>
  </si>
  <si>
    <t>Auxílio acidente de trabalho</t>
  </si>
  <si>
    <t>B9</t>
  </si>
  <si>
    <t>Férias gozadas</t>
  </si>
  <si>
    <t>B10</t>
  </si>
  <si>
    <t>Salário Maternidade</t>
  </si>
  <si>
    <t>TOTAL DE ENCARGOS SOCIAIS QUE RECEBEM INCIDÊNCIA DE A</t>
  </si>
  <si>
    <t>CRUPO C</t>
  </si>
  <si>
    <t>C1</t>
  </si>
  <si>
    <t>Aviso prévio indenizado</t>
  </si>
  <si>
    <t>C2</t>
  </si>
  <si>
    <t>Aviso prévio trabalhado</t>
  </si>
  <si>
    <t>C3</t>
  </si>
  <si>
    <t>Férias Indenizadas</t>
  </si>
  <si>
    <t>C4</t>
  </si>
  <si>
    <t>Depósito Rescisão sem justa causa</t>
  </si>
  <si>
    <t>C5</t>
  </si>
  <si>
    <t>Indenização Adicional</t>
  </si>
  <si>
    <t>TOTAL DE ENCARGOS SOCIAIS que não recebem as incidências globais de A</t>
  </si>
  <si>
    <t>GRUPO D</t>
  </si>
  <si>
    <t>D1</t>
  </si>
  <si>
    <t>Reincidência de A sobre B</t>
  </si>
  <si>
    <t>D2</t>
  </si>
  <si>
    <t>Reincidência de Grupo A sobre Aviso Prévio trabalhado e Reincidencia do FGTS sobre Aviso Prévio Indenizado</t>
  </si>
  <si>
    <t>Total da Taxas de incidências e reincidências</t>
  </si>
  <si>
    <t>TOTAL (A+B+C+D)</t>
  </si>
  <si>
    <r>
      <t xml:space="preserve">BDI = </t>
    </r>
    <r>
      <rPr>
        <u/>
        <sz val="10"/>
        <rFont val="Arial"/>
        <family val="2"/>
      </rPr>
      <t>(1+A)(1+B)(1+C)</t>
    </r>
    <r>
      <rPr>
        <sz val="10"/>
        <rFont val="Arial"/>
        <family val="2"/>
      </rPr>
      <t xml:space="preserve"> - 1</t>
    </r>
  </si>
  <si>
    <t>M</t>
  </si>
  <si>
    <t>LIMPEZA FINAL DA OBRA</t>
  </si>
  <si>
    <t>M3XKM</t>
  </si>
  <si>
    <t>KG</t>
  </si>
  <si>
    <t>CINTAS</t>
  </si>
  <si>
    <t>PILARES</t>
  </si>
  <si>
    <t>VIGAS</t>
  </si>
  <si>
    <t>BLOCOS</t>
  </si>
  <si>
    <t>MOBILIZAÇÃO E DESMOBILIZAÇÃO DE EQUIPAMENTO PARA ESTACA TIPO HÉLICE CONTÍNUA DMT ATÉ 50 KM</t>
  </si>
  <si>
    <t>1</t>
  </si>
  <si>
    <t>2</t>
  </si>
  <si>
    <t>3</t>
  </si>
  <si>
    <t>4</t>
  </si>
  <si>
    <t>5</t>
  </si>
  <si>
    <t>6</t>
  </si>
  <si>
    <t>7</t>
  </si>
  <si>
    <t>9</t>
  </si>
  <si>
    <t>10</t>
  </si>
  <si>
    <t>11</t>
  </si>
  <si>
    <t>12</t>
  </si>
  <si>
    <t>13</t>
  </si>
  <si>
    <t>15</t>
  </si>
  <si>
    <t>16</t>
  </si>
  <si>
    <t>17</t>
  </si>
  <si>
    <t>18</t>
  </si>
  <si>
    <t>19</t>
  </si>
  <si>
    <t>20</t>
  </si>
  <si>
    <t>21</t>
  </si>
  <si>
    <t>22</t>
  </si>
  <si>
    <t>MÊS 04</t>
  </si>
  <si>
    <t>MÊS 05</t>
  </si>
  <si>
    <t>MÊS 06</t>
  </si>
  <si>
    <t>Seguro + Garantia</t>
  </si>
  <si>
    <t>ISSQN (Prefeitura de Juiz de Fora)</t>
  </si>
  <si>
    <t>MONTAGEM E DESMONTAGEM DE ANDAIME MODULAR FACHADEIRO, COM PISO METÁLICO, PARA EDIFICAÇÕES COM MÚLTIPLOS PAVIMENTOS (EXCLUSIVE ANDAIME E LIMPEZA). AF_11/2017</t>
  </si>
  <si>
    <t>Item</t>
  </si>
  <si>
    <t xml:space="preserve"> 1.1 </t>
  </si>
  <si>
    <t>Próprio</t>
  </si>
  <si>
    <t>m²</t>
  </si>
  <si>
    <t>SINAPI</t>
  </si>
  <si>
    <t xml:space="preserve"> 2.2 </t>
  </si>
  <si>
    <t xml:space="preserve"> 2.3 </t>
  </si>
  <si>
    <t xml:space="preserve"> 74209/001 </t>
  </si>
  <si>
    <t>m³</t>
  </si>
  <si>
    <t xml:space="preserve"> 2.4 </t>
  </si>
  <si>
    <t>SETOP</t>
  </si>
  <si>
    <t>UN</t>
  </si>
  <si>
    <t xml:space="preserve"> 2.5 </t>
  </si>
  <si>
    <t xml:space="preserve"> 2.6 </t>
  </si>
  <si>
    <t xml:space="preserve"> 2.7 </t>
  </si>
  <si>
    <t xml:space="preserve"> 93208 </t>
  </si>
  <si>
    <t xml:space="preserve"> 74220/001 </t>
  </si>
  <si>
    <t>TAPUME DE CHAPA DE MADEIRA COMPENSADA, E= 6MM, COM PINTURA A CAL E REAPROVEITAMENTO DE 2X</t>
  </si>
  <si>
    <t xml:space="preserve"> 88487 </t>
  </si>
  <si>
    <t>APLICAÇÃO MANUAL DE PINTURA COM TINTA LÁTEX PVA EM PAREDES, DUAS DEMÃOS. AF_06/2014</t>
  </si>
  <si>
    <t xml:space="preserve"> 95241 </t>
  </si>
  <si>
    <t xml:space="preserve"> 2.8 </t>
  </si>
  <si>
    <t xml:space="preserve"> 96557 </t>
  </si>
  <si>
    <t xml:space="preserve"> 94968 </t>
  </si>
  <si>
    <t>CONCRETO MAGRO PARA LASTRO, TRAÇO 1:4,5:4,5 (CIMENTO/ AREIA MÉDIA/ BRITA 1)  - PREPARO MECÂNICO COM BETONEIRA 600 L. AF_07/2016</t>
  </si>
  <si>
    <t xml:space="preserve"> 96546 </t>
  </si>
  <si>
    <t xml:space="preserve"> 96543 </t>
  </si>
  <si>
    <t xml:space="preserve"> 96544 </t>
  </si>
  <si>
    <t xml:space="preserve"> 96547 </t>
  </si>
  <si>
    <t xml:space="preserve"> 96548 </t>
  </si>
  <si>
    <t xml:space="preserve"> 4.1 </t>
  </si>
  <si>
    <t xml:space="preserve"> FUN-HEL-005 </t>
  </si>
  <si>
    <t xml:space="preserve"> 4.2 </t>
  </si>
  <si>
    <t xml:space="preserve"> 5.1.1 </t>
  </si>
  <si>
    <t xml:space="preserve"> 5.1.2 </t>
  </si>
  <si>
    <t xml:space="preserve"> 5.1.3 </t>
  </si>
  <si>
    <t xml:space="preserve"> 92760 </t>
  </si>
  <si>
    <t xml:space="preserve"> 5.1.4 </t>
  </si>
  <si>
    <t xml:space="preserve"> 92763 </t>
  </si>
  <si>
    <t xml:space="preserve"> 5.1.5 </t>
  </si>
  <si>
    <t xml:space="preserve"> 92764 </t>
  </si>
  <si>
    <t xml:space="preserve"> 5.2.1 </t>
  </si>
  <si>
    <t xml:space="preserve"> 5.2.4 </t>
  </si>
  <si>
    <t xml:space="preserve"> 92761 </t>
  </si>
  <si>
    <t xml:space="preserve"> 5.2.5 </t>
  </si>
  <si>
    <t xml:space="preserve"> 92762 </t>
  </si>
  <si>
    <t xml:space="preserve"> 5.2.8 </t>
  </si>
  <si>
    <t xml:space="preserve"> 92765 </t>
  </si>
  <si>
    <t xml:space="preserve"> 5.2.9 </t>
  </si>
  <si>
    <t xml:space="preserve"> 92759 </t>
  </si>
  <si>
    <t xml:space="preserve"> 5.3.1 </t>
  </si>
  <si>
    <t xml:space="preserve"> 92510 </t>
  </si>
  <si>
    <t xml:space="preserve"> 5.3.3 </t>
  </si>
  <si>
    <t xml:space="preserve"> 92769 </t>
  </si>
  <si>
    <t xml:space="preserve"> 5.3.4 </t>
  </si>
  <si>
    <t xml:space="preserve"> 92770 </t>
  </si>
  <si>
    <t xml:space="preserve"> 5.3.5 </t>
  </si>
  <si>
    <t xml:space="preserve"> 92771 </t>
  </si>
  <si>
    <t xml:space="preserve"> 5.3.6 </t>
  </si>
  <si>
    <t xml:space="preserve"> 5.3.7 </t>
  </si>
  <si>
    <t xml:space="preserve"> 92768 </t>
  </si>
  <si>
    <t xml:space="preserve"> 6.1 </t>
  </si>
  <si>
    <t xml:space="preserve"> 6.3 </t>
  </si>
  <si>
    <t xml:space="preserve"> 87491 </t>
  </si>
  <si>
    <t xml:space="preserve"> 6.4 </t>
  </si>
  <si>
    <t xml:space="preserve"> 6.6 </t>
  </si>
  <si>
    <t xml:space="preserve"> 7.1 </t>
  </si>
  <si>
    <t xml:space="preserve"> 91341 </t>
  </si>
  <si>
    <t xml:space="preserve"> 7.2 </t>
  </si>
  <si>
    <t xml:space="preserve"> 7.3 </t>
  </si>
  <si>
    <t xml:space="preserve"> 7.4 </t>
  </si>
  <si>
    <t xml:space="preserve"> 7.5 </t>
  </si>
  <si>
    <t xml:space="preserve"> 7.6 </t>
  </si>
  <si>
    <t xml:space="preserve"> 7.7 </t>
  </si>
  <si>
    <t xml:space="preserve"> 7.8 </t>
  </si>
  <si>
    <t xml:space="preserve"> 7.9 </t>
  </si>
  <si>
    <t>SUDECAP</t>
  </si>
  <si>
    <t xml:space="preserve"> 7.10 </t>
  </si>
  <si>
    <t xml:space="preserve"> 7.11 </t>
  </si>
  <si>
    <t xml:space="preserve"> 7.12 </t>
  </si>
  <si>
    <t xml:space="preserve"> 7.13 </t>
  </si>
  <si>
    <t xml:space="preserve"> 7.14 </t>
  </si>
  <si>
    <t xml:space="preserve"> SER-COR-007 </t>
  </si>
  <si>
    <t>CORRIMÃO DUPLO EM TUBO GALVANIZADO DIN 2440, D = 1 1/2" - FIXADO EM ALVENARIA</t>
  </si>
  <si>
    <t xml:space="preserve"> 7.15 </t>
  </si>
  <si>
    <t xml:space="preserve"> 89408 </t>
  </si>
  <si>
    <t xml:space="preserve"> 89731 </t>
  </si>
  <si>
    <t xml:space="preserve"> 89737 </t>
  </si>
  <si>
    <t xml:space="preserve"> 89714 </t>
  </si>
  <si>
    <t xml:space="preserve"> 89712 </t>
  </si>
  <si>
    <t xml:space="preserve"> 89825 </t>
  </si>
  <si>
    <t xml:space="preserve"> 89580 </t>
  </si>
  <si>
    <t xml:space="preserve"> 97599 </t>
  </si>
  <si>
    <t xml:space="preserve"> INC-ACI-005 </t>
  </si>
  <si>
    <t xml:space="preserve"> 10.90.87 </t>
  </si>
  <si>
    <t xml:space="preserve"> INC-PLA-035 </t>
  </si>
  <si>
    <t>PLACA FOTOLUMINESCENTE "S12" - 380 X 190 MM (SAÍDA)</t>
  </si>
  <si>
    <t xml:space="preserve"> 92367 </t>
  </si>
  <si>
    <t xml:space="preserve"> 13.1 </t>
  </si>
  <si>
    <t xml:space="preserve"> 87879 </t>
  </si>
  <si>
    <t xml:space="preserve"> 13.2 </t>
  </si>
  <si>
    <t xml:space="preserve"> 14.1 </t>
  </si>
  <si>
    <t xml:space="preserve"> 15.1 </t>
  </si>
  <si>
    <t xml:space="preserve"> 95547 </t>
  </si>
  <si>
    <t xml:space="preserve"> ACE-BAR-005 </t>
  </si>
  <si>
    <t xml:space="preserve"> ACE-BAR-020 </t>
  </si>
  <si>
    <t xml:space="preserve"> MET-DUC-005 </t>
  </si>
  <si>
    <t>DUCHA HIGIÊNICA COM REGISTRO PARA CONTROLE DE FLUXO DE ÁGUA 1/2"</t>
  </si>
  <si>
    <t xml:space="preserve"> 74125/002 </t>
  </si>
  <si>
    <t>ESPELHO CRISTAL ESPESSURA 4MM, COM MOLDURA EM ALUMINIO E COMPENSADO 6MM PLASTIFICADO COLADO</t>
  </si>
  <si>
    <t xml:space="preserve"> 74234/001 </t>
  </si>
  <si>
    <t xml:space="preserve"> ACE-PAP-025 </t>
  </si>
  <si>
    <t>PAPELEIRA PLASTICA TIPO DISPENSER PARA PAPEL HIGIENICO ROLAO</t>
  </si>
  <si>
    <t xml:space="preserve"> 86909 </t>
  </si>
  <si>
    <t xml:space="preserve"> 97063 </t>
  </si>
  <si>
    <t xml:space="preserve"> 9537 </t>
  </si>
  <si>
    <t xml:space="preserve"> 17.1 </t>
  </si>
  <si>
    <t xml:space="preserve"> 17.2 </t>
  </si>
  <si>
    <t xml:space="preserve"> 19.1 </t>
  </si>
  <si>
    <t xml:space="preserve"> 20.1 </t>
  </si>
  <si>
    <t xml:space="preserve"> 96113 </t>
  </si>
  <si>
    <t>FORRO EM PLACAS DE GESSO, PARA AMBIENTES COMERCIAIS. AF_05/2017_P</t>
  </si>
  <si>
    <t xml:space="preserve"> 22.1 </t>
  </si>
  <si>
    <t xml:space="preserve"> 22.2 </t>
  </si>
  <si>
    <t xml:space="preserve"> SOL-GRA-005 </t>
  </si>
  <si>
    <t>CHAPISCO APLICADO EM ALVENARIAS E ESTRUTURAS DE CONCRETO INTERNAS, COM COLHER DE PEDREIRO.  ARGAMASSA TRAÇO 1:3 COM PREPARO EM BETONEIRA 400L. AF_06/2014</t>
  </si>
  <si>
    <t xml:space="preserve"> 00000039 </t>
  </si>
  <si>
    <t xml:space="preserve"> 00000036 </t>
  </si>
  <si>
    <t>MÊS 07</t>
  </si>
  <si>
    <t>MÊS 08</t>
  </si>
  <si>
    <t>MÊS 09</t>
  </si>
  <si>
    <t>MÊS 10</t>
  </si>
  <si>
    <t>MÊS 11</t>
  </si>
  <si>
    <t>MÊS 12</t>
  </si>
  <si>
    <t>MÊS 13</t>
  </si>
  <si>
    <t xml:space="preserve"> 2.1 </t>
  </si>
  <si>
    <t>EXECUÇÃO DE ALMOXARIFADO EM CANTEIRO DE OBRA EM CHAPA DE MADEIRA COMPENSADA, INCLUSO PRATELEIRAS. AF_02/2016</t>
  </si>
  <si>
    <t>CONCRETAGEM DE BLOCOS DE COROAMENTO E VIGAS BALDRAMES, FCK 30 MPA, COM USO DE BOMBA  LANÇAMENTO, ADENSAMENTO E ACABAMENTO. AF_06/2017</t>
  </si>
  <si>
    <t>ARMAÇÃO DE BLOCO, VIGA BALDRAME OU SAPATA UTILIZANDO AÇO CA-50 DE 10 MM - MONTAGEM. AF_06/2017</t>
  </si>
  <si>
    <t>ARMAÇÃO DE BLOCO, VIGA BALDRAME E SAPATA UTILIZANDO AÇO CA-60 DE 5 MM - MONTAGEM. AF_06/2017</t>
  </si>
  <si>
    <t>ARMAÇÃO DE BLOCO, VIGA BALDRAME OU SAPATA UTILIZANDO AÇO CA-50 DE 6,3 MM - MONTAGEM. AF_06/2017</t>
  </si>
  <si>
    <t>ARMAÇÃO DE BLOCO, VIGA BALDRAME OU SAPATA UTILIZANDO AÇO CA-50 DE 12,5 MM - MONTAGEM. AF_06/2017</t>
  </si>
  <si>
    <t>ARMAÇÃO DE BLOCO, VIGA BALDRAME OU SAPATA UTILIZANDO AÇO CA-50 DE 16 MM - MONTAGEM. AF_06/2017</t>
  </si>
  <si>
    <t xml:space="preserve"> 4.3 </t>
  </si>
  <si>
    <t xml:space="preserve"> 4.4 </t>
  </si>
  <si>
    <t xml:space="preserve"> 4.5 </t>
  </si>
  <si>
    <t>ARMAÇÃO DE PILAR OU VIGA DE UMA ESTRUTURA CONVENCIONAL DE CONCRETO ARMADO EM UM EDIFÍCIO DE MÚLTIPLOS PAVIMENTOS UTILIZANDO AÇO CA-50 DE 6,3 MM - MONTAGEM. AF_12/2015</t>
  </si>
  <si>
    <t>ARMAÇÃO DE PILAR OU VIGA DE UMA ESTRUTURA CONVENCIONAL DE CONCRETO ARMADO EM UM EDIFÍCIO DE MÚLTIPLOS PAVIMENTOS UTILIZANDO AÇO CA-50 DE 12,5 MM - MONTAGEM. AF_12/2015</t>
  </si>
  <si>
    <t>ARMAÇÃO DE PILAR OU VIGA DE UMA ESTRUTURA CONVENCIONAL DE CONCRETO ARMADO EM UM EDIFÍCIO DE MÚLTIPLOS PAVIMENTOS UTILIZANDO AÇO CA-50 DE 16,0 MM - MONTAGEM. AF_12/2015</t>
  </si>
  <si>
    <t xml:space="preserve"> 5.2.2 </t>
  </si>
  <si>
    <t xml:space="preserve"> 5.2.3 </t>
  </si>
  <si>
    <t>ARMAÇÃO DE PILAR OU VIGA DE UMA ESTRUTURA CONVENCIONAL DE CONCRETO ARMADO EM UM EDIFÍCIO DE MÚLTIPLOS PAVIMENTOS UTILIZANDO AÇO CA-50 DE 8,0 MM - MONTAGEM. AF_12/2015</t>
  </si>
  <si>
    <t>ARMAÇÃO DE PILAR OU VIGA DE UMA ESTRUTURA CONVENCIONAL DE CONCRETO ARMADO EM UM EDIFÍCIO DE MÚLTIPLOS PAVIMENTOS UTILIZANDO AÇO CA-50 DE 10,0 MM - MONTAGEM. AF_12/2015</t>
  </si>
  <si>
    <t xml:space="preserve"> 5.2.6 </t>
  </si>
  <si>
    <t xml:space="preserve"> 5.2.7 </t>
  </si>
  <si>
    <t>ARMAÇÃO DE PILAR OU VIGA DE UMA ESTRUTURA CONVENCIONAL DE CONCRETO ARMADO EM UM EDIFÍCIO DE MÚLTIPLOS PAVIMENTOS UTILIZANDO AÇO CA-50 DE 20,0 MM - MONTAGEM. AF_12/2015</t>
  </si>
  <si>
    <t>ARMAÇÃO DE PILAR OU VIGA DE UMA ESTRUTURA CONVENCIONAL DE CONCRETO ARMADO EM UM EDIFÍCIO DE MÚLTIPLOS PAVIMENTOS UTILIZANDO AÇO CA-60 DE 5,0 MM - MONTAGEM. AF_12/2015</t>
  </si>
  <si>
    <t>MONTAGEM E DESMONTAGEM DE FÔRMA DE LAJE MACIÇA COM ÁREA MÉDIA MAIOR QUE 20 M², PÉ-DIREITO SIMPLES, EM CHAPA DE MADEIRA COMPENSADA RESINADA, 2 UTILIZAÇÕES. AF_12/2015</t>
  </si>
  <si>
    <t xml:space="preserve"> 5.3.2 </t>
  </si>
  <si>
    <t>ARMAÇÃO DE LAJE DE UMA ESTRUTURA CONVENCIONAL DE CONCRETO ARMADO EM UM EDIFÍCIO DE MÚLTIPLOS PAVIMENTOS UTILIZANDO AÇO CA-50 DE 6,3 MM - MONTAGEM. AF_12/2015</t>
  </si>
  <si>
    <t>ARMAÇÃO DE LAJE DE UMA ESTRUTURA CONVENCIONAL DE CONCRETO ARMADO EM UM EDIFÍCIO DE MÚLTIPLOS PAVIMENTOS UTILIZANDO AÇO CA-50 DE 8,0 MM - MONTAGEM. AF_12/2015</t>
  </si>
  <si>
    <t>ARMAÇÃO DE LAJE DE UMA ESTRUTURA CONVENCIONAL DE CONCRETO ARMADO EM UM EDIFÍCIO DE MÚLTIPLOS PAVIMENTOS UTILIZANDO AÇO CA-50 DE 10,0 MM - MONTAGEM. AF_12/2015</t>
  </si>
  <si>
    <t>ARMAÇÃO DE LAJE DE UMA ESTRUTURA CONVENCIONAL DE CONCRETO ARMADO EM UM EDIFÍCIO DE MÚLTIPLOS PAVIMENTOS UTILIZANDO AÇO CA-60 DE 5,0 MM - MONTAGEM. AF_12/2015</t>
  </si>
  <si>
    <t xml:space="preserve"> 6.2 </t>
  </si>
  <si>
    <t>ALVENARIA DE VEDAÇÃO DE BLOCOS CERÂMICOS FURADOS NA VERTICAL DE 14X19X39CM (ESPESSURA 14CM) DE PAREDES COM ÁREA LÍQUIDA MAIOR OU IGUAL A 6M² COM VÃOS E ARGAMASSA DE ASSENTAMENTO COM PREPARO EM BETONEIRA. AF_06/2014</t>
  </si>
  <si>
    <t>JOELHO 90 GRAUS, PVC, SOLDÁVEL, DN 25MM, INSTALADO EM RAMAL DE DISTRIBUIÇÃO DE ÁGUA - FORNECIMENTO E INSTALAÇÃO. AF_12/2014</t>
  </si>
  <si>
    <t>JOELHO 90 GRAUS, PVC, SERIE NORMAL, ESGOTO PREDIAL, DN 50 MM, JUNTA ELÁSTICA, FORNECIDO E INSTALADO EM RAMAL DE DESCARGA OU RAMAL DE ESGOTO SANITÁRIO. AF_12/2014</t>
  </si>
  <si>
    <t>JOELHO 90 GRAUS, PVC, SERIE NORMAL, ESGOTO PREDIAL, DN 75 MM, JUNTA ELÁSTICA, FORNECIDO E INSTALADO EM RAMAL DE DESCARGA OU RAMAL DE ESGOTO SANITÁRIO. AF_12/2014</t>
  </si>
  <si>
    <t>TUBO PVC, SERIE NORMAL, ESGOTO PREDIAL, DN 100 MM, FORNECIDO E INSTALADO EM RAMAL DE DESCARGA OU RAMAL DE ESGOTO SANITÁRIO. AF_12/2014</t>
  </si>
  <si>
    <t>TUBO PVC, SERIE NORMAL, ESGOTO PREDIAL, DN 50 MM, FORNECIDO E INSTALADO EM RAMAL DE DESCARGA OU RAMAL DE ESGOTO SANITÁRIO. AF_12/2014</t>
  </si>
  <si>
    <t>TE, PVC, SERIE NORMAL, ESGOTO PREDIAL, DN 50 X 50 MM, JUNTA ELÁSTICA, FORNECIDO E INSTALADO EM PRUMADA DE ESGOTO SANITÁRIO OU VENTILAÇÃO. AF_12/2014</t>
  </si>
  <si>
    <t>TUBO PVC, SÉRIE R, ÁGUA PLUVIAL, DN 150 MM, FORNECIDO E INSTALADO EM CONDUTORES VERTICAIS DE ÁGUAS PLUVIAIS. AF_12/2014</t>
  </si>
  <si>
    <t>ACIONADOR MANUAL DE ALARME DE INCÊNDIO</t>
  </si>
  <si>
    <t>AVISADOR SONORO E VISUAL</t>
  </si>
  <si>
    <t>TUBO DE AÇO GALVANIZADO COM COSTURA, CLASSE MÉDIA, DN 65 (2 1/2"), CONEXÃO ROSQUEADA, INSTALADO EM REDE DE ALIMENTAÇÃO PARA HIDRANTE - FORNECIMENTO E INSTALAÇÃO. AF_12/2015</t>
  </si>
  <si>
    <t xml:space="preserve"> 15.2 </t>
  </si>
  <si>
    <t xml:space="preserve"> 15.3 </t>
  </si>
  <si>
    <t>MICTORIO SIFONADO DE LOUCA BRANCA COM PERTENCES, COM REGISTRO DE PRESSAO 1/2" COM CANOPLA CROMADA ACABAMENTO SIMPLES E CONJUNTO PARA FIXACAO  - FORNECIMENTO E INSTALACAO</t>
  </si>
  <si>
    <t>SOLEIRA DE GRANITO CINZA ANDORINHA E = 2 CM</t>
  </si>
  <si>
    <t xml:space="preserve"> 15.4 </t>
  </si>
  <si>
    <t xml:space="preserve"> 15.5 </t>
  </si>
  <si>
    <t xml:space="preserve"> 15.6 </t>
  </si>
  <si>
    <t xml:space="preserve"> 15.7 </t>
  </si>
  <si>
    <t>CUSTO UNITÁRIO</t>
  </si>
  <si>
    <t>CUSTO TOTAL</t>
  </si>
  <si>
    <t xml:space="preserve"> VALOR DO B.D.I.</t>
  </si>
  <si>
    <t>Subtotal:</t>
  </si>
  <si>
    <t>Não incide</t>
  </si>
  <si>
    <t>Campus:</t>
  </si>
  <si>
    <t>VALOR  DOS SERVIÇOS COM DESCONTO</t>
  </si>
  <si>
    <t>BDI EMPRESA</t>
  </si>
  <si>
    <t>BDI IF</t>
  </si>
  <si>
    <t>CUSTO UNITÁRIO COM DESCONTO</t>
  </si>
  <si>
    <t>CUSTO TOTAL COM DESCONTO</t>
  </si>
  <si>
    <r>
      <t xml:space="preserve">DESCONTO TOTAL (VALOR A SER LANÇADO NO </t>
    </r>
    <r>
      <rPr>
        <b/>
        <sz val="10"/>
        <color indexed="10"/>
        <rFont val="Arial"/>
        <family val="2"/>
      </rPr>
      <t>COMPRASNET</t>
    </r>
    <r>
      <rPr>
        <b/>
        <sz val="10"/>
        <color indexed="8"/>
        <rFont val="Arial"/>
        <family val="2"/>
      </rPr>
      <t>)</t>
    </r>
  </si>
  <si>
    <t>VALOR TOTAL DA OBRA</t>
  </si>
  <si>
    <t>VALOR TOTAL DA OBRA COM DESCONTO</t>
  </si>
  <si>
    <t>ANA CAROLINA LOPES DUARTE</t>
  </si>
  <si>
    <t>ENGENHEIRA CIVIL - CREA 130.266/D</t>
  </si>
  <si>
    <t>UNIDADE</t>
  </si>
  <si>
    <t xml:space="preserve"> 00000014 </t>
  </si>
  <si>
    <t>ELABORAÇÃO E ENTREGA DE PROJETOS AS BUILT, ATÉ 10.000 M2, COM DOCUMENTO DE RESPONSABILIDADE TÉCNICA</t>
  </si>
  <si>
    <t xml:space="preserve"> 73948/016 </t>
  </si>
  <si>
    <t>LIMPEZA MANUAL DO TERRENO (C/ RASPAGEM SUPERFICIAL)</t>
  </si>
  <si>
    <t xml:space="preserve"> 93210 </t>
  </si>
  <si>
    <t>EXECUÇÃO DE REFEITÓRIO EM CANTEIRO DE OBRA EM CHAPA DE MADEIRA COMPENSADA, NÃO INCLUSO MOBILIÁRIO E EQUIPAMENTOS. AF_02/2016</t>
  </si>
  <si>
    <t xml:space="preserve"> 93212 </t>
  </si>
  <si>
    <t>EXECUÇÃO DE SANITÁRIO E VESTIÁRIO EM CANTEIRO DE OBRA EM CHAPA DE MADEIRA COMPENSADA, NÃO INCLUSO MOBILIÁRIO. AF_02/2016</t>
  </si>
  <si>
    <t xml:space="preserve"> 93207 </t>
  </si>
  <si>
    <t>EXECUÇÃO DE ESCRITÓRIO EM CANTEIRO DE OBRA EM CHAPA DE MADEIRA COMPENSADA, NÃO INCLUSO MOBILIÁRIO E EQUIPAMENTOS. AF_02/2016</t>
  </si>
  <si>
    <t xml:space="preserve"> 73992/001 </t>
  </si>
  <si>
    <t>LOCACAO CONVENCIONAL DE OBRA, ATRAVÉS DE GABARITO DE TABUAS CORRIDAS PONTALETADAS A CADA 1,50M, SEM REAPROVEITAMENTO</t>
  </si>
  <si>
    <t xml:space="preserve"> 2.9 </t>
  </si>
  <si>
    <t xml:space="preserve"> 00000001 </t>
  </si>
  <si>
    <t>EMISSÃO DE DOCUMENTOS DE RESPONSABILIDADE TÉCNICA</t>
  </si>
  <si>
    <t>MOVIMENTO DE TERRA</t>
  </si>
  <si>
    <t>FUNDAÇÕES</t>
  </si>
  <si>
    <t xml:space="preserve"> 3.1 </t>
  </si>
  <si>
    <t xml:space="preserve"> 97914 </t>
  </si>
  <si>
    <t>TRANSPORTE COM CAMINHÃO BASCULANTE DE 6 M3, EM VIA URBANA PAVIMENTADA, DMT ATÉ 30 KM (UNIDADE: M3XKM). AF_01/2018</t>
  </si>
  <si>
    <t xml:space="preserve"> 3.2 </t>
  </si>
  <si>
    <t>ORSE</t>
  </si>
  <si>
    <t>ESTACAS</t>
  </si>
  <si>
    <t xml:space="preserve"> 4.1.1 </t>
  </si>
  <si>
    <t xml:space="preserve"> 4.1.2 </t>
  </si>
  <si>
    <t xml:space="preserve"> 90808 </t>
  </si>
  <si>
    <t>ESTACA HÉLICE CONTÍNUA, DIÂMETRO DE 30 CM, COMPRIMENTO TOTAL ATÉ 15 M, PERFURATRIZ COM TORQUE DE 170 KN.M (EXCLUSIVE MOBILIZAÇÃO E DESMOBILIZAÇÃO). AF_02/2015</t>
  </si>
  <si>
    <t xml:space="preserve"> 4.1.3 </t>
  </si>
  <si>
    <t xml:space="preserve"> 95583 </t>
  </si>
  <si>
    <t>MONTAGEM DE ARMADURA TRANSVERSAL DE ESTACAS DE SEÇÃO CIRCULAR, DIÂMETRO = 5,0 MM. AF_11/2016</t>
  </si>
  <si>
    <t xml:space="preserve"> 4.1.4 </t>
  </si>
  <si>
    <t xml:space="preserve"> 95579 </t>
  </si>
  <si>
    <t>MONTAGEM DE ARMADURA LONGITUDINAL DE ESTACAS DE SEÇÃO CIRCULAR, DIÂMETRO = 16,0 MM. AF_11/2016</t>
  </si>
  <si>
    <t xml:space="preserve"> 4.2.1 </t>
  </si>
  <si>
    <t xml:space="preserve"> 4.2.2 </t>
  </si>
  <si>
    <t xml:space="preserve"> 4.2.3 </t>
  </si>
  <si>
    <t xml:space="preserve"> 4.2.4 </t>
  </si>
  <si>
    <t xml:space="preserve"> 4.2.5 </t>
  </si>
  <si>
    <t xml:space="preserve"> 4.2.6 </t>
  </si>
  <si>
    <t xml:space="preserve"> 96534 </t>
  </si>
  <si>
    <t>FABRICAÇÃO, MONTAGEM E DESMONTAGEM DE FÔRMA PARA BLOCO DE COROAMENTO, EM MADEIRA SERRADA, E=25 MM, 4 UTILIZAÇÕES. AF_06/2017</t>
  </si>
  <si>
    <t xml:space="preserve"> 4.3.1 </t>
  </si>
  <si>
    <t xml:space="preserve"> 4.3.2 </t>
  </si>
  <si>
    <t xml:space="preserve"> 4.3.3 </t>
  </si>
  <si>
    <t xml:space="preserve"> 4.3.4 </t>
  </si>
  <si>
    <t xml:space="preserve"> 96536 </t>
  </si>
  <si>
    <t>FABRICAÇÃO, MONTAGEM E DESMONTAGEM DE FÔRMA PARA VIGA BALDRAME, EM MADEIRA SERRADA, E=25 MM, 4 UTILIZAÇÕES. AF_06/2017</t>
  </si>
  <si>
    <t xml:space="preserve"> 4.3.5 </t>
  </si>
  <si>
    <t xml:space="preserve"> 96525 </t>
  </si>
  <si>
    <t>ESCAVAÇÃO MECANIZADA PARA VIGA BALDRAME, COM PREVISÃO DE FÔRMA, COM MINI-ESCAVADEIRA. AF_06/2017</t>
  </si>
  <si>
    <t xml:space="preserve"> 4.4.1 </t>
  </si>
  <si>
    <t xml:space="preserve"> 06.04.03 </t>
  </si>
  <si>
    <t>FORNECIMENTO E COLOCACAO DE TELA Q-196</t>
  </si>
  <si>
    <t xml:space="preserve"> 4.4.2 </t>
  </si>
  <si>
    <t xml:space="preserve"> 97094 </t>
  </si>
  <si>
    <t>CONCRETAGEM DE RADIER, PISO OU LAJE SOBRE SOLO, FCK 30 MPA, PARA ESPESSURA DE 10 CM - LANÇAMENTO, ADENSAMENTO E ACABAMENTO. AF_09/2017</t>
  </si>
  <si>
    <t>FOSSO DO ELEVADOR</t>
  </si>
  <si>
    <t xml:space="preserve"> 4.5.1 </t>
  </si>
  <si>
    <t xml:space="preserve"> 92917 </t>
  </si>
  <si>
    <t>ARMAÇÃO DE ESTRUTURAS DE CONCRETO ARMADO, EXCETO VIGAS, PILARES, LAJES E FUNDAÇÕES, UTILIZANDO AÇO CA-50 DE 8,0 MM - MONTAGEM. AF_12/2015</t>
  </si>
  <si>
    <t xml:space="preserve"> 4.5.2 </t>
  </si>
  <si>
    <t xml:space="preserve"> 92919 </t>
  </si>
  <si>
    <t>ARMAÇÃO DE ESTRUTURAS DE CONCRETO ARMADO, EXCETO VIGAS, PILARES, LAJES E FUNDAÇÕES, UTILIZANDO AÇO CA-50 DE 10,0 MM - MONTAGEM. AF_12/2015</t>
  </si>
  <si>
    <t xml:space="preserve"> 4.5.3 </t>
  </si>
  <si>
    <t xml:space="preserve"> 92921 </t>
  </si>
  <si>
    <t>ARMAÇÃO DE ESTRUTURAS DE CONCRETO ARMADO, EXCETO VIGAS, PILARES, LAJES E FUNDAÇÕES, UTILIZANDO AÇO CA-50 DE 12,5 MM - MONTAGEM. AF_12/2015</t>
  </si>
  <si>
    <t xml:space="preserve"> 4.5.4 </t>
  </si>
  <si>
    <t xml:space="preserve"> 4.5.5 </t>
  </si>
  <si>
    <t xml:space="preserve"> 4.5.6 </t>
  </si>
  <si>
    <t xml:space="preserve"> TER-ESC-050 </t>
  </si>
  <si>
    <t>ESCAVAÇÃO MANUAL DE TERRA (DESATERRO MANUAL)</t>
  </si>
  <si>
    <t xml:space="preserve"> 4.5.7 </t>
  </si>
  <si>
    <t xml:space="preserve"> 5.1 </t>
  </si>
  <si>
    <t xml:space="preserve"> 5.1.6 </t>
  </si>
  <si>
    <t xml:space="preserve"> 00000015 </t>
  </si>
  <si>
    <t>CONCRETAGEM DE PILARES, FCK = 30 MPA, COM USO DE BOMBA EM EDIFICAÇÃO - LANÇAMENTO, ADENSAMENTO E ACABAMENTO.</t>
  </si>
  <si>
    <t xml:space="preserve"> 5.1.7 </t>
  </si>
  <si>
    <t xml:space="preserve"> 92423 </t>
  </si>
  <si>
    <t>MONTAGEM E DESMONTAGEM DE FÔRMA DE PILARES RETANGULARES E ESTRUTURAS SIMILARES COM ÁREA MÉDIA DAS SEÇÕES MAIOR QUE 0,25 M², PÉ-DIREITO SIMPLES, EM CHAPA DE MADEIRA COMPENSADA RESINADA, 6 UTILIZAÇÕES. AF_12/2015</t>
  </si>
  <si>
    <t xml:space="preserve"> 5.2 </t>
  </si>
  <si>
    <t xml:space="preserve"> 00000016 </t>
  </si>
  <si>
    <t>CONCRETAGEM DE VIGAS E LAJES, FCK=30 MPA, PARA LAJES MACIÇAS OU NERVURADAS COM USO DE BOMBA EM EDIFICAÇÃO COM ÁREA MÉDIA DE LAJES MAIOR QUE 20 M² - LANÇAMENTO, ADENSAMENTO E ACABAMENTO.</t>
  </si>
  <si>
    <t xml:space="preserve"> 92460 </t>
  </si>
  <si>
    <t>MONTAGEM E DESMONTAGEM DE FÔRMA DE VIGA, ESCORAMENTO METÁLICO, PÉ-DIREITO SIMPLES, EM CHAPA DE MADEIRA RESINADA, 6 UTILIZAÇÕES. AF_12/2015</t>
  </si>
  <si>
    <t xml:space="preserve"> 5.3 </t>
  </si>
  <si>
    <t>LAJES, ESCADA E PAREDE DE BLOCO ESTRUTURAL</t>
  </si>
  <si>
    <t xml:space="preserve"> 92773 </t>
  </si>
  <si>
    <t>ARMAÇÃO DE LAJE DE UMA ESTRUTURA CONVENCIONAL DE CONCRETO ARMADO EM UM EDIFÍCIO DE MÚLTIPLOS PAVIMENTOS UTILIZANDO AÇO CA-50 DE 16,0 MM - MONTAGEM. AF_12/2015</t>
  </si>
  <si>
    <t xml:space="preserve"> 5.3.8 </t>
  </si>
  <si>
    <t xml:space="preserve"> PIS-JUN-005 </t>
  </si>
  <si>
    <t xml:space="preserve"> 5.3.9 </t>
  </si>
  <si>
    <t xml:space="preserve"> 68328 </t>
  </si>
  <si>
    <t>JUNTA DE DILATACAO COM ISOPOR 10 MM</t>
  </si>
  <si>
    <t xml:space="preserve"> 87522 </t>
  </si>
  <si>
    <t>ALVENARIA DE VEDAÇÃO DE BLOCOS CERÂMICOS FURADOS NA HORIZONTAL DE 11,5X19X19CM (ESPESSURA 11,5CM) DE PAREDES COM ÁREA LÍQUIDA MAIOR OU IGUAL A 6M² COM VÃOS E ARGAMASSA DE ASSENTAMENTO COM PREPARO MANUAL. AF_06/2014</t>
  </si>
  <si>
    <t xml:space="preserve"> 73937/001 </t>
  </si>
  <si>
    <t>COBOGO DE CONCRETO (ELEMENTO VAZADO), 7X50X50CM, ASSENTADO COM ARGAMASSA TRACO 1:4 (CIMENTO E AREIA)</t>
  </si>
  <si>
    <t xml:space="preserve"> 89471 </t>
  </si>
  <si>
    <t>ALVENARIA DE BLOCOS DE CONCRETO ESTRUTURAL 14X19X39 CM, (ESPESSURA 14 CM), FBK = 4,5 MPA, PARA PAREDES COM ÁREA LÍQUIDA MAIOR OU IGUAL A 6M², SEM VÃOS, UTILIZANDO COLHER DE PEDREIRO. AF_12/2014</t>
  </si>
  <si>
    <t xml:space="preserve"> 6.5 </t>
  </si>
  <si>
    <t xml:space="preserve"> DIV-PED-015 </t>
  </si>
  <si>
    <t>DIVISÓRIA EM GRANITO CINZA ANDORINHA E = 3 CM, INCLUSIVE FERRAGENS EM LATÃO CROMADO</t>
  </si>
  <si>
    <t xml:space="preserve"> 6.7 </t>
  </si>
  <si>
    <t>SBC</t>
  </si>
  <si>
    <t xml:space="preserve"> 6.8 </t>
  </si>
  <si>
    <t xml:space="preserve"> 6.9 </t>
  </si>
  <si>
    <t xml:space="preserve"> 93188 </t>
  </si>
  <si>
    <t>VERGA MOLDADA IN LOCO EM CONCRETO PARA PORTAS COM ATÉ 1,5 M DE VÃO. AF_03/2016</t>
  </si>
  <si>
    <t xml:space="preserve"> 6.10 </t>
  </si>
  <si>
    <t xml:space="preserve"> 93189 </t>
  </si>
  <si>
    <t>VERGA MOLDADA IN LOCO EM CONCRETO PARA PORTAS COM MAIS DE 1,5 M DE VÃO. AF_03/2016</t>
  </si>
  <si>
    <t xml:space="preserve"> 93187 </t>
  </si>
  <si>
    <t>VERGA MOLDADA IN LOCO EM CONCRETO PARA JANELAS COM MAIS DE 1,5 M DE VÃO. AF_03/2016</t>
  </si>
  <si>
    <t xml:space="preserve"> 6.11 </t>
  </si>
  <si>
    <t xml:space="preserve"> 93196 </t>
  </si>
  <si>
    <t>CONTRAVERGA MOLDADA IN LOCO EM CONCRETO PARA VÃOS DE ATÉ 1,5 M DE COMPRIMENTO. AF_03/2016</t>
  </si>
  <si>
    <t xml:space="preserve"> 93197 </t>
  </si>
  <si>
    <t>CONTRAVERGA MOLDADA IN LOCO EM CONCRETO PARA VÃOS DE MAIS DE 1,5 M DE COMPRIMENTO. AF_03/2016</t>
  </si>
  <si>
    <t xml:space="preserve"> 93200 </t>
  </si>
  <si>
    <t>FIXAÇÃO (ENCUNHAMENTO) DE ALVENARIA DE VEDAÇÃO COM ARGAMASSA APLICADA COM BISNAGA. AF_03/2016</t>
  </si>
  <si>
    <t xml:space="preserve"> 00000017 </t>
  </si>
  <si>
    <t>KIT DE PORTA DE MADEIRA, FOLHA MEDIA (NBR 15930) DE 100 X 210 CM, E = 35 MM, NUCLEO SARRAFEADO, CAPA LISA EM HDF, ACABAMENTO EM PRIMER PARA PINTURA, ITENS INCLUSOS: DOBRADIÇAS, MONTAGEM E INSTALAÇÃO DO BATENTE, SEM FECHADURA - FORNECIMENTO E INSTALAÇÃO</t>
  </si>
  <si>
    <t xml:space="preserve"> 00000018 </t>
  </si>
  <si>
    <t>PORTA DE VIDRO TEMPERADO, 2,00X2,10M, ESPESSURA 10MM, INCLUSIVE ACESSORIOS</t>
  </si>
  <si>
    <t>SIURB</t>
  </si>
  <si>
    <t xml:space="preserve"> 91306 </t>
  </si>
  <si>
    <t xml:space="preserve"> 90831 </t>
  </si>
  <si>
    <t xml:space="preserve"> 00000019 </t>
  </si>
  <si>
    <t>JANELA DE ALUMÍNIO DE CORRER, 2 FOLHAS, FIXAÇÃO COM PARAFUSO SOBRE CONTRAMARCO, COM VIDROS PADRONIZADA</t>
  </si>
  <si>
    <t xml:space="preserve"> 00000020 </t>
  </si>
  <si>
    <t>ESTRUTURA ALUMINIO PARA FACHADA/CORTINA PARA VIDRO 8mm FIXO, INCLUSO VIDRO</t>
  </si>
  <si>
    <t xml:space="preserve"> 7.16 </t>
  </si>
  <si>
    <t xml:space="preserve"> 7.17 </t>
  </si>
  <si>
    <t xml:space="preserve"> 7.18 </t>
  </si>
  <si>
    <t xml:space="preserve"> 7.19 </t>
  </si>
  <si>
    <t xml:space="preserve"> 84889 </t>
  </si>
  <si>
    <t>PUXADOR CENTRAL PARA ESQUADRIA DE ALUMINIO</t>
  </si>
  <si>
    <t xml:space="preserve"> 7.20 </t>
  </si>
  <si>
    <t xml:space="preserve"> SER-ALÇ-010 </t>
  </si>
  <si>
    <t>ALÇAPÃO 80 X 80 CM COM COM QUADRO DE CANTONEIRA METÁLICA 1"X 1/8", TAMPA EM CANTONEIRA 7/8"X 1/8" E CHAPA METÁLICA ENRIJECIDA POR PERFIL "T</t>
  </si>
  <si>
    <t xml:space="preserve"> PEI-GRA-010 </t>
  </si>
  <si>
    <t>PEITORIL DE GRANITO CINZA ANDORINHA E = 3 CM</t>
  </si>
  <si>
    <t xml:space="preserve"> 9.1 </t>
  </si>
  <si>
    <t xml:space="preserve"> 9.2 </t>
  </si>
  <si>
    <t xml:space="preserve"> PIN-EPO-010 </t>
  </si>
  <si>
    <t xml:space="preserve"> 9.3 </t>
  </si>
  <si>
    <t xml:space="preserve"> 94213 </t>
  </si>
  <si>
    <t xml:space="preserve"> 9.4 </t>
  </si>
  <si>
    <t xml:space="preserve"> COB-CUM-015 </t>
  </si>
  <si>
    <t>COLOCAÇÃO DE CUMEEIRA GALVANIZADA TRAPEZOIDAL E = 0,50 MM, SIMPLES</t>
  </si>
  <si>
    <t xml:space="preserve"> 9.5 </t>
  </si>
  <si>
    <t xml:space="preserve"> 94228 </t>
  </si>
  <si>
    <t xml:space="preserve"> 9.6 </t>
  </si>
  <si>
    <t xml:space="preserve"> 71623 </t>
  </si>
  <si>
    <t>CHAPIM DE CONCRETO APARENTE COM ACABAMENTO DESEMPENADO, FORMA DE COMPENSADO PLASTIFICADO (MADEIRIT) DE 14 X 10 CM, FUNDIDO NO LOCAL.</t>
  </si>
  <si>
    <t xml:space="preserve"> 9.7 </t>
  </si>
  <si>
    <t xml:space="preserve"> 94231 </t>
  </si>
  <si>
    <t xml:space="preserve"> 9.8 </t>
  </si>
  <si>
    <t xml:space="preserve"> PLU-RUF-005 </t>
  </si>
  <si>
    <t xml:space="preserve"> 9.9 </t>
  </si>
  <si>
    <t xml:space="preserve"> 87508 </t>
  </si>
  <si>
    <t>ALVENARIA DE VEDAÇÃO DE BLOCOS CERÂMICOS FURADOS NA HORIZONTAL DE 9X14X19CM (ESPESSURA 9CM) DE PAREDES COM ÁREA LÍQUIDA MAIOR OU IGUAL A 6M² SEM VÃOS E ARGAMASSA DE ASSENTAMENTO COM PREPARO MANUAL. AF_06/2014</t>
  </si>
  <si>
    <t xml:space="preserve"> 89512 </t>
  </si>
  <si>
    <t>TUBO PVC, SÉRIE R, ÁGUA PLUVIAL, DN 100 MM, FORNECIDO E INSTALADO EM RAMAL DE ENCAMINHAMENTO. AF_12/2014</t>
  </si>
  <si>
    <t xml:space="preserve"> 89509 </t>
  </si>
  <si>
    <t>TUBO PVC, SÉRIE R, ÁGUA PLUVIAL, DN 50 MM, FORNECIDO E INSTALADO EM RAMAL DE ENCAMINHAMENTO. AF_12/2014</t>
  </si>
  <si>
    <t xml:space="preserve"> 89585 </t>
  </si>
  <si>
    <t>JOELHO 45 GRAUS, PVC, SERIE R, ÁGUA PLUVIAL, DN 100 MM, JUNTA ELÁSTICA, FORNECIDO E INSTALADO EM CONDUTORES VERTICAIS DE ÁGUAS PLUVIAIS. AF_12/2014</t>
  </si>
  <si>
    <t xml:space="preserve"> 89518 </t>
  </si>
  <si>
    <t>JOELHO 90 GRAUS, PVC, SERIE R, ÁGUA PLUVIAL, DN 50 MM, JUNTA ELÁSTICA, FORNECIDO E INSTALADO EM RAMAL DE ENCAMINHAMENTO. AF_12/2014</t>
  </si>
  <si>
    <t xml:space="preserve"> 89520 </t>
  </si>
  <si>
    <t>JOELHO 45 GRAUS, PVC, SERIE R, ÁGUA PLUVIAL, DN 50 MM, JUNTA ELÁSTICA, FORNECIDO E INSTALADO EM RAMAL DE ENCAMINHAMENTO. AF_12/2014</t>
  </si>
  <si>
    <t xml:space="preserve"> HID-RAL-025 </t>
  </si>
  <si>
    <t>RALO SEMI- HEMISFÉRICO TIPO ABACAXI D = 100 MM</t>
  </si>
  <si>
    <t xml:space="preserve"> HID-RAL-013 </t>
  </si>
  <si>
    <t>RALO SECO PVC CÔNICO 100 X 40 MM COM GRELHA REDONDA</t>
  </si>
  <si>
    <t xml:space="preserve"> 89584 </t>
  </si>
  <si>
    <t>JOELHO 90 GRAUS, PVC, SERIE R, ÁGUA PLUVIAL, DN 100 MM, JUNTA ELÁSTICA, FORNECIDO E INSTALADO EM CONDUTORES VERTICAIS DE ÁGUAS PLUVIAIS. AF_12/2014</t>
  </si>
  <si>
    <t xml:space="preserve"> 90091 </t>
  </si>
  <si>
    <t>ESCAVAÇÃO MECANIZADA DE VALA COM PROF. ATÉ 1,5 M(MÉDIA ENTRE MONTANTE E JUSANTE/UMA COMPOSIÇÃO POR TRECHO), COM ESCAVADEIRA HIDRÁULICA (0,8 M3), LARG. DE 1,5M A 2,5 M, EM SOLO DE 1A CATEGORIA, LOCAIS COM BAIXO NÍVEL DE INTERFERÊNCIA. AF_01/2015</t>
  </si>
  <si>
    <t xml:space="preserve"> 93361 </t>
  </si>
  <si>
    <t>REATERRO MECANIZADO DE VALA COM ESCAVADEIRA HIDRÁULICA (CAPACIDADE DA CAÇAMBA: 0,8 M³ / POTÊNCIA: 111 HP), LARGURA ATÉ 1,5 M, PROFUNDIDADE DE 1,5 A 3,0 M, COM SOLO DE 1ª CATEGORIA EM LOCAIS COM ALTO NÍVEL DE INTERFERÊNCIA. AF_04/2016</t>
  </si>
  <si>
    <t xml:space="preserve"> 141111 </t>
  </si>
  <si>
    <t>IOPES</t>
  </si>
  <si>
    <t>und</t>
  </si>
  <si>
    <t xml:space="preserve"> 12.1 </t>
  </si>
  <si>
    <t xml:space="preserve"> 00000024 </t>
  </si>
  <si>
    <t>CAIXA DE INSPEÇÃO 80X80X130CM EM ALVENARIA - EXECUÇÃO</t>
  </si>
  <si>
    <t xml:space="preserve"> 12.2 </t>
  </si>
  <si>
    <t xml:space="preserve"> 00000025 </t>
  </si>
  <si>
    <t>CAIXA DE PASSAGEM/RECEPCAO EM ALVEN. DE TIJOLO MACICO, TAMPA EM CONCRETO ARMADO, SECAO INTERNA 0,60 X 0,90m, h&lt;=1,30 m</t>
  </si>
  <si>
    <t xml:space="preserve"> 12.3 </t>
  </si>
  <si>
    <t xml:space="preserve"> 12.4 </t>
  </si>
  <si>
    <t xml:space="preserve"> 89810 </t>
  </si>
  <si>
    <t>JOELHO 45 GRAUS, PVC, SERIE NORMAL, ESGOTO PREDIAL, DN 100 MM, JUNTA ELÁSTICA, FORNECIDO E INSTALADO EM PRUMADA DE ESGOTO SANITÁRIO OU VENTILAÇÃO. AF_12/2014</t>
  </si>
  <si>
    <t xml:space="preserve"> 89809 </t>
  </si>
  <si>
    <t>JOELHO 90 GRAUS, PVC, SERIE NORMAL, ESGOTO PREDIAL, DN 100 MM, JUNTA ELÁSTICA, FORNECIDO E INSTALADO EM PRUMADA DE ESGOTO SANITÁRIO OU VENTILAÇÃO. AF_12/2014</t>
  </si>
  <si>
    <t xml:space="preserve"> 89833 </t>
  </si>
  <si>
    <t>TE, PVC, SERIE NORMAL, ESGOTO PREDIAL, DN 100 X 100 MM, JUNTA ELÁSTICA, FORNECIDO E INSTALADO EM PRUMADA DE ESGOTO SANITÁRIO OU VENTILAÇÃO. AF_12/2014</t>
  </si>
  <si>
    <t xml:space="preserve"> 00000026 </t>
  </si>
  <si>
    <t>TE, PVC, SERIE NORMAL, ESGOTO PREDIAL, DN 100 X 50 MM, JUNTA ELÁSTICA, FORNECIDO E INSTALADO EM PRUMADA DE ESGOTO SANITÁRIO OU VENTILAÇÃO. AF_12/2014</t>
  </si>
  <si>
    <t xml:space="preserve"> 89799 </t>
  </si>
  <si>
    <t>TUBO PVC, SERIE NORMAL, ESGOTO PREDIAL, DN 75 MM, FORNECIDO E INSTALADO EM PRUMADA DE ESGOTO SANITÁRIO OU VENTILAÇÃO. AF_12/2014</t>
  </si>
  <si>
    <t xml:space="preserve"> 89802 </t>
  </si>
  <si>
    <t>JOELHO 45 GRAUS, PVC, SERIE NORMAL, ESGOTO PREDIAL, DN 50 MM, JUNTA ELÁSTICA, FORNECIDO E INSTALADO EM PRUMADA DE ESGOTO SANITÁRIO OU VENTILAÇÃO. AF_12/2014</t>
  </si>
  <si>
    <t xml:space="preserve"> HID-SIF-005 </t>
  </si>
  <si>
    <t>CAIXA SIFONADA EM PVC COM GRELHA QUADRADA150 X 150 X 50 MM</t>
  </si>
  <si>
    <t xml:space="preserve"> HID-SIF-030 </t>
  </si>
  <si>
    <t>CAIXA SIFONADA EM PVC COM TAMPA CEGA 150 X 150 X 50 MM</t>
  </si>
  <si>
    <t xml:space="preserve"> 10.35.31 </t>
  </si>
  <si>
    <t>RALO SIFONADO PVC ALTURA REGULAVEL       100X40 MM</t>
  </si>
  <si>
    <t xml:space="preserve"> 89798 </t>
  </si>
  <si>
    <t>TUBO PVC, SERIE NORMAL, ESGOTO PREDIAL, DN 50 MM, FORNECIDO E INSTALADO EM PRUMADA DE ESGOTO SANITÁRIO OU VENTILAÇÃO. AF_12/2014</t>
  </si>
  <si>
    <t xml:space="preserve"> 170528 </t>
  </si>
  <si>
    <t xml:space="preserve"> 85195 </t>
  </si>
  <si>
    <t>CHAVE DE BOIA AUTOMÁTICA</t>
  </si>
  <si>
    <t xml:space="preserve"> 89447 </t>
  </si>
  <si>
    <t>TUBO, PVC, SOLDÁVEL, DN 32MM, INSTALADO EM PRUMADA DE ÁGUA - FORNECIMENTO E INSTALAÇÃO. AF_12/2014</t>
  </si>
  <si>
    <t xml:space="preserve"> 89492 </t>
  </si>
  <si>
    <t>JOELHO 90 GRAUS, PVC, SOLDÁVEL, DN 32MM, INSTALADO EM PRUMADA DE ÁGUA - FORNECIMENTO E INSTALAÇÃO. AF_12/2014</t>
  </si>
  <si>
    <t xml:space="preserve"> 89493 </t>
  </si>
  <si>
    <t>JOELHO 45 GRAUS, PVC, SOLDÁVEL, DN 32MM, INSTALADO EM PRUMADA DE ÁGUA - FORNECIMENTO E INSTALAÇÃO. AF_12/2014</t>
  </si>
  <si>
    <t xml:space="preserve"> 89443 </t>
  </si>
  <si>
    <t>TE, PVC, SOLDÁVEL, DN 32MM, INSTALADO EM RAMAL DE DISTRIBUIÇÃO DE ÁGUA - FORNECIMENTO E INSTALAÇÃO. AF_12/2014</t>
  </si>
  <si>
    <t xml:space="preserve"> 94495 </t>
  </si>
  <si>
    <t>REGISTRO DE GAVETA BRUTO, LATÃO, ROSCÁVEL, 1, INSTALADO EM RESERVAÇÃO DE ÁGUA DE EDIFICAÇÃO QUE POSSUA RESERVATÓRIO DE FIBRA/FIBROCIMENTO  FORNECIMENTO E INSTALAÇÃO. AF_06/2016</t>
  </si>
  <si>
    <t xml:space="preserve"> 89356 </t>
  </si>
  <si>
    <t>TUBO, PVC, SOLDÁVEL, DN 25MM, INSTALADO EM RAMAL OU SUB-RAMAL DE ÁGUA - FORNECIMENTO E INSTALAÇÃO. AF_12/2014</t>
  </si>
  <si>
    <t xml:space="preserve"> HID-REG-080 </t>
  </si>
  <si>
    <t xml:space="preserve"> 89481 </t>
  </si>
  <si>
    <t>JOELHO 90 GRAUS, PVC, SOLDÁVEL, DN 25MM, INSTALADO EM PRUMADA DE ÁGUA - FORNECIMENTO E INSTALAÇÃO. AF_12/2014</t>
  </si>
  <si>
    <t xml:space="preserve"> 89363 </t>
  </si>
  <si>
    <t>JOELHO 45 GRAUS, PVC, SOLDÁVEL, DN 25MM, INSTALADO EM RAMAL OU SUB-RAMAL DE ÁGUA - FORNECIMENTO E INSTALAÇÃO. AF_12/2014</t>
  </si>
  <si>
    <t xml:space="preserve"> 86881 </t>
  </si>
  <si>
    <t xml:space="preserve"> 86932 </t>
  </si>
  <si>
    <t xml:space="preserve"> ACE-ASS-005 </t>
  </si>
  <si>
    <t>ASSENTO BRANCO PARA VASO</t>
  </si>
  <si>
    <t xml:space="preserve"> 101305 </t>
  </si>
  <si>
    <t>BACIA SANITÁRIA ALTEADA PARA PORTADORES DE DEFICIÊNCIA FÍSICA</t>
  </si>
  <si>
    <t xml:space="preserve"> ACE-ASS-015 </t>
  </si>
  <si>
    <t>ASSENTO PARA VASO PNE (NBR 9050)</t>
  </si>
  <si>
    <t xml:space="preserve"> 86904 </t>
  </si>
  <si>
    <t xml:space="preserve"> 86901 </t>
  </si>
  <si>
    <t xml:space="preserve"> 00000042 </t>
  </si>
  <si>
    <t>TORNEIRA DE PRESSÃO PARA LAVATÓRIO</t>
  </si>
  <si>
    <t xml:space="preserve"> 86900 </t>
  </si>
  <si>
    <t xml:space="preserve"> 72915 </t>
  </si>
  <si>
    <t>ESCAVACAO MECANICA DE VALA EM MATERIAL DE 2A. CATEGORIA ATE 2 M DE PROFUNDIDADE COM UTILIZACAO DE ESCAVADEIRA HIDRAULICA</t>
  </si>
  <si>
    <t xml:space="preserve"> 94103 </t>
  </si>
  <si>
    <t>LASTRO DE VALA COM PREPARO DE FUNDO, LARGURA MENOR QUE 1,5 M, COM CAMADA DE BRITA, LANÇAMENTO MANUAL, EM LOCAL COM NÍVEL BAIXO DE INTERFERÊNCIA. AF_06/2016</t>
  </si>
  <si>
    <t xml:space="preserve"> 93382 </t>
  </si>
  <si>
    <t>REATERRO MANUAL DE VALAS COM COMPACTAÇÃO MECANIZADA. AF_04/2016</t>
  </si>
  <si>
    <t>IMPERMEABILIZAÇÃO</t>
  </si>
  <si>
    <t xml:space="preserve"> 74106/001 </t>
  </si>
  <si>
    <t>IMPERMEABILIZACAO DE ESTRUTURAS ENTERRADAS, COM TINTA ASFALTICA, DUAS DEMAOS.</t>
  </si>
  <si>
    <t xml:space="preserve"> 98546 </t>
  </si>
  <si>
    <t>IMPERMEABILIZAÇÃO DE SUPERFÍCIE COM MANTA ASFÁLTICA, UMA CAMADA, INCLUSIVE APLICAÇÃO DE PRIMER ASFÁLTICO, E=3MM. AF_06/2018</t>
  </si>
  <si>
    <t xml:space="preserve"> 00000035 </t>
  </si>
  <si>
    <t>EXTINTOR DE PQS 4KG ABC - FORNECIMENTO E INSTALACAO</t>
  </si>
  <si>
    <t xml:space="preserve"> 14.2 </t>
  </si>
  <si>
    <t xml:space="preserve"> 72554 </t>
  </si>
  <si>
    <t>EXTINTOR DE CO2 6KG - FORNECIMENTO E INSTALACAO</t>
  </si>
  <si>
    <t xml:space="preserve"> 14.3 </t>
  </si>
  <si>
    <t xml:space="preserve"> 72283 </t>
  </si>
  <si>
    <t>ABRIGO PARA HIDRANTE, 75X45X17CM, COM REGISTRO GLOBO ANGULAR 45º 2.1/2", ADAPTADOR STORZ 2.1/2", MANGUEIRA DE INCÊNDIO 15M, REDUÇÃO 2.1/2X1.1/2" E ESGUICHO EM LATÃO 1.1/2" - FORNECIMENTO E INSTALAÇÃO</t>
  </si>
  <si>
    <t xml:space="preserve"> 14.4 </t>
  </si>
  <si>
    <t xml:space="preserve"> INC-HID-005 </t>
  </si>
  <si>
    <t>HIDRANTE DE RECALQUE COMPLETO EM CAIXA DE ALVENARIA</t>
  </si>
  <si>
    <t xml:space="preserve"> 14.5 </t>
  </si>
  <si>
    <t xml:space="preserve"> 091054 </t>
  </si>
  <si>
    <t>ACIONADOR LIGA-DESLIGA PARA BOMBA COM MARTELO QUEBRA VIDRO</t>
  </si>
  <si>
    <t xml:space="preserve"> 14.6 </t>
  </si>
  <si>
    <t xml:space="preserve"> 14.7 </t>
  </si>
  <si>
    <t xml:space="preserve"> 14.8 </t>
  </si>
  <si>
    <t xml:space="preserve"> 160673 </t>
  </si>
  <si>
    <t>Fornecimento e instalação de Central de alarme de incêndio endereçável, capacidade até: 256 endereços, 4 laços com bateria Ref. Walmonof, Abafire, Deltafire ou equivalente</t>
  </si>
  <si>
    <t xml:space="preserve"> 14.9 </t>
  </si>
  <si>
    <t xml:space="preserve"> 14.10 </t>
  </si>
  <si>
    <t xml:space="preserve"> INC-PLA-025 </t>
  </si>
  <si>
    <t>PLACA FOTOLUMINESCENTE "S9" - 380 X 190 MM (SAÍDA ESCADA DESCE)</t>
  </si>
  <si>
    <t xml:space="preserve"> 14.11 </t>
  </si>
  <si>
    <t xml:space="preserve"> 14.12 </t>
  </si>
  <si>
    <t xml:space="preserve"> INC-PLA-015 </t>
  </si>
  <si>
    <t>PLACA FOTOLUMINESCENTE "S1" OU "S2"- 380 X 190 MM (SAÍDA - DIREITA)</t>
  </si>
  <si>
    <t xml:space="preserve"> INC-PLA-010 </t>
  </si>
  <si>
    <t>PLACA FOTOLUMINESCENTE "E8" - 300 X 300 MM</t>
  </si>
  <si>
    <t xml:space="preserve"> INC-PLA-005 </t>
  </si>
  <si>
    <t>PLACA FOTOLUMINESCENTE "E5" - 300 X 300 MM</t>
  </si>
  <si>
    <t>PLACA FOTOLUMINESCENTE INDICACAO DE PAVIMENTO 14x14cm</t>
  </si>
  <si>
    <t xml:space="preserve"> 00000037 </t>
  </si>
  <si>
    <t>PLACA FOTOLUMINESCENTE "NAO UTILIZE ELEVADOR EM CASO DE INCENDIO"</t>
  </si>
  <si>
    <t xml:space="preserve"> 00000038 </t>
  </si>
  <si>
    <t>PLACA FOTOLUMINESCENTE 300 X 300 MM (ALARME SONORO)</t>
  </si>
  <si>
    <t>PLACA FOTOLUMINESCENTE - 300 X 300 MM (ALARME DE INCÊNDIO)</t>
  </si>
  <si>
    <t xml:space="preserve"> 00000040 </t>
  </si>
  <si>
    <t>PLACA FOTOLUMINESCENTE - 300 X 300 MM (BOMBA DE INCÊNDIO)</t>
  </si>
  <si>
    <t xml:space="preserve"> 00000041 </t>
  </si>
  <si>
    <t>PLACA FOTOLUMINESCENTE "M1" (INDICAÇÃO DOS SISTEMAS DE PROTEÇÃO CONTRA INCÊNDIO EXISTENTES NA EDIFICAÇÃO)</t>
  </si>
  <si>
    <t xml:space="preserve"> 92390 </t>
  </si>
  <si>
    <t>JOELHO 90 GRAUS, EM FERRO GALVANIZADO, DN 65 (2 1/2"), CONEXÃO ROSQUEADA, INSTALADO EM REDE DE ALIMENTAÇÃO PARA HIDRANTE - FORNECIMENTO E INSTALAÇÃO. AF_12/2015</t>
  </si>
  <si>
    <t xml:space="preserve"> 92389 </t>
  </si>
  <si>
    <t>JOELHO 45 GRAUS, EM FERRO GALVANIZADO, DN 65 (2 1/2"), CONEXÃO ROSQUEADA, INSTALADO EM REDE DE ALIMENTAÇÃO PARA HIDRANTE - FORNECIMENTO E INSTALAÇÃO. AF_12/2015</t>
  </si>
  <si>
    <t xml:space="preserve"> 97495 </t>
  </si>
  <si>
    <t>TÊ, EM AÇO, CONEXÃO SOLDADA, DN 65 (2 1/2"), INSTALADO EM REDE DE ALIMENTAÇÃO PARA HIDRANTE - FORNECIMENTO E INSTALAÇÃO. AF_12/2015</t>
  </si>
  <si>
    <t xml:space="preserve"> 99624 </t>
  </si>
  <si>
    <t>VÁLVULA DE RETENÇÃO HORIZONTAL, DE BRONZE, ROSCÁVEL, 2 1/2" - FORNECIMENTO E INSTALAÇÃO. AF_01/2019</t>
  </si>
  <si>
    <t xml:space="preserve"> INC-BOM-015 </t>
  </si>
  <si>
    <t>PRESSOSTATO TELEMECANIQUE, MODELO XML B004 A2S11, COM ESCALA DE 3 A 58 PSI</t>
  </si>
  <si>
    <t xml:space="preserve"> 055053 </t>
  </si>
  <si>
    <t>CONJUNTO PRESSURIZACAO PARA REDE DE INCENDIO</t>
  </si>
  <si>
    <t xml:space="preserve"> 85120 </t>
  </si>
  <si>
    <t>MANOMETRO 0 A 200 PSI (0 A 14 KGF/CM2), D = 50MM - FORNECIMENTO E COLOCACAO</t>
  </si>
  <si>
    <t xml:space="preserve"> 94499 </t>
  </si>
  <si>
    <t>REGISTRO DE GAVETA BRUTO, LATÃO, ROSCÁVEL, 2 1/2, INSTALADO EM RESERVAÇÃO DE ÁGUA DE EDIFICAÇÃO QUE POSSUA RESERVATÓRIO DE FIBRA/FIBROCIMENTO  FORNECIMENTO E INSTALAÇÃO. AF_06/2016</t>
  </si>
  <si>
    <t xml:space="preserve"> 4081 </t>
  </si>
  <si>
    <t>Conjunto moto-bomba centrífuga, trifasica, motor 7.5 cv, Schneider BC-21 ou similar</t>
  </si>
  <si>
    <t>un</t>
  </si>
  <si>
    <t xml:space="preserve"> SER-COR-011 </t>
  </si>
  <si>
    <t>GUARDA-CORPO EM AÇO GALVANIZADO DIN 2440, D = 2", COM SUBDIVISÕES EM TUBO DE AÇO D = 1/2", H = 1,05 M - COM CORRIMÃO DUPLO DE TUBO DE AÇO GALVANIZADO DE D = 1 1/2"</t>
  </si>
  <si>
    <t xml:space="preserve"> 87908 </t>
  </si>
  <si>
    <t>CHAPISCO APLICADO EM ALVENARIA (COM PRESENÇA DE VÃOS) E ESTRUTURAS DE CONCRETO DE FACHADA, COM EQUIPAMENTO DE PROJEÇÃO.  ARGAMASSA TRAÇO 1:3 COM PREPARO EM BETONEIRA 400 L. AF_06/2014</t>
  </si>
  <si>
    <t xml:space="preserve"> 87775 </t>
  </si>
  <si>
    <t>EMBOÇO OU MASSA ÚNICA EM ARGAMASSA TRAÇO 1:2:8, PREPARO MECÂNICO COM BETONEIRA 400 L, APLICADA MANUALMENTE EM PANOS DE FACHADA COM PRESENÇA DE VÃOS, ESPESSURA DE 25 MM. AF_06/2014</t>
  </si>
  <si>
    <t xml:space="preserve"> 87535 </t>
  </si>
  <si>
    <t>EMBOÇO, PARA RECEBIMENTO DE CERÂMICA, EM ARGAMASSA TRAÇO 1:2:8, PREPARO MECÂNICO COM BETONEIRA 400L, APLICADO MANUALMENTE EM FACES INTERNAS DE PAREDES, PARA AMBIENTE COM ÁREA  MAIOR QUE 10M2, ESPESSURA DE 20MM, COM EXECUÇÃO DE TALISCAS. AF_06/2014</t>
  </si>
  <si>
    <t xml:space="preserve"> 89173 </t>
  </si>
  <si>
    <t>(COMPOSIÇÃO REPRESENTATIVA) DO SERVIÇO DE EMBOÇO/MASSA ÚNICA, APLICADO MANUALMENTE, TRAÇO 1:2:8, EM BETONEIRA DE 400L, PAREDES INTERNAS, COM EXECUÇÃO DE TALISCAS, EDIFICAÇÃO HABITACIONAL UNIFAMILIAR (CASAS) E EDIFICAÇÃO PÚBLICA PADRÃO. AF_12/2014</t>
  </si>
  <si>
    <t xml:space="preserve"> 88497 </t>
  </si>
  <si>
    <t>APLICAÇÃO E LIXAMENTO DE MASSA LÁTEX EM PAREDES, DUAS DEMÃOS. AF_06/2014</t>
  </si>
  <si>
    <t xml:space="preserve"> 121056 </t>
  </si>
  <si>
    <t xml:space="preserve"> 15.8 </t>
  </si>
  <si>
    <t xml:space="preserve"> 90408 </t>
  </si>
  <si>
    <t>MASSA ÚNICA, PARA RECEBIMENTO DE PINTURA, EM ARGAMASSA TRAÇO 1:2:8, PREPARO MECÂNICO COM BETONEIRA 400L, APLICADA MANUALMENTE EM TETO, ESPESSURA DE 10MM, COM EXECUÇÃO DE TALISCAS. AF_03/2015</t>
  </si>
  <si>
    <t xml:space="preserve"> 15.9 </t>
  </si>
  <si>
    <t xml:space="preserve"> 87414 </t>
  </si>
  <si>
    <t>APLICAÇÃO MANUAL DE GESSO DESEMPENADO (SEM TALISCAS) EM TETO DE AMBIENTES DE ÁREA MAIOR QUE 10M², ESPESSURA DE 1,0CM. AF_06/2014</t>
  </si>
  <si>
    <t xml:space="preserve"> 15.10 </t>
  </si>
  <si>
    <t xml:space="preserve"> 87882 </t>
  </si>
  <si>
    <t>CHAPISCO APLICADO NO TETO, COM ROLO PARA TEXTURA ACRÍLICA. ARGAMASSA TRAÇO 1:4 E EMULSÃO POLIMÉRICA (ADESIVO) COM PREPARO EM BETONEIRA 400L. AF_06/2014</t>
  </si>
  <si>
    <t xml:space="preserve"> 15.11 </t>
  </si>
  <si>
    <t xml:space="preserve"> 15.12 </t>
  </si>
  <si>
    <t xml:space="preserve"> 88483 </t>
  </si>
  <si>
    <t>APLICAÇÃO DE FUNDO SELADOR LÁTEX PVA EM PAREDES, UMA DEMÃO. AF_06/2014</t>
  </si>
  <si>
    <t xml:space="preserve"> 88482 </t>
  </si>
  <si>
    <t>APLICAÇÃO DE FUNDO SELADOR LÁTEX PVA EM TETO, UMA DEMÃO. AF_06/2014</t>
  </si>
  <si>
    <t xml:space="preserve"> 95305 </t>
  </si>
  <si>
    <t>TEXTURA ACRÍLICA, APLICAÇÃO MANUAL EM PAREDE, UMA DEMÃO. AF_09/2016</t>
  </si>
  <si>
    <t xml:space="preserve"> 95622 </t>
  </si>
  <si>
    <t>APLICAÇÃO MANUAL DE TINTA LÁTEX ACRÍLICA EM PANOS COM PRESENÇA DE VÃOS DE EDIFÍCIOS DE MÚLTIPLOS PAVIMENTOS, DUAS DEMÃOS. AF_11/2016</t>
  </si>
  <si>
    <t xml:space="preserve"> 95623 </t>
  </si>
  <si>
    <t>APLICAÇÃO MANUAL DE TINTA LÁTEX ACRÍLICA EM PANOS SEM PRESENÇA DE VÃOS DE EDIFÍCIOS DE MÚLTIPLOS PAVIMENTOS, DUAS DEMÃOS. AF_11/2016</t>
  </si>
  <si>
    <t xml:space="preserve"> PIN-OLE-005 </t>
  </si>
  <si>
    <t xml:space="preserve"> 88486 </t>
  </si>
  <si>
    <t>APLICAÇÃO MANUAL DE PINTURA COM TINTA LÁTEX PVA EM TETO, DUAS DEMÃOS. AF_06/2014</t>
  </si>
  <si>
    <t xml:space="preserve"> 73739/001 </t>
  </si>
  <si>
    <t>PINTURA ESMALTE ACETINADO EM MADEIRA, DUAS DEMAOS</t>
  </si>
  <si>
    <t xml:space="preserve"> 84657 </t>
  </si>
  <si>
    <t>FUNDO SINTETICO NIVELADOR BRANCO</t>
  </si>
  <si>
    <t xml:space="preserve"> 111231 </t>
  </si>
  <si>
    <t>LETREIRO PARA IDENTIFICACAO DE LOJA-CHAPA GALV.#26 COMPL.</t>
  </si>
  <si>
    <t>SANITÁRIOS</t>
  </si>
  <si>
    <t xml:space="preserve"> BAN-GRA-005 </t>
  </si>
  <si>
    <t>BANCADA EM GRANITO CINZA ANDORINHA E = 3 CM, APOIADA EM CONSOLE DE METALON 20 X 30 MM</t>
  </si>
  <si>
    <t xml:space="preserve"> REV-GRA-005 </t>
  </si>
  <si>
    <t xml:space="preserve"> ACE-PAP-010 </t>
  </si>
  <si>
    <t>DISPENSER EM AÇO INOX PARA PAPEL TOALHA 2 OU 3 FOLHAS</t>
  </si>
  <si>
    <t xml:space="preserve"> ACE-BAR-010 </t>
  </si>
  <si>
    <t>ACESSIBILIDADE</t>
  </si>
  <si>
    <t xml:space="preserve"> PIS-TAT-006 </t>
  </si>
  <si>
    <t xml:space="preserve"> 30.04.060 </t>
  </si>
  <si>
    <t>CPOS</t>
  </si>
  <si>
    <t>Revestimento em chapa de aço inoxidável para proteção de portas, altura de 40 cm</t>
  </si>
  <si>
    <t>m</t>
  </si>
  <si>
    <t xml:space="preserve"> 00000043 </t>
  </si>
  <si>
    <t>Mapa tátil em acrílico medindo 1.20 X 0.34m, com suporte em chapa galvanizada revestida com alucobond h=1,00m</t>
  </si>
  <si>
    <t xml:space="preserve"> 170593 </t>
  </si>
  <si>
    <t>PLACA DE IDENTIFICAÇÃO COM NÚMERO PAVIMENTO EM BRAILE</t>
  </si>
  <si>
    <t xml:space="preserve"> 170594 </t>
  </si>
  <si>
    <t>PLACA DE IDENTIFICAÇÃO DE WC EM BRAILE FEM./ MASC.</t>
  </si>
  <si>
    <t xml:space="preserve"> 170595 </t>
  </si>
  <si>
    <t>PLACA DE IDENTIFICAÇÃO EM BRAILE "INÍCIO E FINAL" P/ CORRIMÃO</t>
  </si>
  <si>
    <t xml:space="preserve"> 170596 </t>
  </si>
  <si>
    <t>PLACA DE IDENTIFICAÇÃO EM BRAILE DE PAVIMENTO P/ CORRIMÃO</t>
  </si>
  <si>
    <t xml:space="preserve"> 200589 </t>
  </si>
  <si>
    <t>PLACA DE SINALIZACAO TATIL EM BRAILE 20X8CM</t>
  </si>
  <si>
    <t xml:space="preserve"> PIS-FAI-005 </t>
  </si>
  <si>
    <t xml:space="preserve"> 18.06.31 </t>
  </si>
  <si>
    <t>FAIXA P/ DEGRAUS REFLETIVA 3X20 CM</t>
  </si>
  <si>
    <t xml:space="preserve"> PIS-TAT-015 </t>
  </si>
  <si>
    <t>GERAL</t>
  </si>
  <si>
    <t xml:space="preserve"> 96620 </t>
  </si>
  <si>
    <t>LASTRO DE CONCRETO MAGRO, APLICADO EM PISOS OU RADIERS. AF_08/2017</t>
  </si>
  <si>
    <t xml:space="preserve"> 94997 </t>
  </si>
  <si>
    <t>EXECUÇÃO DE PASSEIO (CALÇADA) OU PISO DE CONCRETO COM CONCRETO MOLDADO IN LOCO, USINADO, ACABAMENTO CONVENCIONAL, ESPESSURA 10 CM, ARMADO. AF_07/2016</t>
  </si>
  <si>
    <t xml:space="preserve"> 00000022 </t>
  </si>
  <si>
    <t xml:space="preserve"> 96120 </t>
  </si>
  <si>
    <t>ACABAMENTOS PARA FORRO (MOLDURA DE GESSO). AF_05/2017</t>
  </si>
  <si>
    <t>SEINFRA</t>
  </si>
  <si>
    <t xml:space="preserve"> 68053 </t>
  </si>
  <si>
    <t>FORNECIMENTO/INSTALACAO LONA PLASTICA PRETA, PARA IMPERMEABILIZACAO, ESPESSURA 150 MICRAS.</t>
  </si>
  <si>
    <t>LASTRO DE CONCRETO MAGRO, APLICADO EM PISOS OU RADIERS, ESPESSURA DE 5 CM. AF_07/2016</t>
  </si>
  <si>
    <t xml:space="preserve"> 87630 </t>
  </si>
  <si>
    <t>CONTRAPISO EM ARGAMASSA TRAÇO 1:4 (CIMENTO E AREIA), PREPARO MECÂNICO COM BETONEIRA 400 L, APLICADO EM ÁREAS SECAS SOBRE LAJE, ADERIDO, ESPESSURA 3CM. AF_06/2014</t>
  </si>
  <si>
    <t xml:space="preserve"> 87745 </t>
  </si>
  <si>
    <t>CONTRAPISO EM ARGAMASSA TRAÇO 1:4 (CIMENTO E AREIA), PREPARO MECÂNICO COM BETONEIRA 400 L, APLICADO EM ÁREAS MOLHADAS SOBRE LAJE, ADERIDO, ESPESSURA 3CM. AF_06/2014</t>
  </si>
  <si>
    <t xml:space="preserve"> PIS-MIT-005 </t>
  </si>
  <si>
    <t xml:space="preserve"> 87249 </t>
  </si>
  <si>
    <t>REVESTIMENTO CERÂMICO PARA PISO COM PLACAS TIPO ESMALTADA EXTRA DE DIMENSÕES 45X45 CM APLICADA EM AMBIENTES DE ÁREA MENOR QUE 5 M2. AF_06/2014</t>
  </si>
  <si>
    <t xml:space="preserve"> 87250 </t>
  </si>
  <si>
    <t>REVESTIMENTO CERÂMICO PARA PISO COM PLACAS TIPO ESMALTADA EXTRA DE DIMENSÕES 45X45 CM APLICADA EM AMBIENTES DE ÁREA ENTRE 5 M2 E 10 M2. AF_06/2014</t>
  </si>
  <si>
    <t xml:space="preserve"> 87251 </t>
  </si>
  <si>
    <t>REVESTIMENTO CERÂMICO PARA PISO COM PLACAS TIPO ESMALTADA EXTRA DE DIMENSÕES 45X45 CM APLICADA EM AMBIENTES DE ÁREA MAIOR QUE 10 M2. AF_06/2014</t>
  </si>
  <si>
    <t xml:space="preserve"> 98671 </t>
  </si>
  <si>
    <t>PISO EM GRANITO APLICADO EM AMBIENTES INTERNOS. AF_06/2018</t>
  </si>
  <si>
    <t xml:space="preserve"> 98685 </t>
  </si>
  <si>
    <t>RODAPÉ EM GRANITO, ALTURA 10 CM. AF_06/2018</t>
  </si>
  <si>
    <t xml:space="preserve"> 88649 </t>
  </si>
  <si>
    <t>RODAPÉ CERÂMICO DE 7CM DE ALTURA COM PLACAS TIPO ESMALTADA EXTRA DE DIMENSÕES 45X45CM. AF_06/2014</t>
  </si>
  <si>
    <t xml:space="preserve"> 10.1 </t>
  </si>
  <si>
    <t>QUADROS</t>
  </si>
  <si>
    <t xml:space="preserve"> 10.1.1 </t>
  </si>
  <si>
    <t xml:space="preserve"> 00000062 </t>
  </si>
  <si>
    <t>QUADRO DE DISTRIBUIÇÃO QD-01, CONFORME PROJETO, FORNECIMENTO E INSTALAÇÃO</t>
  </si>
  <si>
    <t xml:space="preserve"> 10.1.2 </t>
  </si>
  <si>
    <t xml:space="preserve"> 00000063 </t>
  </si>
  <si>
    <t>QUADRO DE DISTRIBUIÇÃO QD-02, CONFORME PROJETO, FORNECIMENTO E INSTALAÇÃO</t>
  </si>
  <si>
    <t xml:space="preserve"> 10.1.3 </t>
  </si>
  <si>
    <t xml:space="preserve"> 00000064 </t>
  </si>
  <si>
    <t>QUADRO DE DISTRIBUIÇÃO QD-LAB01, CONFORME PROJETO, FORNECIMENTO E INSTALAÇÃO</t>
  </si>
  <si>
    <t xml:space="preserve"> 10.1.4 </t>
  </si>
  <si>
    <t xml:space="preserve"> 00000065 </t>
  </si>
  <si>
    <t>QUADRO DE DISTRIBUIÇÃO QD-LAB02, CONFORME PROJETO, FORNECIMENTO E INSTALAÇÃO</t>
  </si>
  <si>
    <t xml:space="preserve"> 00000066 </t>
  </si>
  <si>
    <t>QUADRO DE DISTRIBUIÇÃO QD-LAB03, CONFORME PROJETO, FORNECIMENTO E INSTALAÇÃO</t>
  </si>
  <si>
    <t xml:space="preserve"> 00000067 </t>
  </si>
  <si>
    <t>QUADRO DE DISTRIBUIÇÃO QD-ARC01, CONFORME PROJETO, FORNECIMENTO E INSTALAÇÃO</t>
  </si>
  <si>
    <t xml:space="preserve"> 00000068 </t>
  </si>
  <si>
    <t>QUADRO DE DISTRIBUIÇÃO QD-ARC02, CONFORME PROJETO, FORNECIMENTO E INSTALAÇÃO</t>
  </si>
  <si>
    <t xml:space="preserve"> 00000069 </t>
  </si>
  <si>
    <t>QUADRO DE DISTRIBUIÇÃO QD-CPD, CONFORME PROJETO, FORNECIMENTO E INSTALAÇÃO</t>
  </si>
  <si>
    <t xml:space="preserve"> 00000070 </t>
  </si>
  <si>
    <t>QUADRO DE DISTRIBUIÇÃO QDGT, CONFORME PROJETO, FORNECIMENTO E INSTALAÇÃO</t>
  </si>
  <si>
    <t xml:space="preserve"> 00000072 </t>
  </si>
  <si>
    <t>QUADRO DE DISTRIBUIÇÃO QD-PCI, CONFORME PROJETO, FORNECIMENTO E INSTALAÇÃO</t>
  </si>
  <si>
    <t xml:space="preserve"> 00000073 </t>
  </si>
  <si>
    <t>QUADRO DE DISTRIBUIÇÃO QA-NOBREAK, CONFORME PROJETO, FORNECIMENTO E INSTALAÇÃO</t>
  </si>
  <si>
    <t xml:space="preserve"> 10.2 </t>
  </si>
  <si>
    <t>LUMINÁRIAS, INTERRUPTORES E TOMADAS</t>
  </si>
  <si>
    <t xml:space="preserve"> 10.2.1 </t>
  </si>
  <si>
    <t xml:space="preserve"> 00000030 </t>
  </si>
  <si>
    <t>LUMINÁRIA EMBUTIR, REFERÊNCIA LUMICENTER CAA02-E, COM LÂMPADAS LED TUBULAR T8 120 cm 2X20W 6500K REF. TASCHIBRA 1850 lm, 7897079059380, EQUIVALENTE OU SUPERIOR, FORNECIMENTO E INSTALAÇÃO</t>
  </si>
  <si>
    <t xml:space="preserve"> 10.2.2 </t>
  </si>
  <si>
    <t xml:space="preserve"> 00000031 </t>
  </si>
  <si>
    <t xml:space="preserve"> 10.2.3 </t>
  </si>
  <si>
    <t xml:space="preserve"> 00000032 </t>
  </si>
  <si>
    <t>LUMINÁRIA SOBREPOR, REFERÊNCIA LUMICENTER CAA02-S OU EQUIVALENTE,  COM LÂMPADAS TUBULAR T8 120 cm 2X20W 6500K   1850 lm, REF. Taschibra 7897079059380, EQUIVALENTE OU SUPERIOR, FORNECIMENTO E INSTALAÇÃO</t>
  </si>
  <si>
    <t xml:space="preserve"> 10.2.4 </t>
  </si>
  <si>
    <t xml:space="preserve"> 00000033 </t>
  </si>
  <si>
    <t>LUMINÁRIA ARANDELA TIPO MEIA-LUA, COM 1 LÂMPADA LED 10W - FORNECIMENTO E INSTALAÇÃO. AF_11/2017</t>
  </si>
  <si>
    <t xml:space="preserve"> 10.2.5 </t>
  </si>
  <si>
    <t xml:space="preserve"> 10.2.6 </t>
  </si>
  <si>
    <t xml:space="preserve"> 91953 </t>
  </si>
  <si>
    <t>INTERRUPTOR SIMPLES (1 MÓDULO), 10A/250V, INCLUINDO SUPORTE E PLACA - FORNECIMENTO E INSTALAÇÃO. AF_12/2015</t>
  </si>
  <si>
    <t xml:space="preserve"> 10.2.7 </t>
  </si>
  <si>
    <t xml:space="preserve"> 91959 </t>
  </si>
  <si>
    <t>INTERRUPTOR SIMPLES (2 MÓDULOS), 10A/250V, INCLUINDO SUPORTE E PLACA - FORNECIMENTO E INSTALAÇÃO. AF_12/2015</t>
  </si>
  <si>
    <t xml:space="preserve"> 10.2.8 </t>
  </si>
  <si>
    <t xml:space="preserve"> 91967 </t>
  </si>
  <si>
    <t>INTERRUPTOR SIMPLES (3 MÓDULOS), 10A/250V, INCLUINDO SUPORTE E PLACA - FORNECIMENTO E INSTALAÇÃO. AF_12/2015</t>
  </si>
  <si>
    <t xml:space="preserve"> 10.2.9 </t>
  </si>
  <si>
    <t xml:space="preserve"> ELE-TOM-015 </t>
  </si>
  <si>
    <t>TOMADA SIMPLES - 2P + T - 20A COM PLACA</t>
  </si>
  <si>
    <t xml:space="preserve"> 10.2.10 </t>
  </si>
  <si>
    <t xml:space="preserve"> ELE-TOM-025 </t>
  </si>
  <si>
    <t>TOMADA DUPLA - 2P + T - 20A COM PLACA</t>
  </si>
  <si>
    <t>CJ</t>
  </si>
  <si>
    <t xml:space="preserve"> 10.2.11 </t>
  </si>
  <si>
    <t xml:space="preserve"> 00000100 </t>
  </si>
  <si>
    <t>TOMADA SIMPLES ATERRADA COMPLETA 2P+T de 20 A - COM CAIXA, PARA CANALETA APARENTE BRANCA 110X20MM, SISTEMA X, REF. PIAL LEGRAND - FORNECIMENTO E INSTALAÇÃO</t>
  </si>
  <si>
    <t xml:space="preserve"> 10.2.12 </t>
  </si>
  <si>
    <t xml:space="preserve"> 00000101 </t>
  </si>
  <si>
    <t>TOMADA DUPLA ATERRADA COMPLETA 2P+T de 20 A - COM CAIXA, PARA CANALETA APARENTE BRANCA 110X20MM, SISTEMA X, REF. PIAL LEGRAND - FORNECIMENTO E INSTALAÇÃO</t>
  </si>
  <si>
    <t xml:space="preserve"> 10.3 </t>
  </si>
  <si>
    <t xml:space="preserve"> 10.3.1 </t>
  </si>
  <si>
    <t xml:space="preserve"> 9669 </t>
  </si>
  <si>
    <t xml:space="preserve"> 10.3.2 </t>
  </si>
  <si>
    <t xml:space="preserve"> ELE-PER-060 </t>
  </si>
  <si>
    <t>SUPORTE PARA LUMINÁRIA EM CHAPA DE AÇO CURTO, PARA PERFILADO</t>
  </si>
  <si>
    <t xml:space="preserve"> 10.3.3 </t>
  </si>
  <si>
    <t xml:space="preserve"> 00000088 </t>
  </si>
  <si>
    <t>TIRANTE DE AÇO ROSQUEADO 3/8""</t>
  </si>
  <si>
    <t xml:space="preserve"> 10.3.4 </t>
  </si>
  <si>
    <t xml:space="preserve"> ELE-PER-070 </t>
  </si>
  <si>
    <t>SUPORTE EM CHAPA DE AÇO PARA PERFILADO</t>
  </si>
  <si>
    <t xml:space="preserve"> 10.3.5 </t>
  </si>
  <si>
    <t xml:space="preserve"> ELE-PER-085 </t>
  </si>
  <si>
    <t>CAIXA PARA TOMADA FIXA PERFIL COM TAMPA E TOMADA UNIVERSAL PARA PERFILADO</t>
  </si>
  <si>
    <t xml:space="preserve"> 10.3.6 </t>
  </si>
  <si>
    <t xml:space="preserve"> 11405 </t>
  </si>
  <si>
    <t xml:space="preserve"> 10.3.7 </t>
  </si>
  <si>
    <t xml:space="preserve"> 00000087 </t>
  </si>
  <si>
    <t xml:space="preserve"> 10.3.8 </t>
  </si>
  <si>
    <t xml:space="preserve"> 9667 </t>
  </si>
  <si>
    <t xml:space="preserve"> 10.3.9 </t>
  </si>
  <si>
    <t xml:space="preserve"> 9668 </t>
  </si>
  <si>
    <t xml:space="preserve"> 072327 </t>
  </si>
  <si>
    <t>AGETOP CIVIL</t>
  </si>
  <si>
    <t>SAIDA VERTICAL PARA ELETRODUTO D=3/4"</t>
  </si>
  <si>
    <t>Un</t>
  </si>
  <si>
    <t xml:space="preserve"> 063756 </t>
  </si>
  <si>
    <t xml:space="preserve"> 10.4 </t>
  </si>
  <si>
    <t xml:space="preserve"> 10.4.1 </t>
  </si>
  <si>
    <t xml:space="preserve"> ELE-CAL-010 </t>
  </si>
  <si>
    <t>ELETROCALHA LISA GALVANIZADA ELETROLÍTICA CHAPA 14 - 150 X 50 MM COM TAMPA, INCLUSIVE CONEXÃO</t>
  </si>
  <si>
    <t xml:space="preserve"> 10.4.2 </t>
  </si>
  <si>
    <t xml:space="preserve"> 00000092 </t>
  </si>
  <si>
    <t xml:space="preserve"> 10.4.3 </t>
  </si>
  <si>
    <t xml:space="preserve"> 11.11.23 </t>
  </si>
  <si>
    <t>CONDUTORES E ACESSÓRIOS</t>
  </si>
  <si>
    <t xml:space="preserve"> 91926 </t>
  </si>
  <si>
    <t>CABO DE COBRE FLEXÍVEL ISOLADO, 2,5 MM², ANTI-CHAMA 450/750 V, PARA CIRCUITOS TERMINAIS - FORNECIMENTO E INSTALAÇÃO. AF_12/2015</t>
  </si>
  <si>
    <t xml:space="preserve"> 91928 </t>
  </si>
  <si>
    <t>CABO DE COBRE FLEXÍVEL ISOLADO, 4 MM², ANTI-CHAMA 450/750 V, PARA CIRCUITOS TERMINAIS - FORNECIMENTO E INSTALAÇÃO. AF_12/2015</t>
  </si>
  <si>
    <t xml:space="preserve"> 91930 </t>
  </si>
  <si>
    <t>CABO DE COBRE FLEXÍVEL ISOLADO, 6 MM², ANTI-CHAMA 450/750 V, PARA CIRCUITOS TERMINAIS - FORNECIMENTO E INSTALAÇÃO. AF_12/2015</t>
  </si>
  <si>
    <t xml:space="preserve"> 91933 </t>
  </si>
  <si>
    <t>CABO DE COBRE FLEXÍVEL ISOLADO, 10 MM², ANTI-CHAMA 0,6/1,0 KV, PARA CIRCUITOS TERMINAIS - FORNECIMENTO E INSTALAÇÃO. AF_12/2015</t>
  </si>
  <si>
    <t xml:space="preserve"> 92982 </t>
  </si>
  <si>
    <t>CABO DE COBRE FLEXÍVEL ISOLADO, 16 MM², ANTI-CHAMA 0,6/1,0 KV, PARA DISTRIBUIÇÃO - FORNECIMENTO E INSTALAÇÃO. AF_12/2015</t>
  </si>
  <si>
    <t xml:space="preserve"> 92984 </t>
  </si>
  <si>
    <t>CABO DE COBRE FLEXÍVEL ISOLADO, 25 MM², ANTI-CHAMA 0,6/1,0 KV, PARA DISTRIBUIÇÃO - FORNECIMENTO E INSTALAÇÃO. AF_12/2015</t>
  </si>
  <si>
    <t xml:space="preserve"> 92986 </t>
  </si>
  <si>
    <t>CABO DE COBRE FLEXÍVEL ISOLADO, 35 MM², ANTI-CHAMA 0,6/1,0 KV, PARA DISTRIBUIÇÃO - FORNECIMENTO E INSTALAÇÃO. AF_12/2015</t>
  </si>
  <si>
    <t xml:space="preserve"> 92988 </t>
  </si>
  <si>
    <t>CABO DE COBRE FLEXÍVEL ISOLADO, 50 MM², ANTI-CHAMA 0,6/1,0 KV, PARA DISTRIBUIÇÃO - FORNECIMENTO E INSTALAÇÃO. AF_12/2015</t>
  </si>
  <si>
    <t xml:space="preserve"> 72263 </t>
  </si>
  <si>
    <t>TERMINAL OU CONECTOR DE PRESSAO - PARA CABO 50MM2 - FORNECIMENTO E INSTALACAO</t>
  </si>
  <si>
    <t xml:space="preserve"> 72262 </t>
  </si>
  <si>
    <t>TERMINAL OU CONECTOR DE PRESSAO - PARA CABO 35MM2 - FORNECIMENTO E INSTALACAO</t>
  </si>
  <si>
    <t xml:space="preserve"> 72261 </t>
  </si>
  <si>
    <t>TERMINAL OU CONECTOR DE PRESSAO - PARA CABO 25MM2 - FORNECIMENTO E INSTALACAO</t>
  </si>
  <si>
    <t xml:space="preserve"> 7933 </t>
  </si>
  <si>
    <t xml:space="preserve"> 7930 </t>
  </si>
  <si>
    <t>ELETRODUTOS E ACESSÓRIOS</t>
  </si>
  <si>
    <t xml:space="preserve"> 91875 </t>
  </si>
  <si>
    <t xml:space="preserve"> 090215 </t>
  </si>
  <si>
    <t xml:space="preserve"> 95751 </t>
  </si>
  <si>
    <t>ELETRODUTO DE AÇO GALVANIZADO, CLASSE SEMI PESADO, DN 32 MM (1 1/4), APARENTE, INSTALADO EM PAREDE - FORNECIMENTO E INSTALAÇÃO. AF_11/2016_P</t>
  </si>
  <si>
    <t xml:space="preserve"> 91849 </t>
  </si>
  <si>
    <t xml:space="preserve"> ELE-CXS-375 </t>
  </si>
  <si>
    <t>CAIXA DE PASSAGEM 20 X 20 CM EM CHAPA DE FERRO COM TAMPA CEGA</t>
  </si>
  <si>
    <t xml:space="preserve"> 95801 </t>
  </si>
  <si>
    <t xml:space="preserve"> ELE-CON-125 </t>
  </si>
  <si>
    <t xml:space="preserve"> 91941 </t>
  </si>
  <si>
    <t xml:space="preserve"> 95749 </t>
  </si>
  <si>
    <t>ELETRODUTO DE AÇO GALVANIZADO, CLASSE LEVE, DN 20 MM (3/4), APARENTE, INSTALADO EM PAREDE - FORNECIMENTO E INSTALAÇÃO. AF_11/2016_P</t>
  </si>
  <si>
    <t xml:space="preserve"> 171415 </t>
  </si>
  <si>
    <t>SEDOP</t>
  </si>
  <si>
    <t>Unidut múltiplo Ø 3/4"</t>
  </si>
  <si>
    <t>CANALETAS E ACESSÓRIOS</t>
  </si>
  <si>
    <t xml:space="preserve"> 00000077 </t>
  </si>
  <si>
    <t xml:space="preserve"> 00000106 </t>
  </si>
  <si>
    <t>CURVA EXTERNA CANALETA EM PLÁSTICO PVC, 110X20mm, BRANCA, FORNECIMENTO E INSTALAÇÃO</t>
  </si>
  <si>
    <t xml:space="preserve"> 00000107 </t>
  </si>
  <si>
    <t>CURVA INTERNA CANALETA EM PLÁSTICO PVC, 110X20mm, BRANCA, FORNECIMENTO E INSTALAÇÃO</t>
  </si>
  <si>
    <t>SUBESTAÇÃO E ALIMENTADORES</t>
  </si>
  <si>
    <t xml:space="preserve"> 97670 </t>
  </si>
  <si>
    <t>ELETRODUTO FLEXÍVEL CORRUGADO, PEAD, DN 100 (4) - FORNECIMENTO E INSTALAÇÃO. AF_04/2016</t>
  </si>
  <si>
    <t xml:space="preserve"> 92994 </t>
  </si>
  <si>
    <t>CABO DE COBRE FLEXÍVEL ISOLADO, 120 MM², ANTI-CHAMA 0,6/1,0 KV, PARA DISTRIBUIÇÃO - FORNECIMENTO E INSTALAÇÃO. AF_12/2015</t>
  </si>
  <si>
    <t xml:space="preserve"> 93000 </t>
  </si>
  <si>
    <t>CABO DE COBRE FLEXÍVEL ISOLADO, 240 MM², ANTI-CHAMA 0,6/1,0 KV, PARA DISTRIBUIÇÃO - FORNECIMENTO E INSTALAÇÃO. AF_12/2015</t>
  </si>
  <si>
    <t xml:space="preserve"> 100302 </t>
  </si>
  <si>
    <t>EMBASA</t>
  </si>
  <si>
    <t>Kg</t>
  </si>
  <si>
    <t xml:space="preserve"> 96985 </t>
  </si>
  <si>
    <t>HASTE DE ATERRAMENTO 5/8  PARA SPDA - FORNECIMENTO E INSTALAÇÃO. AF_12/2017</t>
  </si>
  <si>
    <t xml:space="preserve"> 061071 </t>
  </si>
  <si>
    <t xml:space="preserve"> 88489 </t>
  </si>
  <si>
    <t>APLICAÇÃO MANUAL DE PINTURA COM TINTA LÁTEX ACRÍLICA EM PAREDES, DUAS DEMÃOS. AF_06/2014</t>
  </si>
  <si>
    <t>SPDA</t>
  </si>
  <si>
    <t>SUBSISTEMA DE CAPTAÇÃO</t>
  </si>
  <si>
    <t xml:space="preserve"> 10090 </t>
  </si>
  <si>
    <t xml:space="preserve"> 8795 </t>
  </si>
  <si>
    <t xml:space="preserve"> 72253 </t>
  </si>
  <si>
    <t>CABO DE COBRE NU 35MM2 - FORNECIMENTO E INSTALACAO</t>
  </si>
  <si>
    <t xml:space="preserve"> 96989 </t>
  </si>
  <si>
    <t xml:space="preserve"> 42.03.080 </t>
  </si>
  <si>
    <t xml:space="preserve"> SPDA-APA-010 </t>
  </si>
  <si>
    <t xml:space="preserve"> 098355 </t>
  </si>
  <si>
    <t xml:space="preserve"> 00000098 </t>
  </si>
  <si>
    <t xml:space="preserve"> 00000102 </t>
  </si>
  <si>
    <t>ATERRINSERT PARA CONEXÃO COM RE-BAR - FORNECIMENTO E INSTALAÇÃO</t>
  </si>
  <si>
    <t>SUBSISTEMA DE DESCIDA</t>
  </si>
  <si>
    <t xml:space="preserve"> 91934 </t>
  </si>
  <si>
    <t>CABO DE COBRE FLEXÍVEL ISOLADO, 16 MM², ANTI-CHAMA 450/750 V, PARA CIRCUITOS TERMINAIS - FORNECIMENTO E INSTALAÇÃO. AF_12/2015</t>
  </si>
  <si>
    <t xml:space="preserve"> SPDA-BAR-020 </t>
  </si>
  <si>
    <t xml:space="preserve"> 160332 </t>
  </si>
  <si>
    <t xml:space="preserve"> SPDA-TER-016 </t>
  </si>
  <si>
    <t>TERMINAL A COMPRESSAO EM COBRE ESTANHADO 1 FURO PARA CABO 16 MM2</t>
  </si>
  <si>
    <t>SUBSISTEMA DE ATERRAMENTO</t>
  </si>
  <si>
    <t xml:space="preserve"> SPDA-BAR-025 </t>
  </si>
  <si>
    <t xml:space="preserve"> 9051 </t>
  </si>
  <si>
    <t xml:space="preserve"> 11.1 </t>
  </si>
  <si>
    <t>TOMADAS</t>
  </si>
  <si>
    <t xml:space="preserve"> 00000044 </t>
  </si>
  <si>
    <t xml:space="preserve"> 11214 </t>
  </si>
  <si>
    <t xml:space="preserve"> 7792 </t>
  </si>
  <si>
    <t xml:space="preserve"> 00000075 </t>
  </si>
  <si>
    <t xml:space="preserve"> 11.2 </t>
  </si>
  <si>
    <t>ELETROCALHA, CANALETA, ELETRODUTOS E ACESSÓRIOS</t>
  </si>
  <si>
    <t xml:space="preserve"> 00000076 </t>
  </si>
  <si>
    <t xml:space="preserve"> 95746 </t>
  </si>
  <si>
    <t xml:space="preserve"> 93009 </t>
  </si>
  <si>
    <t xml:space="preserve"> 00000078 </t>
  </si>
  <si>
    <t>CURVA 45º PARA ELETRODUTO EM AÇO GALVANIZADO 1"</t>
  </si>
  <si>
    <t xml:space="preserve"> 95754 </t>
  </si>
  <si>
    <t xml:space="preserve"> 070711 </t>
  </si>
  <si>
    <t xml:space="preserve"> 84798 </t>
  </si>
  <si>
    <t>TAMPAO FOFO P/ CAIXA R1 PADRAO TELEBRAS COMPLETO - FORNECIMENTO E INSTALACAO</t>
  </si>
  <si>
    <t xml:space="preserve"> 95802 </t>
  </si>
  <si>
    <t xml:space="preserve"> 724 </t>
  </si>
  <si>
    <t xml:space="preserve"> 91857 </t>
  </si>
  <si>
    <t>ELETRODUTO FLEXÍVEL CORRUGADO REFORÇADO, PVC, DN 32 MM (1"), PARA CIRCUITOS TERMINAIS, INSTALADO EM PAREDE - FORNECIMENTO E INSTALAÇÃO. AF_12/2015</t>
  </si>
  <si>
    <t xml:space="preserve"> 00000080 </t>
  </si>
  <si>
    <t xml:space="preserve"> 00000081 </t>
  </si>
  <si>
    <t xml:space="preserve"> 00000082 </t>
  </si>
  <si>
    <t xml:space="preserve"> 11.3 </t>
  </si>
  <si>
    <t>RACKS E EQUIPAMENTOS DE TELECOMUNICAÇÕES</t>
  </si>
  <si>
    <t xml:space="preserve"> 00000085 </t>
  </si>
  <si>
    <t xml:space="preserve"> 00000086 </t>
  </si>
  <si>
    <t xml:space="preserve"> 059448 </t>
  </si>
  <si>
    <t xml:space="preserve"> CAB-RACK-015 </t>
  </si>
  <si>
    <t>GAVETA DE VENTILAÇÃO COM 4 VENTILADORES PARA RACK 19"</t>
  </si>
  <si>
    <t xml:space="preserve"> 00000093 </t>
  </si>
  <si>
    <t xml:space="preserve"> CAB-RACK-010 </t>
  </si>
  <si>
    <t xml:space="preserve"> 98302 </t>
  </si>
  <si>
    <t xml:space="preserve"> ELE-CXS-136 </t>
  </si>
  <si>
    <t xml:space="preserve"> 071886 </t>
  </si>
  <si>
    <t>PATCH CORD COMPRIMENTO DE 2,50 M - CAT.6</t>
  </si>
  <si>
    <t xml:space="preserve"> 11.4 </t>
  </si>
  <si>
    <t>CABOS ELETRÔNICOS E ACESSÓRIOS</t>
  </si>
  <si>
    <t xml:space="preserve"> CAB-CAB-015 </t>
  </si>
  <si>
    <t xml:space="preserve"> 98402 </t>
  </si>
  <si>
    <t xml:space="preserve"> 69.20.220 </t>
  </si>
  <si>
    <t xml:space="preserve"> CAB-RACK-025 </t>
  </si>
  <si>
    <t>TAMPA CEGA DE 1U PARA RACK 19"</t>
  </si>
  <si>
    <t xml:space="preserve"> C3753 </t>
  </si>
  <si>
    <t>CABO DE FIBRA ÓPTICA, 04 PARES</t>
  </si>
  <si>
    <t xml:space="preserve"> 00000099 </t>
  </si>
  <si>
    <t>BLOCO DE PROTEÇÃO 100 PARES - FORNECIMENTO E INSTALAÇÃO</t>
  </si>
  <si>
    <t xml:space="preserve"> 69.20.140 </t>
  </si>
  <si>
    <t xml:space="preserve"> 1 </t>
  </si>
  <si>
    <t>Código</t>
  </si>
  <si>
    <t>Banco</t>
  </si>
  <si>
    <t>Descrição</t>
  </si>
  <si>
    <t>Tipo</t>
  </si>
  <si>
    <t>Und</t>
  </si>
  <si>
    <t>Quant.</t>
  </si>
  <si>
    <t>Valor Unit</t>
  </si>
  <si>
    <t>Total</t>
  </si>
  <si>
    <t>Composição</t>
  </si>
  <si>
    <t>SERT - SERVIÇOS TÉCNICOS</t>
  </si>
  <si>
    <t>Composição Auxiliar</t>
  </si>
  <si>
    <t xml:space="preserve"> 90777 </t>
  </si>
  <si>
    <t>ENGENHEIRO CIVIL DE OBRA JUNIOR COM ENCARGOS COMPLEMENTARES</t>
  </si>
  <si>
    <t>SEDI - SERVIÇOS DIVERSOS</t>
  </si>
  <si>
    <t>H</t>
  </si>
  <si>
    <t xml:space="preserve"> 90773 </t>
  </si>
  <si>
    <t>DESENHISTA COPISTA COM ENCARGOS COMPLEMENTARES</t>
  </si>
  <si>
    <t xml:space="preserve"> 90775 </t>
  </si>
  <si>
    <t>DESENHISTA PROJETISTA COM ENCARGOS COMPLEMENTARES</t>
  </si>
  <si>
    <t>SERP - SERVIÇOS PRELIMINARES</t>
  </si>
  <si>
    <t>Insumo</t>
  </si>
  <si>
    <t xml:space="preserve"> 94.12.04 </t>
  </si>
  <si>
    <t>PLOTAGEM SULFITE - FORMATO A1</t>
  </si>
  <si>
    <t>Material</t>
  </si>
  <si>
    <t>MO sem LS =&gt;</t>
  </si>
  <si>
    <t>LS =&gt;</t>
  </si>
  <si>
    <t>MO com LS =&gt;</t>
  </si>
  <si>
    <t>Quant. =&gt;</t>
  </si>
  <si>
    <t>Preço Total =&gt;</t>
  </si>
  <si>
    <t xml:space="preserve"> 2 </t>
  </si>
  <si>
    <t xml:space="preserve"> 88262 </t>
  </si>
  <si>
    <t>CARPINTEIRO DE FORMAS COM ENCARGOS COMPLEMENTARES</t>
  </si>
  <si>
    <t xml:space="preserve"> 88310 </t>
  </si>
  <si>
    <t>PINTOR COM ENCARGOS COMPLEMENTARES</t>
  </si>
  <si>
    <t xml:space="preserve"> 88316 </t>
  </si>
  <si>
    <t>SERVENTE COM ENCARGOS COMPLEMENTARES</t>
  </si>
  <si>
    <t xml:space="preserve"> 00001106 </t>
  </si>
  <si>
    <t>CAL HIDRATADA CH-I PARA ARGAMASSAS</t>
  </si>
  <si>
    <t xml:space="preserve"> 00001351 </t>
  </si>
  <si>
    <t xml:space="preserve"> 00005333 </t>
  </si>
  <si>
    <t>OLEO DE LINHACA</t>
  </si>
  <si>
    <t>L</t>
  </si>
  <si>
    <t xml:space="preserve"> 00004491 </t>
  </si>
  <si>
    <t>PONTALETE DE MADEIRA NAO APARELHADA *7,5 X 7,5* CM (3 X 3 ") PINUS, MISTA OU EQUIVALENTE DA REGIAO</t>
  </si>
  <si>
    <t xml:space="preserve"> 00005061 </t>
  </si>
  <si>
    <t>PREGO DE ACO POLIDO COM CABECA 18 X 27 (2 1/2 X 10)</t>
  </si>
  <si>
    <t>CANT - CANTEIRO DE OBRAS</t>
  </si>
  <si>
    <t xml:space="preserve"> 94962 </t>
  </si>
  <si>
    <t>CONCRETO MAGRO PARA LASTRO, TRAÇO 1:4,5:4,5 (CIMENTO/ AREIA MÉDIA/ BRITA 1)  - PREPARO MECÂNICO COM BETONEIRA 400 L. AF_07/2016</t>
  </si>
  <si>
    <t>FUES - FUNDAÇÕES E ESTRUTURAS</t>
  </si>
  <si>
    <t xml:space="preserve"> 00004813 </t>
  </si>
  <si>
    <t xml:space="preserve"> 00005075 </t>
  </si>
  <si>
    <t>PREGO DE ACO POLIDO COM CABECA 18 X 30 (2 3/4 X 10)</t>
  </si>
  <si>
    <t xml:space="preserve"> 00004417 </t>
  </si>
  <si>
    <t>SARRAFO DE MADEIRA NAO APARELHADA *2,5 X 7* CM, MACARANDUBA, ANGELIM OU EQUIVALENTE DA REGIAO</t>
  </si>
  <si>
    <t xml:space="preserve"> 98441 </t>
  </si>
  <si>
    <t>PAREDE DE MADEIRA COMPENSADA PARA CONSTRUÇÃO TEMPORÁRIA EM CHAPA SIMPLES, EXTERNA, COM ÁREA LÍQUIDA MAIOR OU IGUAL A 6 M², SEM VÃO. AF_05/2018</t>
  </si>
  <si>
    <t xml:space="preserve"> 98442 </t>
  </si>
  <si>
    <t>PAREDE DE MADEIRA COMPENSADA PARA CONSTRUÇÃO TEMPORÁRIA EM CHAPA SIMPLES, EXTERNA, COM ÁREA LÍQUIDA MENOR QUE 6 M², SEM VÃO. AF_05/2018</t>
  </si>
  <si>
    <t xml:space="preserve"> 98445 </t>
  </si>
  <si>
    <t>PAREDE DE MADEIRA COMPENSADA PARA CONSTRUÇÃO TEMPORÁRIA EM CHAPA SIMPLES, EXTERNA, COM ÁREA LÍQUIDA MAIOR OU IGUAL A 6 M², COM VÃO. AF_05/2018</t>
  </si>
  <si>
    <t xml:space="preserve"> 98446 </t>
  </si>
  <si>
    <t>PAREDE DE MADEIRA COMPENSADA PARA CONSTRUÇÃO TEMPORÁRIA EM CHAPA SIMPLES, EXTERNA, COM ÁREA LÍQUIDA MENOR QUE 6 M², COM VÃO. AF_05/2018</t>
  </si>
  <si>
    <t xml:space="preserve"> 92543 </t>
  </si>
  <si>
    <t>COBE - COBERTURA</t>
  </si>
  <si>
    <t xml:space="preserve"> 94210 </t>
  </si>
  <si>
    <t xml:space="preserve"> 90822 </t>
  </si>
  <si>
    <t>ESQV - ESQUADRIAS/FERRAGENS/VIDROS</t>
  </si>
  <si>
    <t xml:space="preserve"> 95240 </t>
  </si>
  <si>
    <t>LASTRO DE CONCRETO MAGRO, APLICADO EM PISOS OU RADIERS, ESPESSURA DE 3 CM. AF_07/2016</t>
  </si>
  <si>
    <t xml:space="preserve"> 83518 </t>
  </si>
  <si>
    <t>ALVENARIA EMBASAMENTO E=20 CM BLOCO CONCRETO</t>
  </si>
  <si>
    <t xml:space="preserve"> 91862 </t>
  </si>
  <si>
    <t>ELETRODUTO RÍGIDO ROSCÁVEL, PVC, DN 20 MM (1/2"), PARA CIRCUITOS TERMINAIS, INSTALADO EM FORRO - FORNECIMENTO E INSTALAÇÃO. AF_12/2015</t>
  </si>
  <si>
    <t>INEL - INSTALAÇÃO ELÉTRICA/ELETRIFICAÇÃO E ILUMINAÇÃO EXTERNA</t>
  </si>
  <si>
    <t xml:space="preserve"> 91870 </t>
  </si>
  <si>
    <t>ELETRODUTO RÍGIDO ROSCÁVEL, PVC, DN 20 MM (1/2"), PARA CIRCUITOS TERMINAIS, INSTALADO EM PAREDE - FORNECIMENTO E INSTALAÇÃO. AF_12/2015</t>
  </si>
  <si>
    <t xml:space="preserve"> 91911 </t>
  </si>
  <si>
    <t>CURVA 90 GRAUS PARA ELETRODUTO, PVC, ROSCÁVEL, DN 20 MM (1/2"), PARA CIRCUITOS TERMINAIS, INSTALADA EM PAREDE - FORNECIMENTO E INSTALAÇÃO. AF_12/2015</t>
  </si>
  <si>
    <t xml:space="preserve"> 91924 </t>
  </si>
  <si>
    <t>CABO DE COBRE FLEXÍVEL ISOLADO, 1,5 MM², ANTI-CHAMA 450/750 V, PARA CIRCUITOS TERMINAIS - FORNECIMENTO E INSTALAÇÃO. AF_12/2015</t>
  </si>
  <si>
    <t xml:space="preserve"> 91937 </t>
  </si>
  <si>
    <t>CAIXA OCTOGONAL 3" X 3", PVC, INSTALADA EM LAJE - FORNECIMENTO E INSTALAÇÃO. AF_12/2015</t>
  </si>
  <si>
    <t xml:space="preserve"> 95805 </t>
  </si>
  <si>
    <t>CONDULETE DE PVC, TIPO B, PARA ELETRODUTO DE PVC SOLDÁVEL DN 25 MM (3/4''), APARENTE - FORNECIMENTO E INSTALAÇÃO. AF_11/2016</t>
  </si>
  <si>
    <t xml:space="preserve"> 95811 </t>
  </si>
  <si>
    <t>CONDULETE DE PVC, TIPO LB, PARA ELETRODUTO DE PVC SOLDÁVEL DN 25 MM (3/4''), APARENTE - FORNECIMENTO E INSTALAÇÃO. AF_11/2016</t>
  </si>
  <si>
    <t xml:space="preserve"> 74130/001 </t>
  </si>
  <si>
    <t>DISJUNTOR TERMOMAGNETICO MONOPOLAR PADRAO NEMA (AMERICANO) 10 A 30A 240V, FORNECIMENTO E INSTALACAO</t>
  </si>
  <si>
    <t xml:space="preserve"> 84402 </t>
  </si>
  <si>
    <t>QUADRO DE DISTRIBUICAO DE ENERGIA P/ 6 DISJUNTORES TERMOMAGNETICOS MONOPOLARES SEM BARRAMENTO, DE EMBUTIR, EM CHAPA METALICA - FORNECIMENTO E INSTALACAO</t>
  </si>
  <si>
    <t xml:space="preserve"> 92000 </t>
  </si>
  <si>
    <t>TOMADA BAIXA DE EMBUTIR (1 MÓDULO), 2P+T 10 A, INCLUINDO SUPORTE E PLACA - FORNECIMENTO E INSTALAÇÃO. AF_12/2015</t>
  </si>
  <si>
    <t xml:space="preserve"> 92008 </t>
  </si>
  <si>
    <t>TOMADA BAIXA DE EMBUTIR (2 MÓDULOS), 2P+T 10 A, INCLUINDO SUPORTE E PLACA - FORNECIMENTO E INSTALAÇÃO. AF_12/2015</t>
  </si>
  <si>
    <t xml:space="preserve"> 92023 </t>
  </si>
  <si>
    <t>INTERRUPTOR SIMPLES (1 MÓDULO) COM 1 TOMADA DE EMBUTIR 2P+T 10 A,  INCLUINDO SUPORTE E PLACA - FORNECIMENTO E INSTALAÇÃO. AF_12/2015</t>
  </si>
  <si>
    <t xml:space="preserve"> 97586 </t>
  </si>
  <si>
    <t xml:space="preserve"> 89711 </t>
  </si>
  <si>
    <t>TUBO PVC, SERIE NORMAL, ESGOTO PREDIAL, DN 40 MM, FORNECIDO E INSTALADO EM RAMAL DE DESCARGA OU RAMAL DE ESGOTO SANITÁRIO. AF_12/2014</t>
  </si>
  <si>
    <t>INHI - INSTALAÇÕES HIDROS SANITÁRIAS</t>
  </si>
  <si>
    <t xml:space="preserve"> 89724 </t>
  </si>
  <si>
    <t>JOELHO 90 GRAUS, PVC, SERIE NORMAL, ESGOTO PREDIAL, DN 40 MM, JUNTA SOLDÁVEL, FORNECIDO E INSTALADO EM RAMAL DE DESCARGA OU RAMAL DE ESGOTO SANITÁRIO. AF_12/2014</t>
  </si>
  <si>
    <t xml:space="preserve"> 74166/001 </t>
  </si>
  <si>
    <t>CAIXA DE INSPEÇÃO EM CONCRETO PRÉ-MOLDADO DN 60CM COM TAMPA H= 60CM - FORNECIMENTO E INSTALACAO</t>
  </si>
  <si>
    <t xml:space="preserve"> 98102 </t>
  </si>
  <si>
    <t>CAIXA DE GORDURA SIMPLES, CIRCULAR, EM CONCRETO PRÉ-MOLDADO, DIÂMETRO INTERNO = 0,4 M, ALTURA INTERNA = 0,4 M. AF_05/2018</t>
  </si>
  <si>
    <t xml:space="preserve"> 86934 </t>
  </si>
  <si>
    <t xml:space="preserve"> 86943 </t>
  </si>
  <si>
    <t xml:space="preserve"> 89957 </t>
  </si>
  <si>
    <t>PONTO DE CONSUMO TERMINAL DE ÁGUA FRIA (SUBRAMAL) COM TUBULAÇÃO DE PVC, DN 25 MM, INSTALADO EM RAMAL DE ÁGUA, INCLUSOS RASGO E CHUMBAMENTO EM ALVENARIA. AF_12/2014</t>
  </si>
  <si>
    <t xml:space="preserve"> 91170 </t>
  </si>
  <si>
    <t>FIXAÇÃO DE TUBOS HORIZONTAIS DE PVC, CPVC OU COBRE DIÂMETROS MENORES OU IGUAIS A 40 MM OU ELETROCALHAS ATÉ 150MM DE LARGURA, COM ABRAÇADEIRA METÁLICA RÍGIDA TIPO D 1/2, FIXADA EM PERFILADO EM LAJE. AF_05/2015</t>
  </si>
  <si>
    <t xml:space="preserve"> 91173 </t>
  </si>
  <si>
    <t>FIXAÇÃO DE TUBOS VERTICAIS DE PPR DIÂMETROS MENORES OU IGUAIS A 40 MM COM ABRAÇADEIRA METÁLICA RÍGIDA TIPO D 1/2", FIXADA EM PERFILADO EM ALVENARIA. AF_05/2015</t>
  </si>
  <si>
    <t xml:space="preserve"> 93358 </t>
  </si>
  <si>
    <t>ESCAVAÇÃO MANUAL DE VALA COM PROFUNDIDADE MENOR OU IGUAL A 1,30 M. AF_03/2016</t>
  </si>
  <si>
    <t>MOVT - MOVIMENTO DE TERRA</t>
  </si>
  <si>
    <t xml:space="preserve"> 96995 </t>
  </si>
  <si>
    <t>REATERRO MANUAL APILOADO COM SOQUETE. AF_10/2017</t>
  </si>
  <si>
    <t>PINT - PINTURAS</t>
  </si>
  <si>
    <t xml:space="preserve"> 00010886 </t>
  </si>
  <si>
    <t>EXTINTOR DE INCENDIO PORTATIL COM CARGA DE AGUA PRESSURIZADA DE 10 L, CLASSE A</t>
  </si>
  <si>
    <t xml:space="preserve"> 00010891 </t>
  </si>
  <si>
    <t>EXTINTOR DE INCENDIO PORTATIL COM CARGA DE PO QUIMICO SECO (PQS) DE 4 KG, CLASSE BC</t>
  </si>
  <si>
    <t xml:space="preserve"> 00003080 </t>
  </si>
  <si>
    <t>FECHADURA DE EMBUTIR PARA PORTA EXTERNA / ENTRADA, MAQUINA 40 MM, COM CILINDRO, MACANETA ALAVANCA E ESPELHO EM METAL CROMADO - NIVEL SEGURANCA MEDIO - COMPLETA</t>
  </si>
  <si>
    <t xml:space="preserve"> 00011587 </t>
  </si>
  <si>
    <t>FORRO DE PVC LISO, BRANCO, REGUA DE 10 CM, ESPESSURA DE 8 MM A 10 MM (COM COLOCACAO / SEM ESTRUTURA METALICA)</t>
  </si>
  <si>
    <t xml:space="preserve"> 00037525 </t>
  </si>
  <si>
    <t>TELA PLASTICA TECIDA LISTRADA BRANCA E LARANJA, TIPO GUARDA CORPO, EM POLIETILENO MONOFILADO, ROLO 1,20 X 50 M (L X C)</t>
  </si>
  <si>
    <t>Equipamento</t>
  </si>
  <si>
    <t xml:space="preserve"> 98443 </t>
  </si>
  <si>
    <t>PAREDE DE MADEIRA COMPENSADA PARA CONSTRUÇÃO TEMPORÁRIA EM CHAPA SIMPLES, INTERNA, COM ÁREA LÍQUIDA MAIOR OU IGUAL A 6 M², SEM VÃO. AF_05/2018</t>
  </si>
  <si>
    <t xml:space="preserve"> 98444 </t>
  </si>
  <si>
    <t>PAREDE DE MADEIRA COMPENSADA PARA CONSTRUÇÃO TEMPORÁRIA EM CHAPA SIMPLES, INTERNA, COM ÁREA LÍQUIDA MENOR QUE 6 M², SEM VÃO. AF_05/2018</t>
  </si>
  <si>
    <t xml:space="preserve"> 98447 </t>
  </si>
  <si>
    <t>PAREDE DE MADEIRA COMPENSADA PARA CONSTRUÇÃO TEMPORÁRIA EM CHAPA SIMPLES, INTERNA, COM ÁREA LÍQUIDA MAIOR OU IGUAL A 6 M², COM VÃO. AF_05/2018</t>
  </si>
  <si>
    <t xml:space="preserve"> 98448 </t>
  </si>
  <si>
    <t>PAREDE DE MADEIRA COMPENSADA PARA CONSTRUÇÃO TEMPORÁRIA EM CHAPA SIMPLES, INTERNA, COM ÁREA LÍQUIDA MENOR QUE 6 M², COM VÃO. AF_05/2018</t>
  </si>
  <si>
    <t xml:space="preserve"> 91305 </t>
  </si>
  <si>
    <t xml:space="preserve"> 94559 </t>
  </si>
  <si>
    <t xml:space="preserve"> 91863 </t>
  </si>
  <si>
    <t>ELETRODUTO RÍGIDO ROSCÁVEL, PVC, DN 25 MM (3/4"), PARA CIRCUITOS TERMINAIS, INSTALADO EM FORRO - FORNECIMENTO E INSTALAÇÃO. AF_12/2015</t>
  </si>
  <si>
    <t xml:space="preserve"> 91871 </t>
  </si>
  <si>
    <t>ELETRODUTO RÍGIDO ROSCÁVEL, PVC, DN 25 MM (3/4"), PARA CIRCUITOS TERMINAIS, INSTALADO EM PAREDE - FORNECIMENTO E INSTALAÇÃO. AF_12/2015</t>
  </si>
  <si>
    <t>LUVA PARA ELETRODUTO, PVC, ROSCÁVEL, DN 25 MM (3/4"), PARA CIRCUITOS TERMINAIS, INSTALADA EM FORRO - FORNECIMENTO E INSTALAÇÃO. AF_12/2015</t>
  </si>
  <si>
    <t xml:space="preserve"> 91882 </t>
  </si>
  <si>
    <t>LUVA PARA ELETRODUTO, PVC, ROSCÁVEL, DN 20 MM (1/2"), PARA CIRCUITOS TERMINAIS, INSTALADA EM PAREDE - FORNECIMENTO E INSTALAÇÃO. AF_12/2015</t>
  </si>
  <si>
    <t xml:space="preserve"> 91890 </t>
  </si>
  <si>
    <t>CURVA 90 GRAUS PARA ELETRODUTO, PVC, ROSCÁVEL, DN 25 MM (3/4"), PARA CIRCUITOS TERMINAIS, INSTALADA EM FORRO - FORNECIMENTO E INSTALAÇÃO. AF_12/2015</t>
  </si>
  <si>
    <t xml:space="preserve"> 92981 </t>
  </si>
  <si>
    <t>CABO DE COBRE FLEXÍVEL ISOLADO, 16 MM², ANTI-CHAMA 450/750 V, PARA DISTRIBUIÇÃO - FORNECIMENTO E INSTALAÇÃO. AF_12/2015</t>
  </si>
  <si>
    <t xml:space="preserve"> 97886 </t>
  </si>
  <si>
    <t>CAIXA ENTERRADA ELÉTRICA RETANGULAR, EM ALVENARIA COM TIJOLOS CERÂMICOS MACIÇOS, FUNDO COM BRITA, DIMENSÕES INTERNAS: 0,3X0,3X0,3 M. AF_05/2018</t>
  </si>
  <si>
    <t xml:space="preserve"> 89748 </t>
  </si>
  <si>
    <t>CURVA CURTA 90 GRAUS, PVC, SERIE NORMAL, ESGOTO PREDIAL, DN 100 MM, JUNTA ELÁSTICA, FORNECIDO E INSTALADO EM RAMAL DE DESCARGA OU RAMAL DE ESGOTO SANITÁRIO. AF_12/2014</t>
  </si>
  <si>
    <t xml:space="preserve"> 89784 </t>
  </si>
  <si>
    <t>TE, PVC, SERIE NORMAL, ESGOTO PREDIAL, DN 50 X 50 MM, JUNTA ELÁSTICA, FORNECIDO E INSTALADO EM RAMAL DE DESCARGA OU RAMAL DE ESGOTO SANITÁRIO. AF_12/2014</t>
  </si>
  <si>
    <t xml:space="preserve"> 89709 </t>
  </si>
  <si>
    <t>RALO SIFONADO, PVC, DN 100 X 40 MM, JUNTA SOLDÁVEL, FORNECIDO E INSTALADO EM RAMAL DE DESCARGA OU EM RAMAL DE ESGOTO SANITÁRIO. AF_12/2014</t>
  </si>
  <si>
    <t xml:space="preserve"> 86888 </t>
  </si>
  <si>
    <t xml:space="preserve"> 89970 </t>
  </si>
  <si>
    <t>KIT DE REGISTRO DE PRESSÃO BRUTO DE LATÃO ¾", INCLUSIVE CONEXÕES, ROSCÁVEL, INSTALADO EM RAMAL DE ÁGUA FRIA - FORNECIMENTO E INSTALAÇÃO. AF_12/2014</t>
  </si>
  <si>
    <t xml:space="preserve"> 90443 </t>
  </si>
  <si>
    <t>RASGO EM ALVENARIA PARA RAMAIS/ DISTRIBUIÇÃO COM DIAMETROS MENORES OU IGUAIS A 40 MM. AF_05/2015</t>
  </si>
  <si>
    <t xml:space="preserve"> 90466 </t>
  </si>
  <si>
    <t>CHUMBAMENTO LINEAR EM ALVENARIA PARA RAMAIS/DISTRIBUIÇÃO COM DIÂMETROS MENORES OU IGUAIS A 40 MM. AF_05/2015</t>
  </si>
  <si>
    <t xml:space="preserve"> 89168 </t>
  </si>
  <si>
    <t>(COMPOSIÇÃO REPRESENTATIVA) DO SERVIÇO DE ALVENARIA DE VEDAÇÃO DE BLOCOS VAZADOS DE CERÂMICA DE 9X19X19CM (ESPESSURA 9CM), PARA EDIFICAÇÃO HABITACIONAL UNIFAMILIAR (CASA) E EDIFICAÇÃO PÚBLICA PADRÃO. AF_11/2014</t>
  </si>
  <si>
    <t>PARE - PAREDES/PAINEIS</t>
  </si>
  <si>
    <t xml:space="preserve"> 89171 </t>
  </si>
  <si>
    <t>(COMPOSIÇÃO REPRESENTATIVA) DO SERVIÇO DE REVESTIMENTO CERÂMICO PARA PISO COM PLACAS TIPO GRÉS DE DIMENSÕES 35X35 CM, PARA EDIFICAÇÃO HABITACIONAL UNIFAMILIAR (CASA) E EDIFICAÇÃO PÚBLICA PADRÃO. AF_11/2014</t>
  </si>
  <si>
    <t>PISO - PISOS</t>
  </si>
  <si>
    <t xml:space="preserve"> 98679 </t>
  </si>
  <si>
    <t>PISO CIMENTADO, TRAÇO 1:3 (CIMENTO E AREIA), ACABAMENTO LISO, ESPESSURA 2,0 CM, PREPARO MECÂNICO DA ARGAMASSA. AF_06/2018</t>
  </si>
  <si>
    <t xml:space="preserve"> 87877 </t>
  </si>
  <si>
    <t>CHAPISCO APLICADO EM ALVENARIAS E ESTRUTURAS DE CONCRETO INTERNAS, COM ROLO PARA TEXTURA ACRÍLICA.  ARGAMASSA INDUSTRIALIZADA COM PREPARO EM MISTURADOR 300 KG. AF_06/2014</t>
  </si>
  <si>
    <t>REVE - REVESTIMENTO E TRATAMENTO DE SUPERFÍCIES</t>
  </si>
  <si>
    <t xml:space="preserve"> 87903 </t>
  </si>
  <si>
    <t>CHAPISCO APLICADO EM ALVENARIA (COM PRESENÇA DE VÃOS) E ESTRUTURAS DE CONCRETO DE FACHADA, COM ROLO PARA TEXTURA ACRÍLICA.  ARGAMASSA INDUSTRIALIZADA COM PREPARO EM MISTURADOR 300 KG. AF_06/2014</t>
  </si>
  <si>
    <t xml:space="preserve"> 87777 </t>
  </si>
  <si>
    <t>EMBOÇO OU MASSA ÚNICA EM ARGAMASSA TRAÇO 1:2:8, PREPARO MANUAL, APLICADA MANUALMENTE EM PANOS DE FACHADA COM PRESENÇA DE VÃOS, ESPESSURA DE 25 MM. AF_06/2014</t>
  </si>
  <si>
    <t xml:space="preserve"> 00011712 </t>
  </si>
  <si>
    <t>CAIXA SIFONADA PVC, 150 X 150 X 50 MM, COM GRELHA QUADRADA BRANCA (NBR 5688)</t>
  </si>
  <si>
    <t xml:space="preserve"> 00003659 </t>
  </si>
  <si>
    <t>JUNCAO SIMPLES, PVC, DN 100 X 50 MM, SERIE NORMAL PARA ESGOTO PREDIAL</t>
  </si>
  <si>
    <t xml:space="preserve"> 00003670 </t>
  </si>
  <si>
    <t>JUNCAO SIMPLES, PVC, 45 GRAUS, DN 100 X 100 MM, SERIE NORMAL PARA ESGOTO PREDIAL</t>
  </si>
  <si>
    <t xml:space="preserve"> 00011697 </t>
  </si>
  <si>
    <t>MICTORIO COLETIVO ACO INOX (AISI 304), E = 0,8 MM, DE *100 X 40 X 30* CM (C X A X P)</t>
  </si>
  <si>
    <t xml:space="preserve"> 00011367 </t>
  </si>
  <si>
    <t xml:space="preserve"> 00021112 </t>
  </si>
  <si>
    <t>VALVULA DE DESCARGA EM METAL CROMADO PARA MICTORIO COM ACIONAMENTO POR PRESSAO E FECHAMENTO AUTOMATICO</t>
  </si>
  <si>
    <t xml:space="preserve"> 90820 </t>
  </si>
  <si>
    <t xml:space="preserve"> 83463 </t>
  </si>
  <si>
    <t>QUADRO DE DISTRIBUICAO DE ENERGIA EM CHAPA DE ACO GALVANIZADO, PARA 12 DISJUNTORES TERMOMAGNETICOS MONOPOLARES, COM BARRAMENTO TRIFASICO E NEUTRO - FORNECIMENTO E INSTALACAO</t>
  </si>
  <si>
    <t xml:space="preserve"> 91945 </t>
  </si>
  <si>
    <t>SUPORTE PARAFUSADO COM PLACA DE ENCAIXE 4" X 2" ALTO (2,00 M DO PISO) PARA PONTO ELÉTRICO - FORNECIMENTO E INSTALAÇÃO. AF_12/2015</t>
  </si>
  <si>
    <t xml:space="preserve"> 97593 </t>
  </si>
  <si>
    <t>INES - INSTALAÇÕES ESPECIAIS</t>
  </si>
  <si>
    <t xml:space="preserve"> 98283 </t>
  </si>
  <si>
    <t xml:space="preserve"> 89726 </t>
  </si>
  <si>
    <t>JOELHO 45 GRAUS, PVC, SERIE NORMAL, ESGOTO PREDIAL, DN 40 MM, JUNTA SOLDÁVEL, FORNECIDO E INSTALADO EM RAMAL DE DESCARGA OU RAMAL DE ESGOTO SANITÁRIO. AF_12/2014</t>
  </si>
  <si>
    <t xml:space="preserve"> 89796 </t>
  </si>
  <si>
    <t>TE, PVC, SERIE NORMAL, ESGOTO PREDIAL, DN 100 X 100 MM, JUNTA ELÁSTICA, FORNECIDO E INSTALADO EM RAMAL DE DESCARGA OU RAMAL DE ESGOTO SANITÁRIO. AF_12/2014</t>
  </si>
  <si>
    <t xml:space="preserve"> 89482 </t>
  </si>
  <si>
    <t>CAIXA SIFONADA, PVC, DN 100 X 100 X 50 MM, FORNECIDA E INSTALADA EM RAMAIS DE ENCAMINHAMENTO DE ÁGUA PLUVIAL. AF_12/2014</t>
  </si>
  <si>
    <t xml:space="preserve"> 00003097 </t>
  </si>
  <si>
    <t>FECHADURA DE EMBUTIR PARA PORTA DE BANHEIRO, TIPO TRANQUETA, MAQUINA 40 MM, MACANETAS ALAVANCA E ROSETAS REDONDAS EM METAL CROMADO - NIVEL SEGURANCA MEDIO - COMPLETA</t>
  </si>
  <si>
    <t xml:space="preserve"> 92025 </t>
  </si>
  <si>
    <t>INTERRUPTOR SIMPLES (1 MÓDULO) COM 2 TOMADAS DE EMBUTIR 2P+T 10 A,  INCLUINDO SUPORTE E PLACA - FORNECIMENTO E INSTALAÇÃO. AF_12/2015</t>
  </si>
  <si>
    <t xml:space="preserve"> 00004513 </t>
  </si>
  <si>
    <t>CAIBRO DE MADEIRA NAO APARELHADA 5 X 5 CM (2 X 2 ") PINUS, MISTA OU EQUIVALENTE DA REGIAO</t>
  </si>
  <si>
    <t xml:space="preserve"> 00011455 </t>
  </si>
  <si>
    <t>FECHO / TRINCO / FERROLHO FIO REDONDO, DE SOBREPOR, 8", EM ACO GALVANIZADO / ZINCADO</t>
  </si>
  <si>
    <t xml:space="preserve"> 00006193 </t>
  </si>
  <si>
    <t>TABUA DE MADEIRA NAO APARELHADA *2,5 X 20* CM, CEDRINHO OU EQUIVALENTE DA REGIAO</t>
  </si>
  <si>
    <t xml:space="preserve"> 00000337 </t>
  </si>
  <si>
    <t>ARAME RECOZIDO 18 BWG, 1,25 MM (0,01 KG/M)</t>
  </si>
  <si>
    <t xml:space="preserve"> 00006189 </t>
  </si>
  <si>
    <t>TABUA DE MADEIRA NAO APARELHADA *2,5 X 30* CM, CEDRINHO OU EQUIVALENTE DA REGIAO</t>
  </si>
  <si>
    <t>ANOTAÇÃO DE RESPONSABILIDADE TÉCNICA (ART) - OBRAS ACIMA DE R$ 15.000,01</t>
  </si>
  <si>
    <t>Taxas</t>
  </si>
  <si>
    <t xml:space="preserve"> 3 </t>
  </si>
  <si>
    <t xml:space="preserve"> 67826 </t>
  </si>
  <si>
    <t>CAMINHÃO BASCULANTE 6 M3 TOCO, PESO BRUTO TOTAL 16.000 KG, CARGA ÚTIL MÁXIMA 11.130 KG, DISTÂNCIA ENTRE EIXOS 5,36 M, POTÊNCIA 185 CV, INCLUSIVE CAÇAMBA METÁLICA - CHP DIURNO. AF_06/2014</t>
  </si>
  <si>
    <t>CHOR - CUSTOS HORÁRIOS DE MÁQUINAS E EQUIPAMENTOS</t>
  </si>
  <si>
    <t>CHP</t>
  </si>
  <si>
    <t xml:space="preserve"> 67827 </t>
  </si>
  <si>
    <t>CAMINHÃO BASCULANTE 6 M3 TOCO, PESO BRUTO TOTAL 16.000 KG, CARGA ÚTIL MÁXIMA 11.130 KG, DISTÂNCIA ENTRE EIXOS 5,36 M, POTÊNCIA 185 CV, INCLUSIVE CAÇAMBA METÁLICA - CHI DIURNO. AF_06/2014</t>
  </si>
  <si>
    <t>CHI</t>
  </si>
  <si>
    <t xml:space="preserve"> 4 </t>
  </si>
  <si>
    <t>INFRA-ESTRUTURA/ FUNDAÇÃO SIMPLES</t>
  </si>
  <si>
    <t/>
  </si>
  <si>
    <t>Serviços</t>
  </si>
  <si>
    <t>VB</t>
  </si>
  <si>
    <t xml:space="preserve"> 90674 </t>
  </si>
  <si>
    <t>PERFURATRIZ COM TORRE METÁLICA PARA EXECUÇÃO DE ESTACA HÉLICE CONTÍNUA, PROFUNDIDADE MÁXIMA DE 30 M, DIÂMETRO MÁXIMO DE 800 MM, POTÊNCIA INSTALADA DE 268 HP, MESA ROTATIVA COM TORQUE MÁXIMO DE 170 KNM - CHP DIURNO. AF_06/2015</t>
  </si>
  <si>
    <t xml:space="preserve"> 90675 </t>
  </si>
  <si>
    <t>PERFURATRIZ COM TORRE METÁLICA PARA EXECUÇÃO DE ESTACA HÉLICE CONTÍNUA, PROFUNDIDADE MÁXIMA DE 30 M, DIÂMETRO MÁXIMO DE 800 MM, POTÊNCIA INSTALADA DE 268 HP, MESA ROTATIVA COM TORQUE MÁXIMO DE 170 KNM - CHI DIURNO. AF_06/2015</t>
  </si>
  <si>
    <t xml:space="preserve"> 74010/001 </t>
  </si>
  <si>
    <t>CARGA E DESCARGA MECANICA DE SOLO UTILIZANDO CAMINHAO BASCULANTE 6,0M3/16T E PA CARREGADEIRA SOBRE PNEUS 128 HP, CAPACIDADE DA CAÇAMBA 1,7 A 2,8 M3, PESO OPERACIONAL 11632 KG</t>
  </si>
  <si>
    <t xml:space="preserve"> 97913 </t>
  </si>
  <si>
    <t>TRANSPORTE COM CAMINHÃO BASCULANTE DE 6 M3, EM VIA URBANA EM REVESTIMENTO PRIMÁRIO (UNIDADE: M3XKM). AF_01/2018</t>
  </si>
  <si>
    <t xml:space="preserve"> 95967 </t>
  </si>
  <si>
    <t>SERVIÇOS TÉCNICOS ESPECIALIZADOS PARA ACOMPANHAMENTO DE EXECUÇÃO DE FUNDAÇÕES PROFUNDAS E ESTRUTURAS DE CONTENÇÃO</t>
  </si>
  <si>
    <t xml:space="preserve"> 00038464 </t>
  </si>
  <si>
    <t>CONCRETO USINADO BOMBEAVEL, CLASSE DE RESISTENCIA C20, COM BRITA 0, SLUMP = 220 +/- 20 MM, INCLUI SERVICO DE BOMBEAMENTO (NBR 8953)</t>
  </si>
  <si>
    <t xml:space="preserve"> 95445 </t>
  </si>
  <si>
    <t>CORTE E DOBRA DE AÇO CA-60, DIÂMETRO DE 5,0 MM, UTILIZADO EM ESTRIBO CONTÍNUO HELICOIDAL. AF_10/2016</t>
  </si>
  <si>
    <t xml:space="preserve"> 88238 </t>
  </si>
  <si>
    <t>AJUDANTE DE ARMADOR COM ENCARGOS COMPLEMENTARES</t>
  </si>
  <si>
    <t xml:space="preserve"> 88245 </t>
  </si>
  <si>
    <t>ARMADOR COM ENCARGOS COMPLEMENTARES</t>
  </si>
  <si>
    <t xml:space="preserve"> 92796 </t>
  </si>
  <si>
    <t>CORTE E DOBRA DE AÇO CA-50, DIÂMETRO DE 16,0 MM, UTILIZADO EM ESTRUTURAS DIVERSAS, EXCETO LAJES. AF_12/2015</t>
  </si>
  <si>
    <t xml:space="preserve"> 92791 </t>
  </si>
  <si>
    <t>CORTE E DOBRA DE AÇO CA-60, DIÂMETRO DE 5,0 MM, UTILIZADO EM ESTRUTURAS DIVERSAS, EXCETO LAJES. AF_12/2015</t>
  </si>
  <si>
    <t xml:space="preserve"> 00039017 </t>
  </si>
  <si>
    <t>ESPACADOR / DISTANCIADOR CIRCULAR COM ENTRADA LATERAL, EM PLASTICO, PARA VERGALHAO *4,2 A 12,5* MM, COBRIMENTO 20 MM</t>
  </si>
  <si>
    <t xml:space="preserve"> 92794 </t>
  </si>
  <si>
    <t>CORTE E DOBRA DE AÇO CA-50, DIÂMETRO DE 10,0 MM, UTILIZADO EM ESTRUTURAS DIVERSAS, EXCETO LAJES. AF_12/2015</t>
  </si>
  <si>
    <t xml:space="preserve"> 92795 </t>
  </si>
  <si>
    <t>CORTE E DOBRA DE AÇO CA-50, DIÂMETRO DE 12,5 MM, UTILIZADO EM ESTRUTURAS DIVERSAS, EXCETO LAJES. AF_12/2015</t>
  </si>
  <si>
    <t xml:space="preserve"> 90586 </t>
  </si>
  <si>
    <t>VIBRADOR DE IMERSÃO, DIÂMETRO DE PONTEIRA 45MM, MOTOR ELÉTRICO TRIFÁSICO POTÊNCIA DE 2 CV - CHP DIURNO. AF_06/2015</t>
  </si>
  <si>
    <t xml:space="preserve"> 90587 </t>
  </si>
  <si>
    <t>VIBRADOR DE IMERSÃO, DIÂMETRO DE PONTEIRA 45MM, MOTOR ELÉTRICO TRIFÁSICO POTÊNCIA DE 2 CV - CHI DIURNO. AF_06/2015</t>
  </si>
  <si>
    <t xml:space="preserve"> 88309 </t>
  </si>
  <si>
    <t>PEDREIRO COM ENCARGOS COMPLEMENTARES</t>
  </si>
  <si>
    <t xml:space="preserve"> 00001525 </t>
  </si>
  <si>
    <t>CONCRETO USINADO BOMBEAVEL, CLASSE DE RESISTENCIA C30, COM BRITA 0 E 1, SLUMP = 100 +/- 20 MM, INCLUI SERVICO DE BOMBEAMENTO (NBR 8953)</t>
  </si>
  <si>
    <t xml:space="preserve"> 91692 </t>
  </si>
  <si>
    <t>SERRA CIRCULAR DE BANCADA COM MOTOR ELÉTRICO POTÊNCIA DE 5HP, COM COIFA PARA DISCO 10" - CHP DIURNO. AF_08/2015</t>
  </si>
  <si>
    <t xml:space="preserve"> 91693 </t>
  </si>
  <si>
    <t>SERRA CIRCULAR DE BANCADA COM MOTOR ELÉTRICO POTÊNCIA DE 5HP, COM COIFA PARA DISCO 10" - CHI DIURNO. AF_08/2015</t>
  </si>
  <si>
    <t xml:space="preserve"> 88239 </t>
  </si>
  <si>
    <t>AJUDANTE DE CARPINTEIRO COM ENCARGOS COMPLEMENTARES</t>
  </si>
  <si>
    <t xml:space="preserve"> 00002692 </t>
  </si>
  <si>
    <t>DESMOLDANTE PROTETOR PARA FORMAS DE MADEIRA, DE BASE OLEOSA EMULSIONADA EM AGUA</t>
  </si>
  <si>
    <t xml:space="preserve"> 00040304 </t>
  </si>
  <si>
    <t>PREGO DE ACO POLIDO COM CABECA DUPLA 17 X 27 (2 1/2 X 11)</t>
  </si>
  <si>
    <t xml:space="preserve"> 00005074 </t>
  </si>
  <si>
    <t>PREGO DE ACO POLIDO COM CABECA 15 X 18 (1 1/2 X 13)</t>
  </si>
  <si>
    <t xml:space="preserve"> 00004517 </t>
  </si>
  <si>
    <t>SARRAFO DE MADEIRA NAO APARELHADA *2,5 X 7,5* CM (1 X 3 ") PINUS, MISTA OU EQUIVALENTE DA REGIAO</t>
  </si>
  <si>
    <t xml:space="preserve"> 92792 </t>
  </si>
  <si>
    <t>CORTE E DOBRA DE AÇO CA-50, DIÂMETRO DE 6,3 MM, UTILIZADO EM ESTRUTURAS DIVERSAS, EXCETO LAJES. AF_12/2015</t>
  </si>
  <si>
    <t xml:space="preserve"> 00005073 </t>
  </si>
  <si>
    <t>PREGO DE ACO POLIDO COM CABECA 17 X 24 (2 1/4 X 11)</t>
  </si>
  <si>
    <t xml:space="preserve"> 96245 </t>
  </si>
  <si>
    <t>MINIESCAVADEIRA SOBRE ESTEIRAS, POTENCIA LIQUIDA DE *30* HP, PESO OPERACIONAL DE *3.500* KG - CHP DIURNO. AF_04/2017</t>
  </si>
  <si>
    <t xml:space="preserve"> 96246 </t>
  </si>
  <si>
    <t>MINIESCAVADEIRA SOBRE ESTEIRAS, POTENCIA LIQUIDA DE *30* HP, PESO OPERACIONAL DE *3.500* KG - CHI DIURNO. AF_04/2017</t>
  </si>
  <si>
    <t>TELA SOLDADA</t>
  </si>
  <si>
    <t>Mão de Obra</t>
  </si>
  <si>
    <t xml:space="preserve"> 60.33.02 </t>
  </si>
  <si>
    <t>TELA DE ACO SOLDADA NERVURADA, CA-60, Q-196, (3,11 KG/M2), DIAMETRO DO FIO = 5,0 MM, LARGURA =  2,45 M, ESPACAMENTO DA MALHA = 10 X 10 CM</t>
  </si>
  <si>
    <t xml:space="preserve"> 60.35.44 </t>
  </si>
  <si>
    <t xml:space="preserve"> 55.10.35 </t>
  </si>
  <si>
    <t>ARMADOR</t>
  </si>
  <si>
    <t xml:space="preserve"> 92793 </t>
  </si>
  <si>
    <t>CORTE E DOBRA DE AÇO CA-50, DIÂMETRO DE 8,0 MM, UTILIZADO EM ESTRUTURAS DIVERSAS, EXCETO LAJES. AF_12/2015</t>
  </si>
  <si>
    <t xml:space="preserve"> MAO-AJD-040 </t>
  </si>
  <si>
    <t xml:space="preserve"> 5 </t>
  </si>
  <si>
    <t xml:space="preserve"> 92797 </t>
  </si>
  <si>
    <t>CORTE E DOBRA DE AÇO CA-50, DIÂMETRO DE 20,0 MM, UTILIZADO EM ESTRUTURAS DIVERSAS, EXCETO LAJES. AF_12/2015</t>
  </si>
  <si>
    <t xml:space="preserve"> 00038409 </t>
  </si>
  <si>
    <t>CONCRETO USINADO BOMBEAVEL, CLASSE DE RESISTENCIA C30, COM BRITA 0 E 1, SLUMP = 190 +/- 20 MM, EXCLUI SERVICO DE BOMBEAMENTO (NBR 8953)</t>
  </si>
  <si>
    <t xml:space="preserve"> 92263 </t>
  </si>
  <si>
    <t>FABRICAÇÃO DE FÔRMA PARA PILARES E ESTRUTURAS SIMILARES, EM CHAPA DE MADEIRA COMPENSADA RESINADA, E = 17 MM. AF_12/2015</t>
  </si>
  <si>
    <t xml:space="preserve"> 00040271 </t>
  </si>
  <si>
    <t>LOCACAO DE APRUMADOR METALICO DE PILAR, COM ALTURA E ANGULO REGULAVEIS, EXTENSAO DE *1,50* A *2,80* M</t>
  </si>
  <si>
    <t>MES</t>
  </si>
  <si>
    <t xml:space="preserve"> 00040287 </t>
  </si>
  <si>
    <t>LOCACAO DE BARRA DE ANCORAGEM DE 0,80 A 1,20 M DE EXTENSAO, COM ROSCA DE 5/8", INCLUINDO PORCA E FLANGE</t>
  </si>
  <si>
    <t xml:space="preserve"> 00040275 </t>
  </si>
  <si>
    <t>LOCACAO DE VIGA SANDUICHE METALICA VAZADA PARA TRAVAMENTO DE PILARES, ALTURA DE *8* CM, LARGURA DE *6* CM E EXTENSAO DE 2 M</t>
  </si>
  <si>
    <t xml:space="preserve"> 92265 </t>
  </si>
  <si>
    <t>FABRICAÇÃO DE FÔRMA PARA VIGAS, EM CHAPA DE MADEIRA COMPENSADA RESINADA, E = 17 MM. AF_12/2015</t>
  </si>
  <si>
    <t xml:space="preserve"> 00040339 </t>
  </si>
  <si>
    <t>LOCACAO DE CRUZETA PARA ESCORA METALICA</t>
  </si>
  <si>
    <t xml:space="preserve"> 00010749 </t>
  </si>
  <si>
    <t>LOCACAO DE ESCORA METALICA TELESCOPICA, COM ALTURA REGULAVEL DE *1,80* A *3,20* M, COM CAPACIDADE DE CARGA DE NO MINIMO 1000 KGF (10 KN), INCLUSO TRIPE E FORCADO</t>
  </si>
  <si>
    <t xml:space="preserve"> 92800 </t>
  </si>
  <si>
    <t>CORTE E DOBRA DE AÇO CA-60, DIÂMETRO DE 5,0 MM, UTILIZADO EM LAJE. AF_12/2015</t>
  </si>
  <si>
    <t xml:space="preserve"> 92801 </t>
  </si>
  <si>
    <t>CORTE E DOBRA DE AÇO CA-50, DIÂMETRO DE 6,3 MM, UTILIZADO EM LAJE. AF_12/2015</t>
  </si>
  <si>
    <t xml:space="preserve"> 92802 </t>
  </si>
  <si>
    <t>CORTE E DOBRA DE AÇO CA-50, DIÂMETRO DE 8,0 MM, UTILIZADO EM LAJE. AF_12/2015</t>
  </si>
  <si>
    <t xml:space="preserve"> 92803 </t>
  </si>
  <si>
    <t>CORTE E DOBRA DE AÇO CA-50, DIÂMETRO DE 10,0 MM, UTILIZADO EM LAJE. AF_12/2015</t>
  </si>
  <si>
    <t xml:space="preserve"> 92805 </t>
  </si>
  <si>
    <t>CORTE E DOBRA DE AÇO CA-50, DIÂMETRO DE 16,0 MM, UTILIZADO EM LAJE. AF_12/2015</t>
  </si>
  <si>
    <t xml:space="preserve"> 92267 </t>
  </si>
  <si>
    <t>FABRICAÇÃO DE FÔRMA PARA LAJES, EM CHAPA DE MADEIRA COMPENSADA RESINADA, E = 17 MM. AF_12/2015</t>
  </si>
  <si>
    <t xml:space="preserve"> 00040270 </t>
  </si>
  <si>
    <t>VIGA DE ESCORAMAENTO H20, DE MADEIRA, PESO DE 5,00 A 5,20 KG/M, COM EXTREMIDADES PLASTICAS</t>
  </si>
  <si>
    <t xml:space="preserve"> MAO-OFC-075 </t>
  </si>
  <si>
    <t xml:space="preserve"> 00011849 </t>
  </si>
  <si>
    <t>COLA BRANCA BASE PVA</t>
  </si>
  <si>
    <t xml:space="preserve"> 00003767 </t>
  </si>
  <si>
    <t>LIXA EM FOLHA PARA PAREDE OU MADEIRA, NUMERO 120 (COR VERMELHA)</t>
  </si>
  <si>
    <t xml:space="preserve"> 00011615 </t>
  </si>
  <si>
    <t>POLIESTIRENO EXPANDIDO/EPS (ISOPOR), TIPO 2F, PLACA, ISOLAMENTO TERMOACUSTICO, E = 10 MM, 1000 X 500 MM</t>
  </si>
  <si>
    <t xml:space="preserve"> 6 </t>
  </si>
  <si>
    <t>ALVENARIA/ VEDAÇÃO/ DIVISÓRIA</t>
  </si>
  <si>
    <t xml:space="preserve"> 87369 </t>
  </si>
  <si>
    <t xml:space="preserve"> 00038783 </t>
  </si>
  <si>
    <t>BLOCO CERAMICO DE VEDACAO COM FUROS NA HORIZONTAL, 11,5 X 19 X 19 CM - 4,5 MPA (NBR 15270)</t>
  </si>
  <si>
    <t xml:space="preserve"> 00037395 </t>
  </si>
  <si>
    <t>PINO DE ACO COM FURO, HASTE = 27 MM (ACAO DIRETA)</t>
  </si>
  <si>
    <t>CENTO</t>
  </si>
  <si>
    <t xml:space="preserve"> 00034558 </t>
  </si>
  <si>
    <t>TELA DE ACO SOLDADA GALVANIZADA/ZINCADA PARA ALVENARIA, FIO D = *1,20 A 1,70* MM, MALHA 15 X 15 MM, (C X L) *50 X 10,5* CM</t>
  </si>
  <si>
    <t xml:space="preserve"> 87292 </t>
  </si>
  <si>
    <t xml:space="preserve"> 00037593 </t>
  </si>
  <si>
    <t>BLOCO CERAMICO DE VEDACAO COM FUROS NA VERTICAL, 14 X 19 X 39 CM - 4,5 MPA (NBR 15270)</t>
  </si>
  <si>
    <t xml:space="preserve"> 00034547 </t>
  </si>
  <si>
    <t>TELA DE ACO SOLDADA GALVANIZADA/ZINCADA PARA ALVENARIA, FIO  D = *1,20 A 1,70* MM, MALHA 15 X 15 MM, (C X L) *50 X 12* CM</t>
  </si>
  <si>
    <t xml:space="preserve"> 88631 </t>
  </si>
  <si>
    <t xml:space="preserve"> 00000665 </t>
  </si>
  <si>
    <t>ELEMENTO VAZADO DE CONCRETO, QUADRICULADO, 16 FUROS *50 X 50 X 7* CM</t>
  </si>
  <si>
    <t xml:space="preserve"> 88715 </t>
  </si>
  <si>
    <t xml:space="preserve"> 00038591 </t>
  </si>
  <si>
    <t>BLOCO CONCRETO ESTRUTURAL 14 X 19 X 34 CM, FBK 4,5 MPA (NBR 6136)</t>
  </si>
  <si>
    <t xml:space="preserve"> 00025070 </t>
  </si>
  <si>
    <t>BLOCO CONCRETO ESTRUTURAL 14 X 19 X 39 CM, FBK 4,5 MPA (NBR 6136)</t>
  </si>
  <si>
    <t xml:space="preserve"> 00038597 </t>
  </si>
  <si>
    <t>CANALETA CONCRETO ESTRUTURAL 14 X 19 X 39 CM, FBK 4,5 MPA (NBR 6136)</t>
  </si>
  <si>
    <t xml:space="preserve"> 00038595 </t>
  </si>
  <si>
    <t>MEIA CANALETA CONCRETO ESTRUTURAL 14 X 19 X 19 CM, FBK 4,5 MPA (NBR 6136)</t>
  </si>
  <si>
    <t xml:space="preserve"> 00038589 </t>
  </si>
  <si>
    <t>MEIO BLOCO CONCRETO ESTRUTURAL 14 X 19 X 19 CM, FBK 4,5 MPA (NBR 6136)</t>
  </si>
  <si>
    <t>SUPORTE DE LATAO</t>
  </si>
  <si>
    <t>CANTONEIRA DE LATAO</t>
  </si>
  <si>
    <t>CHAPA SUPORTE DE LATAO CROMADO</t>
  </si>
  <si>
    <t>PARAFUSO EM LATAO TORNEADO CROMADO</t>
  </si>
  <si>
    <t>MASSA PLÁSTICA</t>
  </si>
  <si>
    <t xml:space="preserve"> 88261 </t>
  </si>
  <si>
    <t>CARPINTEIRO DE ESQUADRIA COM ENCARGOS COMPLEMENTARES</t>
  </si>
  <si>
    <t>Diversos</t>
  </si>
  <si>
    <t xml:space="preserve"> 92270 </t>
  </si>
  <si>
    <t>FABRICAÇÃO DE FÔRMA PARA VIGAS, COM MADEIRA SERRADA, E = 25 MM. AF_12/2015</t>
  </si>
  <si>
    <t xml:space="preserve"> 94970 </t>
  </si>
  <si>
    <t>CONCRETO FCK = 20MPA, TRAÇO 1:2,7:3 (CIMENTO/ AREIA MÉDIA/ BRITA 1)  - PREPARO MECÂNICO COM BETONEIRA 600 L. AF_07/2016</t>
  </si>
  <si>
    <t xml:space="preserve"> 87294 </t>
  </si>
  <si>
    <t xml:space="preserve"> 7 </t>
  </si>
  <si>
    <t>ESQUADRIAS</t>
  </si>
  <si>
    <t xml:space="preserve"> 00007568 </t>
  </si>
  <si>
    <t>BUCHA DE NYLON SEM ABA S10, COM PARAFUSO DE 6,10 X 65 MM EM ACO ZINCADO COM ROSCA SOBERBA, CABECA CHATA E FENDA PHILLIPS</t>
  </si>
  <si>
    <t xml:space="preserve"> 00036888 </t>
  </si>
  <si>
    <t>GUARNICAO/MOLDURA DE ACABAMENTO PARA ESQUADRIA DE ALUMINIO ANODIZADO NATURAL, PARA 1 FACE</t>
  </si>
  <si>
    <t xml:space="preserve"> 00039025 </t>
  </si>
  <si>
    <t>PORTA DE ABRIR EM ALUMINIO TIPO VENEZIANA, ACABAMENTO ANODIZADO NATURAL, SEM GUARNICAO/ALIZAR/VISTA, 87 X 210 CM</t>
  </si>
  <si>
    <t xml:space="preserve"> 00000142 </t>
  </si>
  <si>
    <t>310ML</t>
  </si>
  <si>
    <t xml:space="preserve"> 88629 </t>
  </si>
  <si>
    <t xml:space="preserve"> 00004982 </t>
  </si>
  <si>
    <t>PORTA DE MADEIRA, FOLHA MEDIA (NBR 15930) DE 100 X 210 CM, E = 35 MM, NUCLEO SARRAFEADO, CAPA LISA EM HDF, ACABAMENTO EM PRIMER PARA PINTURA</t>
  </si>
  <si>
    <t xml:space="preserve"> 00000183 </t>
  </si>
  <si>
    <t>BATENTE/ PORTAL/ ADUELA/ MARCO MACICO, E= *3 CM, L= *13 CM, *60 CM A 120* CM X *210 CM,  EM CEDRINHO/ ANGELIM COMERCIAL/ EUCALIPTO/ CURUPIXA/ PEROBA/ CUMARU OU EQUIVALENTE DA REGIAO (NAO INCLUI ALIZARES)</t>
  </si>
  <si>
    <t>JG</t>
  </si>
  <si>
    <t xml:space="preserve"> 00020017 </t>
  </si>
  <si>
    <t>GUARNICAO/ ALIZAR/ VISTA MACICA, E= *1* CM, L= *4,5* CM, EM CEDRINHO/ ANGELIM COMERCIAL/  EUCALIPTO/ CURUPIXA/ PEROBA/ CUMARU OU EQUIVALENTE DA REGIAO</t>
  </si>
  <si>
    <t xml:space="preserve"> 00039026 </t>
  </si>
  <si>
    <t>PREGO DE ACO POLIDO SEM CABECA 15 X 15 (1 1/4 X 13)</t>
  </si>
  <si>
    <t xml:space="preserve"> 00007319 </t>
  </si>
  <si>
    <t>TINTA ASFALTICA IMPERMEABILIZANTE DISPERSA EM AGUA, PARA MATERIAIS CIMENTICIOS</t>
  </si>
  <si>
    <t xml:space="preserve"> 00005066 </t>
  </si>
  <si>
    <t>PREGO DE ACO POLIDO COM CABECA 12 X 12</t>
  </si>
  <si>
    <t xml:space="preserve"> 88325 </t>
  </si>
  <si>
    <t>VIDRACEIRO COM ENCARGOS COMPLEMENTARES</t>
  </si>
  <si>
    <t xml:space="preserve"> 00003104 </t>
  </si>
  <si>
    <t>JOGO DE FERRAGENS CROMADAS P/ PORTA DE VIDRO TEMPERADO, UMA FOLHA COMPOSTA: DOBRADICA SUPERIOR (101) E INFERIOR (103),TRINCO (502), FECHADURA (520),CONTRA FECHADURA (531),COM CAPUCHINHO</t>
  </si>
  <si>
    <t xml:space="preserve"> 00010507 </t>
  </si>
  <si>
    <t>VIDRO TEMPERADO INCOLOR E = 10 MM, SEM COLOCACAO</t>
  </si>
  <si>
    <t xml:space="preserve"> 00011499 </t>
  </si>
  <si>
    <t>MOLA HIDRAULICA DE PISO P/ VIDRO TEMPERADO 10MM</t>
  </si>
  <si>
    <t xml:space="preserve"> 00011523 </t>
  </si>
  <si>
    <t>Edificações</t>
  </si>
  <si>
    <t xml:space="preserve"> 014213 </t>
  </si>
  <si>
    <t>PREGO FERRO GALVANIZADO 15x15 (636 un/kg)</t>
  </si>
  <si>
    <t xml:space="preserve"> REV-AZU-015 </t>
  </si>
  <si>
    <t xml:space="preserve"> 00003093 </t>
  </si>
  <si>
    <t>FECHADURA DE EMBUTIR PARA PORTA INTERNA, TIPO GORGES (CHAVE GRANDE), MAQUINA 55 MM, MACANETAS ALAVANCA E ROSETAS REDONDAS EM METAL CROMADO - NIVEL SEGURANCA MEDIO - COMPLETA</t>
  </si>
  <si>
    <t xml:space="preserve"> 00003099 </t>
  </si>
  <si>
    <t>FECHADURA DE EMBUTIR PARA PORTA DE BANHEIRO, TIPO TRANQUETA, MAQUINA 55 MM, MACANETAS ALAVANCA E ROSETAS REDONDAS EM METAL CROMADO - NIVEL SEGURANCA MEDIO - COMPLETA</t>
  </si>
  <si>
    <t xml:space="preserve"> 72119 </t>
  </si>
  <si>
    <t>VIDRO TEMPERADO INCOLOR, ESPESSURA 8MM, FORNECIMENTO E INSTALACAO, INCLUSIVE MASSA PARA VEDACAO</t>
  </si>
  <si>
    <t xml:space="preserve"> 00004377 </t>
  </si>
  <si>
    <t>PARAFUSO DE ACO ZINCADO COM ROSCA SOBERBA, CABECA CHATA E FENDA SIMPLES, DIAMETRO 4,2 MM, COMPRIMENTO * 32 * MM</t>
  </si>
  <si>
    <t xml:space="preserve"> 00039961 </t>
  </si>
  <si>
    <t>SILICONE ACETICO USO GERAL INCOLOR 280 G</t>
  </si>
  <si>
    <t xml:space="preserve"> 99901.1.63 </t>
  </si>
  <si>
    <t>JANELA DE ALUMINIO SOB ENCOMENDA, ACABAMENTO TIPO NATURAL, DE CORRER COM CONTRAMARCOS</t>
  </si>
  <si>
    <t xml:space="preserve"> 88315 </t>
  </si>
  <si>
    <t>SERRALHEIRO COM ENCARGOS COMPLEMENTARES</t>
  </si>
  <si>
    <t xml:space="preserve"> 88251 </t>
  </si>
  <si>
    <t>AUXILIAR DE SERRALHEIRO COM ENCARGOS COMPLEMENTARES</t>
  </si>
  <si>
    <t xml:space="preserve"> 003462 </t>
  </si>
  <si>
    <t>CAIXILHO DE ALUMINIO ANODIZADO C28 NATURAL</t>
  </si>
  <si>
    <t xml:space="preserve"> 00005080 </t>
  </si>
  <si>
    <t>PUXADOR CENTRAL, TIPO ALCA, EM ZAMAC CROMADO, COM ROSETAS, COMPRIMENTO *100* MM, PARA PORTA / JANELA EM MADEIRA OU METALICA - INCLUI PARAFUSOS</t>
  </si>
  <si>
    <t xml:space="preserve"> SER-COL-020 </t>
  </si>
  <si>
    <t>ALÇAPÃO 80 X 80 CM COM QUADRO DE CANTONEIRA METÁLICA 1"X 1/8", TAMPA EM CANTONEIRA 7/8"X 1/8" E CHAPA METÁLICA ENRIJECIDA POR PERFIL "T</t>
  </si>
  <si>
    <t xml:space="preserve"> 9 </t>
  </si>
  <si>
    <t>COBERTURA E CAPTAÇÃO DE ÁGUAS PLUVIAIS</t>
  </si>
  <si>
    <t xml:space="preserve"> MAO-OFC-080 </t>
  </si>
  <si>
    <t xml:space="preserve"> MAO-AJD-030 </t>
  </si>
  <si>
    <t>AJUDANTE DE PINTOR COM ENCARGOS COMPLEMENTARES</t>
  </si>
  <si>
    <t xml:space="preserve"> 93281 </t>
  </si>
  <si>
    <t>GUINCHO ELÉTRICO DE COLUNA, CAPACIDADE 400 KG, COM MOTO FREIO, MOTOR TRIFÁSICO DE 1,25 CV - CHP DIURNO. AF_03/2016</t>
  </si>
  <si>
    <t xml:space="preserve"> 93282 </t>
  </si>
  <si>
    <t>GUINCHO ELÉTRICO DE COLUNA, CAPACIDADE 400 KG, COM MOTO FREIO, MOTOR TRIFÁSICO DE 1,25 CV - CHI DIURNO. AF_03/2016</t>
  </si>
  <si>
    <t xml:space="preserve"> 88323 </t>
  </si>
  <si>
    <t>TELHADISTA COM ENCARGOS COMPLEMENTARES</t>
  </si>
  <si>
    <t xml:space="preserve"> 00011029 </t>
  </si>
  <si>
    <t>HASTE RETA PARA GANCHO DE FERRO GALVANIZADO, COM ROSCA 1/4 " X 30 CM PARA FIXACAO DE TELHA METALICA, INCLUI PORCA E ARRUELAS DE VEDACAO</t>
  </si>
  <si>
    <t xml:space="preserve"> 00007243 </t>
  </si>
  <si>
    <t xml:space="preserve"> MAO-OFC-105 </t>
  </si>
  <si>
    <t xml:space="preserve"> MAO-AJD-025 </t>
  </si>
  <si>
    <t>AJUDANTE DE TELHADISTA COM ENCARGOS COMPLEMENTARES</t>
  </si>
  <si>
    <t>CUMEEIRA GALVANIZADA TRAPEZOIDAL SIMPLES</t>
  </si>
  <si>
    <t xml:space="preserve"> 00005104 </t>
  </si>
  <si>
    <t>REBITE DE ALUMINIO VAZADO DE REPUXO, 3,2 X 8 MM (1KG = 1025 UNIDADES)</t>
  </si>
  <si>
    <t xml:space="preserve"> 00013388 </t>
  </si>
  <si>
    <t>SOLDA EM BARRA DE ESTANHO-CHUMBO 50/50</t>
  </si>
  <si>
    <t xml:space="preserve"> 94969 </t>
  </si>
  <si>
    <t>CONCRETO FCK = 15MPA, TRAÇO 1:3,4:3,5 (CIMENTO/ AREIA MÉDIA/ BRITA 1)  - PREPARO MECÂNICO COM BETONEIRA 600 L. AF_07/2016</t>
  </si>
  <si>
    <t xml:space="preserve"> 00001346 </t>
  </si>
  <si>
    <t>CHAPA DE MADEIRA COMPENSADA PLASTIFICADA PARA FORMA DE CONCRETO, DE 2,20 x 1,10 M, E = 10 MM</t>
  </si>
  <si>
    <t xml:space="preserve"> 00010567 </t>
  </si>
  <si>
    <t>TABUA DE MADEIRA NAO APARELHADA *2,5 X 23* CM (1 x 9 ") PINUS, MISTA OU EQUIVALENTE DA REGIAO</t>
  </si>
  <si>
    <t xml:space="preserve"> AUX-ARG-015 </t>
  </si>
  <si>
    <t>RUFO E CONTRA-RUFO DE CHAPA GALVANIZADA Nº 24 GSG, DESENVOLVIMENTO = 15 CM</t>
  </si>
  <si>
    <t xml:space="preserve"> 00007267 </t>
  </si>
  <si>
    <t>BLOCO CERAMICO (ALVENARIA VEDACAO), 6 FUROS, DE 9 X 14 X 19 CM</t>
  </si>
  <si>
    <t xml:space="preserve"> 00034557 </t>
  </si>
  <si>
    <t>TELA DE ACO SOLDADA GALVANIZADA/ZINCADA PARA ALVENARIA, FIO D = *1,20 A 1,70* MM, MALHA 15 X 15 MM, (C X L) *50 X 7,5* CM</t>
  </si>
  <si>
    <t xml:space="preserve"> 88248 </t>
  </si>
  <si>
    <t>AUXILIAR DE ENCANADOR OU BOMBEIRO HIDRÁULICO COM ENCARGOS COMPLEMENTARES</t>
  </si>
  <si>
    <t xml:space="preserve"> 88267 </t>
  </si>
  <si>
    <t>ENCANADOR OU BOMBEIRO HIDRÁULICO COM ENCARGOS COMPLEMENTARES</t>
  </si>
  <si>
    <t xml:space="preserve"> 00000122 </t>
  </si>
  <si>
    <t>ADESIVO PLASTICO PARA PVC, FRASCO COM 850 GR</t>
  </si>
  <si>
    <t xml:space="preserve"> 00038383 </t>
  </si>
  <si>
    <t>LIXA D'AGUA EM FOLHA, GRAO 100</t>
  </si>
  <si>
    <t xml:space="preserve"> 00020083 </t>
  </si>
  <si>
    <t>SOLUCAO LIMPADORA PARA PVC, FRASCO COM 1000 CM3</t>
  </si>
  <si>
    <t xml:space="preserve"> 00009841 </t>
  </si>
  <si>
    <t>TUBO PVC, SERIE R, DN 100 MM, PARA ESGOTO OU AGUAS PLUVIAIS PREDIAL (NBR 5688)</t>
  </si>
  <si>
    <t xml:space="preserve"> 00009840 </t>
  </si>
  <si>
    <t>TUBO PVC, SERIE R, DN 150 MM, PARA ESGOTO OU AGUAS PLUVIAIS PREDIAL (NBR 5688)</t>
  </si>
  <si>
    <t xml:space="preserve"> 00020068 </t>
  </si>
  <si>
    <t>TUBO PVC, SERIE R, DN 50 MM, PARA ESGOTO OU AGUAS PLUVIAIS PREDIAL (NBR 5688)</t>
  </si>
  <si>
    <t xml:space="preserve"> 00000301 </t>
  </si>
  <si>
    <t>ANEL BORRACHA PARA TUBO ESGOTO PREDIAL, DN 100 MM (NBR 5688)</t>
  </si>
  <si>
    <t xml:space="preserve"> 00020151 </t>
  </si>
  <si>
    <t>JOELHO, PVC SERIE R, 45 GRAUS, DN 100 MM, PARA ESGOTO PREDIAL</t>
  </si>
  <si>
    <t xml:space="preserve"> 00020078 </t>
  </si>
  <si>
    <t>PASTA LUBRIFICANTE PARA TUBOS E CONEXOES COM JUNTA ELASTICA (USO EM PVC, ACO, POLIETILENO E OUTROS) ( DE *400* G)</t>
  </si>
  <si>
    <t xml:space="preserve"> 00020085 </t>
  </si>
  <si>
    <t>ANEL BORRACHA, DN 50 MM, PARA TUBO SERIE REFORCADA ESGOTO PREDIAL</t>
  </si>
  <si>
    <t xml:space="preserve"> 00020155 </t>
  </si>
  <si>
    <t>JOELHO, PVC SERIE R, 90 GRAUS, DN 50 MM, PARA ESGOTO PREDIAL</t>
  </si>
  <si>
    <t xml:space="preserve"> 00020149 </t>
  </si>
  <si>
    <t>JOELHO, PVC SERIE R, 45 GRAUS, DN 50 MM, PARA ESGOTO PREDIAL</t>
  </si>
  <si>
    <t xml:space="preserve"> MAO-AJD-020 </t>
  </si>
  <si>
    <t>AJUDANTE DE BOMBEIRO/ENCANADOR COM ENCARGOS COMPLEMENTARES</t>
  </si>
  <si>
    <t xml:space="preserve"> MAO-OFC-040 </t>
  </si>
  <si>
    <t>BOMBEIRO/ENCANADOR COM ENCARGOS COMPLEMENTARES</t>
  </si>
  <si>
    <t>RALO HEMISFÉRICO TIPO ABACAXI D = 100 MM</t>
  </si>
  <si>
    <t>SOLUÇÃO LIMPADORA PARA PVC RÍGIDO</t>
  </si>
  <si>
    <t>ADESIVO PARA TUBO DE PVC RÍGIDO</t>
  </si>
  <si>
    <t xml:space="preserve"> 00020157 </t>
  </si>
  <si>
    <t>JOELHO, PVC SERIE R, 90 GRAUS, DN 100 MM, PARA ESGOTO PREDIAL</t>
  </si>
  <si>
    <t xml:space="preserve"> 5631 </t>
  </si>
  <si>
    <t>ESCAVADEIRA HIDRÁULICA SOBRE ESTEIRAS, CAÇAMBA 0,80 M3, PESO OPERACIONAL 17 T, POTENCIA BRUTA 111 HP - CHP DIURNO. AF_06/2014</t>
  </si>
  <si>
    <t xml:space="preserve"> 5632 </t>
  </si>
  <si>
    <t>ESCAVADEIRA HIDRÁULICA SOBRE ESTEIRAS, CAÇAMBA 0,80 M3, PESO OPERACIONAL 17 T, POTENCIA BRUTA 111 HP - CHI DIURNO. AF_06/2014</t>
  </si>
  <si>
    <t xml:space="preserve"> 89225 </t>
  </si>
  <si>
    <t>BETONEIRA CAPACIDADE NOMINAL DE 600 L, CAPACIDADE DE MISTURA 360 L, MOTOR ELÉTRICO TRIFÁSICO POTÊNCIA DE 4 CV, SEM CARREGADOR - CHP DIURNO. AF_11/2014</t>
  </si>
  <si>
    <t xml:space="preserve"> 89226 </t>
  </si>
  <si>
    <t>BETONEIRA CAPACIDADE NOMINAL DE 600 L, CAPACIDADE DE MISTURA 360 L, MOTOR ELÉTRICO TRIFÁSICO POTÊNCIA DE 4 CV, SEM CARREGADOR - CHI DIURNO. AF_11/2014</t>
  </si>
  <si>
    <t xml:space="preserve"> 88377 </t>
  </si>
  <si>
    <t>OPERADOR DE BETONEIRA ESTACIONÁRIA/MISTURADOR COM ENCARGOS COMPLEMENTARES</t>
  </si>
  <si>
    <t xml:space="preserve"> 00000370 </t>
  </si>
  <si>
    <t>AREIA MEDIA - POSTO JAZIDA/FORNECEDOR (RETIRADO NA JAZIDA, SEM TRANSPORTE)</t>
  </si>
  <si>
    <t xml:space="preserve"> 00001379 </t>
  </si>
  <si>
    <t>CIMENTO PORTLAND COMPOSTO CP II-32</t>
  </si>
  <si>
    <t xml:space="preserve"> 00004721 </t>
  </si>
  <si>
    <t>PEDRA BRITADA N. 1 (9,5 a 19 MM) POSTO PEDREIRA/FORNECEDOR, SEM FRETE</t>
  </si>
  <si>
    <t xml:space="preserve"> 91533 </t>
  </si>
  <si>
    <t>COMPACTADOR DE SOLOS DE PERCUSSÃO (SOQUETE) COM MOTOR A GASOLINA 4 TEMPOS, POTÊNCIA 4 CV - CHP DIURNO. AF_08/2015</t>
  </si>
  <si>
    <t xml:space="preserve"> 91534 </t>
  </si>
  <si>
    <t>COMPACTADOR DE SOLOS DE PERCUSSÃO (SOQUETE) COM MOTOR A GASOLINA 4 TEMPOS, POTÊNCIA 4 CV - CHI DIURNO. AF_08/2015</t>
  </si>
  <si>
    <t xml:space="preserve"> 95606 </t>
  </si>
  <si>
    <t>UMIDIFICAÇÃO DE MATERIAL PARA VALAS COM CAMINHÃO PIPA 10000L. AF_11/2016</t>
  </si>
  <si>
    <t>Caixa de areia em alv. de bloco de concreto 9x19x39, dim. 60x60cm e Hmáx=1m, c/ tampa em ferro fundido, lastro de concreto esp. 10cm, revest. int. c/ chapisco e reboco impermeabilizado, incl. escavação e reaterro</t>
  </si>
  <si>
    <t>CAIXAS EMPREGANDO ARGAMASSA DE CIMENTO, CAL E AREIA</t>
  </si>
  <si>
    <t>PEDREIRO</t>
  </si>
  <si>
    <t xml:space="preserve"> 020503 </t>
  </si>
  <si>
    <t xml:space="preserve"> 020505 </t>
  </si>
  <si>
    <t xml:space="preserve"> 020508 </t>
  </si>
  <si>
    <t xml:space="preserve"> 020517 </t>
  </si>
  <si>
    <t xml:space="preserve"> 020518 </t>
  </si>
  <si>
    <t xml:space="preserve"> 021517 </t>
  </si>
  <si>
    <t xml:space="preserve"> 022502 </t>
  </si>
  <si>
    <t xml:space="preserve"> 024015 </t>
  </si>
  <si>
    <t xml:space="preserve"> 026569 </t>
  </si>
  <si>
    <t xml:space="preserve"> 027010 </t>
  </si>
  <si>
    <t xml:space="preserve"> 028008 </t>
  </si>
  <si>
    <t xml:space="preserve"> 071894 </t>
  </si>
  <si>
    <t xml:space="preserve"> 080125 </t>
  </si>
  <si>
    <t xml:space="preserve"> 10 </t>
  </si>
  <si>
    <t xml:space="preserve"> 88247 </t>
  </si>
  <si>
    <t>AUXILIAR DE ELETRICISTA COM ENCARGOS COMPLEMENTARES</t>
  </si>
  <si>
    <t xml:space="preserve"> 88264 </t>
  </si>
  <si>
    <t>ELETRICISTA COM ENCARGOS COMPLEMENTARES</t>
  </si>
  <si>
    <t>QUADRO DE DISTRIBUIÇÃO QD-01 CONFORME PROJETO</t>
  </si>
  <si>
    <t xml:space="preserve"> 00000023 </t>
  </si>
  <si>
    <t>QUADRO DE DISTRIBUIÇÃO QD-02 CONFORME PROJETO</t>
  </si>
  <si>
    <t>QUADRO DE DISTRIBUIÇÃO QD-LAB01 CONFORME PROJETO</t>
  </si>
  <si>
    <t>QUADRO DE DISTRIBUIÇÃO QD-LAB02 CONFORME PROJETO</t>
  </si>
  <si>
    <t>QUADRO DE DISTRIBUIÇÃO QD-LAB03 CONFORME PROJETO</t>
  </si>
  <si>
    <t xml:space="preserve"> 00000027 </t>
  </si>
  <si>
    <t>QUADRO DE DISTRIBUIÇÃO QD-ARC01 CONFORME PROJETO</t>
  </si>
  <si>
    <t xml:space="preserve"> 00000028 </t>
  </si>
  <si>
    <t>QUADRO DE DISTRIBUIÇÃO QD-ARC02 CONFORME PROJETO</t>
  </si>
  <si>
    <t xml:space="preserve"> 00000029 </t>
  </si>
  <si>
    <t>QUADRO DE DISTRIBUIÇÃO QD-CPD CONFORME PROJETO</t>
  </si>
  <si>
    <t>QUADRO DE DISTRIBUIÇÃO QDGT CONFORME PROJETO</t>
  </si>
  <si>
    <t>QUADRO DE DISTRIBUIÇÃO QD-PCI CONFORME PROJETO</t>
  </si>
  <si>
    <t>QUADRO DE DISTRIBUIÇÃO QA-NOBREAK CONFORME PROJETO</t>
  </si>
  <si>
    <t xml:space="preserve"> P.14.000.046623 </t>
  </si>
  <si>
    <t>Lâmpada LED tubular T8, base G13 - 18 a 20W, 1850 até 2000 lm, cor 4000 a 6500K, vida útil mínima 25.000 horas, garantia mínima de 3 anos pelo fabricante, ref. ESSENTIAL LEDtube 1200mm 18W 840/865 da Philips, TUBO LED T8 20 W/4000/5000/6500 1200 mm da Osram ou equivalente</t>
  </si>
  <si>
    <t xml:space="preserve"> S.04.000.034078 </t>
  </si>
  <si>
    <t>Luminária retangular de embutir tipo calha aberta com aletas parabólicas para 2 lâmpadas fluorescentes tubulares, ref. 2050 da Itaim ou equivalente</t>
  </si>
  <si>
    <t xml:space="preserve"> P.15.000.034104 </t>
  </si>
  <si>
    <t>Luminária retangular de sobrepor tipo calha aberta com refletor e aletas parabólicas para 2 lâmpadas fluorescentes 28/54W, ref. 3005 da Itaim ou equivalente</t>
  </si>
  <si>
    <t xml:space="preserve"> 00038769 </t>
  </si>
  <si>
    <t>LUMINARIA ARANDELA TIPO MEIA-LUA COM VIDRO FOSCO *30 X 15* CM, PARA 1 LAMPADA, BASE E27, POTENCIA MAXIMA 40/60 W (NAO INCLUI LAMPADA)</t>
  </si>
  <si>
    <t xml:space="preserve"> 00038194 </t>
  </si>
  <si>
    <t>LAMPADA LED 10 W BIVOLT BRANCA, FORMATO TRADICIONAL (BASE E27)</t>
  </si>
  <si>
    <t xml:space="preserve"> 00038774 </t>
  </si>
  <si>
    <t>LUMINARIA DE EMERGENCIA 30 LEDS, POTENCIA 2 W, BATERIA DE LITIO, AUTONOMIA DE 6 HORAS</t>
  </si>
  <si>
    <t xml:space="preserve"> 91946 </t>
  </si>
  <si>
    <t>SUPORTE PARAFUSADO COM PLACA DE ENCAIXE 4" X 2" MÉDIO (1,30 M DO PISO) PARA PONTO ELÉTRICO - FORNECIMENTO E INSTALAÇÃO. AF_12/2015</t>
  </si>
  <si>
    <t xml:space="preserve"> 91952 </t>
  </si>
  <si>
    <t>INTERRUPTOR SIMPLES (1 MÓDULO), 10A/250V, SEM SUPORTE E SEM PLACA - FORNECIMENTO E INSTALAÇÃO. AF_12/2015</t>
  </si>
  <si>
    <t xml:space="preserve"> 91958 </t>
  </si>
  <si>
    <t>INTERRUPTOR SIMPLES (2 MÓDULOS), 10A/250V, SEM SUPORTE E SEM PLACA - FORNECIMENTO E INSTALAÇÃO. AF_12/2015</t>
  </si>
  <si>
    <t xml:space="preserve"> 91966 </t>
  </si>
  <si>
    <t>INTERRUPTOR SIMPLES (3 MÓDULOS), 10A/250V, SEM SUPORTE E SEM PLACA - FORNECIMENTO E INSTALAÇÃO. AF_12/2015</t>
  </si>
  <si>
    <t>TOMADA DUPLA - 2P + T - 10A COM PLACA</t>
  </si>
  <si>
    <t>Pontos de Suprimento de Lógica</t>
  </si>
  <si>
    <t xml:space="preserve"> 10047 </t>
  </si>
  <si>
    <t>Perfilado, pré-zincado  a fogo, perfurado 38 x 38 x 6000mm Perfilado metálico perfurado 38 x 38 x 6000mm</t>
  </si>
  <si>
    <t xml:space="preserve"> 003549 </t>
  </si>
  <si>
    <t>Pontos de Suprimento de Energia para Computador</t>
  </si>
  <si>
    <t xml:space="preserve"> 12352 </t>
  </si>
  <si>
    <t>Junção interna tipo "I" para perfilado, ref. Mopa ou similar</t>
  </si>
  <si>
    <t>JUNÇÃO INTERNA "T" PARA PERFILADO PERFURADO EM CHAPA DE AÇO, 38X38 MM - N°18</t>
  </si>
  <si>
    <t xml:space="preserve"> 10045 </t>
  </si>
  <si>
    <t>Emenda externa, para perfilado tipo "X", 38 x 38 mm, ref. CKP 119 ou similar</t>
  </si>
  <si>
    <t xml:space="preserve"> 10046 </t>
  </si>
  <si>
    <t>Sapata externa 4 furos para perfilado, 38 x 38 mm, ref. CKP 131 ou similar</t>
  </si>
  <si>
    <t xml:space="preserve"> 3807 </t>
  </si>
  <si>
    <t>SAIDA VERTICAL PARA ELETRODUTO 3/4"</t>
  </si>
  <si>
    <t xml:space="preserve"> 037518 </t>
  </si>
  <si>
    <t>SAIDA HORIZONTAL PARA ELETRODUTO 3/4"</t>
  </si>
  <si>
    <t>TAMPA PARA ELETROCALHA GALVANIZADA ELETROLÍTICA CHAPA 14 - 150 MM</t>
  </si>
  <si>
    <t>ELETROCALHA LISA GALVANIZADA ELETROLÍTICA CHAPA 14 - 150 X 50 MM</t>
  </si>
  <si>
    <t>TÊ HORIZONTAL 90 GRAUS, PARA ELETROCALHA LISA DOBRADA EM "U", UTILIZADA PARA DISTRIBUIÇÃO DE CABOS EM INSTALAÇÕESELÉTRICAS, FORNECIDA COM TAMPA DE ENCAIXE EM CHAPA DE AÇO E PARARAFUSOS PARA FIXAÇÃO DA MESMA, DOBRADA COM ABASLATERAIS, DE AÇO GALVANIZADA A FOGO, CONFORME NORMA ABNT MB 25. LARGURA 150MM - ABA 50MM - CHAPA #18</t>
  </si>
  <si>
    <t>ELETROCALHA</t>
  </si>
  <si>
    <t xml:space="preserve"> 74.05.31 </t>
  </si>
  <si>
    <t>ARRUELA LISA 5/16"</t>
  </si>
  <si>
    <t xml:space="preserve"> 74.05.30 </t>
  </si>
  <si>
    <t>PARAFUSO CABEÇA LENTILHA AUTOTRAVANTE 5/16"X1/2"</t>
  </si>
  <si>
    <t xml:space="preserve"> 74.04.14 </t>
  </si>
  <si>
    <t>TAMPA P/ CURVA HORIXZONTAL 90° P/ ELETROC. 150X50 MM</t>
  </si>
  <si>
    <t xml:space="preserve"> 74.05.32 </t>
  </si>
  <si>
    <t>PORCA SEXTAVADA 5/16"</t>
  </si>
  <si>
    <t xml:space="preserve"> 74.04.43 </t>
  </si>
  <si>
    <t>CURVA HORIZONTAL 90°  GALV.  P/ ELETROC.  150X50 MM</t>
  </si>
  <si>
    <t xml:space="preserve"> 00001014 </t>
  </si>
  <si>
    <t>CABO DE COBRE, FLEXIVEL, CLASSE 4 OU 5, ISOLACAO EM PVC/A, ANTICHAMA BWF-B, 1 CONDUTOR, 450/750 V, SECAO NOMINAL 2,5 MM2</t>
  </si>
  <si>
    <t xml:space="preserve"> 00021127 </t>
  </si>
  <si>
    <t>FITA ISOLANTE ADESIVA ANTICHAMA, USO ATE 750 V, EM ROLO DE 19 MM X 5 M</t>
  </si>
  <si>
    <t xml:space="preserve"> 00000981 </t>
  </si>
  <si>
    <t>CABO DE COBRE, FLEXIVEL, CLASSE 4 OU 5, ISOLACAO EM PVC/A, ANTICHAMA BWF-B, 1 CONDUTOR, 450/750 V, SECAO NOMINAL 4 MM2</t>
  </si>
  <si>
    <t xml:space="preserve"> 00000982 </t>
  </si>
  <si>
    <t>CABO DE COBRE, FLEXIVEL, CLASSE 4 OU 5, ISOLACAO EM PVC/A, ANTICHAMA BWF-B, 1 CONDUTOR, 450/750 V, SECAO NOMINAL 6 MM2</t>
  </si>
  <si>
    <t xml:space="preserve"> 00001020 </t>
  </si>
  <si>
    <t>CABO DE COBRE, FLEXIVEL, CLASSE 4 OU 5, ISOLACAO EM PVC/A, ANTICHAMA BWF-B, COBERTURA PVC-ST1, ANTICHAMA BWF-B, 1 CONDUTOR, 0,6/1 KV, SECAO NOMINAL 10 MM2</t>
  </si>
  <si>
    <t xml:space="preserve"> 00000995 </t>
  </si>
  <si>
    <t>CABO DE COBRE, FLEXIVEL, CLASSE 4 OU 5, ISOLACAO EM PVC/A, ANTICHAMA BWF-B, COBERTURA PVC-ST1, ANTICHAMA BWF-B, 1 CONDUTOR, 0,6/1 KV, SECAO NOMINAL 16 MM2</t>
  </si>
  <si>
    <t xml:space="preserve"> 00000996 </t>
  </si>
  <si>
    <t>CABO DE COBRE, FLEXIVEL, CLASSE 4 OU 5, ISOLACAO EM PVC/A, ANTICHAMA BWF-B, COBERTURA PVC-ST1, ANTICHAMA BWF-B, 1 CONDUTOR, 0,6/1 KV, SECAO NOMINAL 25 MM2</t>
  </si>
  <si>
    <t xml:space="preserve"> 00001019 </t>
  </si>
  <si>
    <t>CABO DE COBRE, FLEXIVEL, CLASSE 4 OU 5, ISOLACAO EM PVC/A, ANTICHAMA BWF-B, COBERTURA PVC-ST1, ANTICHAMA BWF-B, 1 CONDUTOR, 0,6/1 KV, SECAO NOMINAL 35 MM2</t>
  </si>
  <si>
    <t xml:space="preserve"> 00001018 </t>
  </si>
  <si>
    <t>CABO DE COBRE, FLEXIVEL, CLASSE 4 OU 5, ISOLACAO EM PVC/A, ANTICHAMA BWF-B, COBERTURA PVC-ST1, ANTICHAMA BWF-B, 1 CONDUTOR, 0,6/1 KV, SECAO NOMINAL 50 MM2</t>
  </si>
  <si>
    <t xml:space="preserve"> 00001588 </t>
  </si>
  <si>
    <t>TERMINAL METALICO A PRESSAO PARA 1 CABO DE 50 MM2, COM 1 FURO DE FIXACAO</t>
  </si>
  <si>
    <t xml:space="preserve"> 00001587 </t>
  </si>
  <si>
    <t>TERMINAL METALICO A PRESSAO PARA 1 CABO DE 35 MM2, COM 1 FURO DE FIXACAO</t>
  </si>
  <si>
    <t xml:space="preserve"> 00001586 </t>
  </si>
  <si>
    <t>TERMINAL METALICO A PRESSAO PARA 1 CABO DE 25 MM2, COM 1 FURO DE FIXACAO</t>
  </si>
  <si>
    <t>Interligações até Quadro Geral - Fios e Cabos</t>
  </si>
  <si>
    <t xml:space="preserve"> 3446 </t>
  </si>
  <si>
    <t>Terminal de compressão para cabo de 240 mm2</t>
  </si>
  <si>
    <t xml:space="preserve"> 7881 </t>
  </si>
  <si>
    <t>Alicate de compressão para terminais de compressão de cabos com seção até 150mm2 a 300mm2</t>
  </si>
  <si>
    <t>h</t>
  </si>
  <si>
    <t xml:space="preserve"> 7880 </t>
  </si>
  <si>
    <t>Alicate de compressão para terminais de compressão de cabos com seção até 120mm2</t>
  </si>
  <si>
    <t xml:space="preserve"> 00001581 </t>
  </si>
  <si>
    <t>TERMINAL A COMPRESSAO EM COBRE ESTANHADO PARA CABO 120 MM2, 1 FURO E 1 COMPRESSAO, PARA PARAFUSO DE FIXACAO M12</t>
  </si>
  <si>
    <t xml:space="preserve"> 00001879 </t>
  </si>
  <si>
    <t>CURVA 90 GRAUS, LONGA, DE PVC RIGIDO ROSCAVEL, DE 3/4", PARA ELETRODUTO</t>
  </si>
  <si>
    <t xml:space="preserve"> 51635 </t>
  </si>
  <si>
    <t>ELETRODUTO DE AÇO GALVANIZADO ELETROLÍTICO TIPO LEVE - ROSCA NBR 8133 - ESP. 1,50MM - 2"</t>
  </si>
  <si>
    <t xml:space="preserve"> 95759 </t>
  </si>
  <si>
    <t>LUVA DE EMENDA PARA ELETRODUTO, AÇO GALVANIZADO, DN 32 MM (1 1/4''), APARENTE, INSTALADA EM PAREDE - FORNECIMENTO E INSTALAÇÃO. AF_11/2016_P</t>
  </si>
  <si>
    <t xml:space="preserve"> 00021135 </t>
  </si>
  <si>
    <t>!EM PROCESSO DESATIVACAO! ELETRODUTO EM ACO GALVANIZADO ELETROLITICO, SEMI-PESADO, DIAMETRO 1 1/4", PAREDE DE 1,20 MM</t>
  </si>
  <si>
    <t xml:space="preserve"> 00040401 </t>
  </si>
  <si>
    <t>ELETRODUTO FLEXIVEL PLANO EM PEAD, COR PRETA E LARANJA,  DIAMETRO 32 MM</t>
  </si>
  <si>
    <t xml:space="preserve"> 00011950 </t>
  </si>
  <si>
    <t>BUCHA DE NYLON SEM ABA S6, COM PARAFUSO DE 4,20 X 40 MM EM ACO ZINCADO COM ROSCA SOBERBA, CABECA CHATA E FENDA PHILLIPS</t>
  </si>
  <si>
    <t xml:space="preserve"> 00002580 </t>
  </si>
  <si>
    <t>CONDULETE DE ALUMINIO TIPO X, PARA ELETRODUTO ROSCAVEL DE 3/4", COM TAMPA CEGA</t>
  </si>
  <si>
    <t>CONDULETE TIPO X EM ALUMÍNIO PARA ELETRODUTO ROSCADO D = 2"</t>
  </si>
  <si>
    <t xml:space="preserve"> 00001872 </t>
  </si>
  <si>
    <t>CAIXA DE PASSAGEM, EM PVC, DE 4" X 2", PARA ELETRODUTO FLEXIVEL CORRUGADO</t>
  </si>
  <si>
    <t xml:space="preserve"> 95757 </t>
  </si>
  <si>
    <t>LUVA DE EMENDA PARA ELETRODUTO, AÇO GALVANIZADO, DN 20 MM (3/4''), APARENTE, INSTALADA EM PAREDE - FORNECIMENTO E INSTALAÇÃO. AF_11/2016_P</t>
  </si>
  <si>
    <t xml:space="preserve"> 00021128 </t>
  </si>
  <si>
    <t>!EM PROCESSO DESATIVACAO! ELETRODUTO EM ACO GALVANIZADO ELETROLITICO, LEVE, DIAMETRO 3/4", PAREDE DE 0,90 MM</t>
  </si>
  <si>
    <t xml:space="preserve"> E00756 </t>
  </si>
  <si>
    <t>CANALETA PVC, ANTICHAMA, 110X20MM, 2 M, FIXAÇÃO POR PARAFUSO - BRANCA - REF. PIAL, INCLUSIVE ACESSÓRIOS</t>
  </si>
  <si>
    <t>ASTU - ASSENTAMENTO DE TUBOS E PECAS</t>
  </si>
  <si>
    <t xml:space="preserve"> 00000046 </t>
  </si>
  <si>
    <t>CURVA EXTERNA CANALETA EM PLÁSTICO PVC, 110X20mm</t>
  </si>
  <si>
    <t xml:space="preserve"> 00000047 </t>
  </si>
  <si>
    <t>CURVA INTERNA CANALETA EM PLÁSTICO PVC, 110X20mm</t>
  </si>
  <si>
    <t xml:space="preserve"> 00039248 </t>
  </si>
  <si>
    <t>ELETRODUTODUTO PEAD FLEXIVEL PAREDE SIMPLES, CORRUGACAO HELICOIDAL, COR PRETA, SEM ROSCA, DE 4",  PARA CABEAMENTO SUBTERRANEO (NBR 15715)</t>
  </si>
  <si>
    <t xml:space="preserve"> 00001017 </t>
  </si>
  <si>
    <t>CABO DE COBRE, FLEXIVEL, CLASSE 4 OU 5, ISOLACAO EM PVC/A, ANTICHAMA BWF-B, COBERTURA PVC-ST1, ANTICHAMA BWF-B, 1 CONDUTOR, 0,6/1 KV, SECAO NOMINAL 120 MM2</t>
  </si>
  <si>
    <t xml:space="preserve"> 00001015 </t>
  </si>
  <si>
    <t>CABO DE COBRE, FLEXIVEL, CLASSE 4 OU 5, ISOLACAO EM PVC/A, ANTICHAMA BWF-B, COBERTURA PVC-ST1, ANTICHAMA BWF-B, 1 CONDUTOR, 0,6/1 KV, SECAO NOMINAL 240 MM2</t>
  </si>
  <si>
    <t xml:space="preserve"> 050401 </t>
  </si>
  <si>
    <t>EXEC. DE ATERRO EM VALAS/POCOS/CAVAS DE FUNDACAO C/ SOLO PROVENIENTE DAS ESCAVACOES, INCL. LANCAM., ESPALHAM., COMPACT. C/ PLACA VIBRAT., SOQUETE PNEUMATICOOU SOQUETE MANUAL</t>
  </si>
  <si>
    <t xml:space="preserve"> m3</t>
  </si>
  <si>
    <t xml:space="preserve"> 050301 </t>
  </si>
  <si>
    <t>ESCAV. MANUAL DE POCOS E CAVAS DE FUNDACAO EM SOLO DE 1a CAT. EXECUTADA C/ PROFUND. ATE 1,50m</t>
  </si>
  <si>
    <t xml:space="preserve"> 090101 </t>
  </si>
  <si>
    <t>CONCRETO C/ CONSUMO MIN. DE CIMENTO DE 150Kg/m3, INCL. FORNEC. DE MAT., PRODUCAO, LANC., ADENS. E CURA</t>
  </si>
  <si>
    <t xml:space="preserve"> 150401 </t>
  </si>
  <si>
    <t>CHAPISCO C/ ARGAMASSA DE CIMENTO E AREIA</t>
  </si>
  <si>
    <t xml:space="preserve"> m2</t>
  </si>
  <si>
    <t xml:space="preserve"> 150411 </t>
  </si>
  <si>
    <t>MASSA UNICA (CIMENTO / ARENOSO / AREIA)</t>
  </si>
  <si>
    <t xml:space="preserve"> 150125 </t>
  </si>
  <si>
    <t>ALVENARIA DE VEDACAO C/ TIJOLO MACICO (COMUM), EM VOLUME</t>
  </si>
  <si>
    <t xml:space="preserve"> 503122 </t>
  </si>
  <si>
    <t>TAMPA CONCRETO PREMOLDADO FCK=15,0 MPA E=15 CM</t>
  </si>
  <si>
    <t xml:space="preserve"> 505203 </t>
  </si>
  <si>
    <t>BOTA FORA SOLO (CARGA E DESCARGA/ MOM.TRANSPORTE 12.5 KM/ ESPALHAMENTO)</t>
  </si>
  <si>
    <t xml:space="preserve"> 502601 </t>
  </si>
  <si>
    <t>CONCRETO ARMADO P/CX/P.V.(ACO=40KG,FORMA=15M2)</t>
  </si>
  <si>
    <t xml:space="preserve"> 88243 </t>
  </si>
  <si>
    <t>AJUDANTE ESPECIALIZADO COM ENCARGOS COMPLEMENTARES</t>
  </si>
  <si>
    <t xml:space="preserve"> 5678 </t>
  </si>
  <si>
    <t>RETROESCAVADEIRA SOBRE RODAS COM CARREGADEIRA, TRAÇÃO 4X4, POTÊNCIA LÍQ. 88 HP, CAÇAMBA CARREG. CAP. MÍN. 1 M3, CAÇAMBA RETRO CAP. 0,26 M3, PESO OPERACIONAL MÍN. 6.674 KG, PROFUNDIDADE ESCAVAÇÃO MÁX. 4,37 M - CHP DIURNO. AF_06/2014</t>
  </si>
  <si>
    <t xml:space="preserve"> 5679 </t>
  </si>
  <si>
    <t>RETROESCAVADEIRA SOBRE RODAS COM CARREGADEIRA, TRAÇÃO 4X4, POTÊNCIA LÍQ. 88 HP, CAÇAMBA CARREG. CAP. MÍN. 1 M3, CAÇAMBA RETRO CAP. 0,26 M3, PESO OPERACIONAL MÍN. 6.674 KG, PROFUNDIDADE ESCAVAÇÃO MÁX. 4,37 M - CHI DIURNO. AF_06/2014</t>
  </si>
  <si>
    <t xml:space="preserve"> 00000367 </t>
  </si>
  <si>
    <t>AREIA GROSSA - POSTO JAZIDA/FORNECEDOR (RETIRADO NA JAZIDA, SEM TRANSPORTE)</t>
  </si>
  <si>
    <t xml:space="preserve"> 000515 </t>
  </si>
  <si>
    <t xml:space="preserve"> 87313 </t>
  </si>
  <si>
    <t xml:space="preserve"> 00037411 </t>
  </si>
  <si>
    <t xml:space="preserve"> 00007356 </t>
  </si>
  <si>
    <t>TINTA ACRILICA PREMIUM, COR BRANCO FOSCO</t>
  </si>
  <si>
    <t xml:space="preserve"> 00038877 </t>
  </si>
  <si>
    <t>MASSA PARA TEXTURA LISA DE BASE ACRILICA, USO INTERNO E EXTERNO</t>
  </si>
  <si>
    <t>IMPE - IMPERMEABILIZAÇÕES E PROTEÇÕES DIVERSAS</t>
  </si>
  <si>
    <t xml:space="preserve"> 88270 </t>
  </si>
  <si>
    <t>IMPERMEABILIZADOR COM ENCARGOS COMPLEMENTARES</t>
  </si>
  <si>
    <t xml:space="preserve"> 00004226 </t>
  </si>
  <si>
    <t>GAS DE COZINHA - GLP</t>
  </si>
  <si>
    <t xml:space="preserve"> 00004014 </t>
  </si>
  <si>
    <t>MANTA ASFALTICA ELASTOMERICA EM POLIESTER 3 MM, TIPO III, CLASSE B, ACABAMENTO PP (NBR 9952)</t>
  </si>
  <si>
    <t xml:space="preserve"> 00000511 </t>
  </si>
  <si>
    <t>PRIMER PARA MANTA ASFALTICA A BASE DE ASFALTO MODIFICADO DILUIDO EM SOLVENTE, APLICACAO A FRIO</t>
  </si>
  <si>
    <t xml:space="preserve"> 9711 </t>
  </si>
  <si>
    <t>Presilha de latão, L=20mm, para fixação de cabos cobre, furo d=7mm, para cabos 35mm² a 50mm², ref:TEL-745 ou similar (SPDA)</t>
  </si>
  <si>
    <t>Pára-raios</t>
  </si>
  <si>
    <t xml:space="preserve"> 9086 </t>
  </si>
  <si>
    <t>Terminal aéreo 3/8" x 50cm ref.TEL 045 ou similar</t>
  </si>
  <si>
    <t xml:space="preserve"> 00000863 </t>
  </si>
  <si>
    <t>CABO DE COBRE NU 35 MM2 MEIO-DURO</t>
  </si>
  <si>
    <t xml:space="preserve"> 00004274 </t>
  </si>
  <si>
    <t>PARA-RAIOS TIPO FRANKLIN 350 MM, EM LATAO CROMADO, DUAS DESCIDAS, PARA PROTECAO DE EDIFICACOES CONTRA DESCARGAS ATMOSFERICAS</t>
  </si>
  <si>
    <t xml:space="preserve"> P.19.000.042234 </t>
  </si>
  <si>
    <t>Isolador galv.reforçado p/mastro 2´, com 2 descida</t>
  </si>
  <si>
    <t xml:space="preserve"> 57210 </t>
  </si>
  <si>
    <t>BASE E ESTAIS PARA MASTRO DE PÁRA-RAIOS</t>
  </si>
  <si>
    <t xml:space="preserve"> 00000979 </t>
  </si>
  <si>
    <t>CABO DE COBRE, FLEXIVEL, CLASSE 4 OU 5, ISOLACAO EM PVC/A, ANTICHAMA BWF-B, 1 CONDUTOR, 450/750 V, SECAO NOMINAL 16 MM2</t>
  </si>
  <si>
    <t>RE-BAR 8MM X 4M COM 3 CLIPS PARA EMENDA 8-10MM</t>
  </si>
  <si>
    <t>INSTALAÇÃO DE PÁRA-RAIO</t>
  </si>
  <si>
    <t xml:space="preserve"> 026877 </t>
  </si>
  <si>
    <t xml:space="preserve"> 026894 </t>
  </si>
  <si>
    <t xml:space="preserve"> 072455 </t>
  </si>
  <si>
    <t>RE-BAR 10MM X 3M COM 3 CLIPS PARA EMENDA 8-10MM</t>
  </si>
  <si>
    <t xml:space="preserve"> 9326 </t>
  </si>
  <si>
    <t>Caixa de equalização p/aterramento 20x20x10cm de sobrepor p/11 terminais de pressão c/barramento (pára-raio)</t>
  </si>
  <si>
    <t xml:space="preserve"> 11 </t>
  </si>
  <si>
    <t>CONDULETE DE ALUMÍNIO, TIPO X, PARA ELETRODUTO DE AÇO GALVANIZADO DN 20 MM (3/4''), APARENTE - FORNECIMENTO E INSTALAÇÃO. AF_11/2016_P</t>
  </si>
  <si>
    <t xml:space="preserve"> 55269 </t>
  </si>
  <si>
    <t>TOMADA RJ 45 PARA INFORMÁTICA COM PLACA</t>
  </si>
  <si>
    <t>Tomadas para Lógica</t>
  </si>
  <si>
    <t xml:space="preserve"> 12099 </t>
  </si>
  <si>
    <t>Tomada para lógica, rj45, com placa, cat. 6</t>
  </si>
  <si>
    <t xml:space="preserve"> 7485 </t>
  </si>
  <si>
    <t>Tomada dupla para lógica RJ45, 4"x4", embutir, completa</t>
  </si>
  <si>
    <t>COMPOSIÇÃO:</t>
  </si>
  <si>
    <t xml:space="preserve"> 09132.1.25 </t>
  </si>
  <si>
    <t>TAMPA PARA ELETROCALHA GALVANIZADA ELETROLÍTICA CHAPA 14 - 100 MM</t>
  </si>
  <si>
    <t>LUVA DE EMENDA PARA ELETRODUTO, AÇO GALVANIZADO, DN 25 MM (1''), APARENTE, INSTALADA EM TETO - FORNECIMENTO E INSTALAÇÃO. AF_11/2016_P</t>
  </si>
  <si>
    <t xml:space="preserve"> 00021136 </t>
  </si>
  <si>
    <t>!EM PROCESSO DESATIVACAO! ELETRODUTO EM ACO GALVANIZADO ELETROLITICO, LEVE, DIAMETRO 1", PAREDE DE 0,90 MM</t>
  </si>
  <si>
    <t xml:space="preserve"> 00002681 </t>
  </si>
  <si>
    <t>ELETRODUTO DE PVC RIGIDO ROSCAVEL DE 2 ", SEM LUVA</t>
  </si>
  <si>
    <t xml:space="preserve"> 00040423 </t>
  </si>
  <si>
    <t>CURVA 45 GRAUS EM ACO CARBONO, SOLDAVEL, PRESSAO 3.000 LBS, DN 1"</t>
  </si>
  <si>
    <t xml:space="preserve"> 00002638 </t>
  </si>
  <si>
    <t>LUVA PARA ELETRODUTO, EM ACO GALVANIZADO ELETROLITICO, DIAMETRO DE 25 MM (1")</t>
  </si>
  <si>
    <t xml:space="preserve"> 1221 </t>
  </si>
  <si>
    <t>CAL HIDRATADA</t>
  </si>
  <si>
    <t xml:space="preserve"> 1696 </t>
  </si>
  <si>
    <t>COMPENSADO RESINADO COLA FENÓLICA 12 MM 2,2X1,1</t>
  </si>
  <si>
    <t xml:space="preserve"> 2386 </t>
  </si>
  <si>
    <t>BRITA No. 01</t>
  </si>
  <si>
    <t xml:space="preserve"> 2438 </t>
  </si>
  <si>
    <t>ACO CA-50 - 8,0 MM (5/16")</t>
  </si>
  <si>
    <t xml:space="preserve"> 1215 </t>
  </si>
  <si>
    <t>CIMENTO PORTLAND C.P. 32</t>
  </si>
  <si>
    <t xml:space="preserve"> 0102 </t>
  </si>
  <si>
    <t>ARAME RECOZIDO 18</t>
  </si>
  <si>
    <t xml:space="preserve"> 0104 </t>
  </si>
  <si>
    <t xml:space="preserve">AREIA MEDIA </t>
  </si>
  <si>
    <t xml:space="preserve"> 2497 </t>
  </si>
  <si>
    <t>BRITA No.02</t>
  </si>
  <si>
    <t xml:space="preserve"> 2804 </t>
  </si>
  <si>
    <t>AREIA GROSSA</t>
  </si>
  <si>
    <t xml:space="preserve"> 2448 </t>
  </si>
  <si>
    <t>ACO CA-60 B - 5,0 MM</t>
  </si>
  <si>
    <t xml:space="preserve"> 1861 </t>
  </si>
  <si>
    <t>PREGO 18x24</t>
  </si>
  <si>
    <t xml:space="preserve"> 2023 </t>
  </si>
  <si>
    <t>TABUA PARA FORMA(30CM)</t>
  </si>
  <si>
    <t xml:space="preserve"> 2033 </t>
  </si>
  <si>
    <t>TIJOLO COMUM MACIÇO (4,5x9x19cm)</t>
  </si>
  <si>
    <t xml:space="preserve"> 0025 </t>
  </si>
  <si>
    <t>OFICIAL "B"</t>
  </si>
  <si>
    <t xml:space="preserve"> 87316 </t>
  </si>
  <si>
    <t xml:space="preserve"> 00014112 </t>
  </si>
  <si>
    <t>TAMPAO FOFO SIMPLES COM BASE, CLASSE A15 CARGA MAX 1,5 T, *400 X 600* MM, REDE TELEFONE</t>
  </si>
  <si>
    <t xml:space="preserve"> 00002581 </t>
  </si>
  <si>
    <t>CONDULETE DE ALUMINIO TIPO X, PARA ELETRODUTO ROSCAVEL DE 1", COM TAMPA CEGA</t>
  </si>
  <si>
    <t xml:space="preserve"> 2001 </t>
  </si>
  <si>
    <t>Saída horizontal para eletroduto 1" (ref. vl 33 valemam ou similar)</t>
  </si>
  <si>
    <t xml:space="preserve"> 00039245 </t>
  </si>
  <si>
    <t>ELETRODUTO PVC FLEXIVEL CORRUGADO, REFORCADO, COR LARANJA, DE 32 MM, PARA LAJES E PISOS</t>
  </si>
  <si>
    <t xml:space="preserve"> 4032 </t>
  </si>
  <si>
    <t>Emenda interna 100 x 50 mm com base lisa perfurada para eletrocalha metálica (ref. Mopa ou similar)</t>
  </si>
  <si>
    <t xml:space="preserve"> 8944 </t>
  </si>
  <si>
    <t>Rack fechado piso 19" x 24u x 700mm</t>
  </si>
  <si>
    <t xml:space="preserve"> 041898 </t>
  </si>
  <si>
    <t>DISTRIBUIDOR ÓTICO (DIO-6) - ATÉ 24 FIBRAS</t>
  </si>
  <si>
    <t xml:space="preserve"> 00039596 </t>
  </si>
  <si>
    <t>PATCH PANEL, 24 PORTAS, CATEGORIA 6, COM RACKS DE 19" E 1 U DE ALTURA</t>
  </si>
  <si>
    <t xml:space="preserve"> 3910 </t>
  </si>
  <si>
    <t xml:space="preserve">PATCH CORD COMPRIMENTO DE 2,5 m - CAT.6 </t>
  </si>
  <si>
    <t>CABO UTP 4 PARES CATEGORIA 6 COM REVESTIMENTO EXTERNO NÃO PROPAGANTE A CHAMA</t>
  </si>
  <si>
    <t xml:space="preserve"> 00011918 </t>
  </si>
  <si>
    <t>CABO TELEFONICO CTP - APL - 50, 30 PARES, USO EXTERNO</t>
  </si>
  <si>
    <t xml:space="preserve"> B.01.000.010198 </t>
  </si>
  <si>
    <t>Técnico equipamentos informática</t>
  </si>
  <si>
    <t xml:space="preserve"> P.17.000.030525 </t>
  </si>
  <si>
    <t>Bandeja deslizante para rack, 19´ x 800 mm</t>
  </si>
  <si>
    <t>FIOS, CABOS E ACESSÓRIOS</t>
  </si>
  <si>
    <t xml:space="preserve"> I6819 </t>
  </si>
  <si>
    <t>CABO DE FIBRA ÓTICA, 04 PARES</t>
  </si>
  <si>
    <t>SERVIÇOS AUXILIARES DE TELEFONIA, SOM, LÓGICA E SISTEMAS DE CONTROLE</t>
  </si>
  <si>
    <t xml:space="preserve"> I8446 </t>
  </si>
  <si>
    <t>BLOCO IDC-100 PARES INTERNO, IDC-IDC, PADRÃO 19"</t>
  </si>
  <si>
    <t xml:space="preserve"> P.17.000.067301 </t>
  </si>
  <si>
    <t>Bloco de ligação com engate rápido para 10 pares com suporte BER-10</t>
  </si>
  <si>
    <t xml:space="preserve"> 12 </t>
  </si>
  <si>
    <t xml:space="preserve"> 6087 </t>
  </si>
  <si>
    <t>TAMPA EM CONCRETO ARMADO 60X60X5CM P/CX INSPECAO/FOSSA SEPTICA</t>
  </si>
  <si>
    <t>ACO CA-50, 12,5 MM, VERGALHAO</t>
  </si>
  <si>
    <t xml:space="preserve"> 00001382 </t>
  </si>
  <si>
    <t>CIMENTO PORTLAND POZOLANICO CP IV- 32</t>
  </si>
  <si>
    <t>50KG</t>
  </si>
  <si>
    <t xml:space="preserve"> 00007271 </t>
  </si>
  <si>
    <t>BLOCO CERAMICO (ALVENARIA DE VEDACAO), 8 FUROS, DE 9 X 19 X 19 CM</t>
  </si>
  <si>
    <t xml:space="preserve"> 94971 </t>
  </si>
  <si>
    <t>CONCRETO FCK = 25MPA, TRAÇO 1:2,3:2,7 (CIMENTO/ AREIA MÉDIA/ BRITA 1)  - PREPARO MECÂNICO COM BETONEIRA 600 L. AF_07/2016</t>
  </si>
  <si>
    <t xml:space="preserve"> 72131 </t>
  </si>
  <si>
    <t>ALVENARIA EM TIJOLO CERAMICO MACICO 5X10X20CM 1 VEZ (ESPESSURA 20CM), ASSENTADO COM ARGAMASSA TRACO 1:2:8 (CIMENTO, CAL E AREIA)</t>
  </si>
  <si>
    <t xml:space="preserve"> 87310 </t>
  </si>
  <si>
    <t xml:space="preserve"> 87289 </t>
  </si>
  <si>
    <t xml:space="preserve"> AUX-TAM-005 </t>
  </si>
  <si>
    <t>TAMPA DE CONCRETO PARA CAIXA DE INSPEÇÃO EM ALVENARIA E = 8 CM</t>
  </si>
  <si>
    <t xml:space="preserve"> 00009836 </t>
  </si>
  <si>
    <t>TUBO PVC  SERIE NORMAL, DN 100 MM, PARA ESGOTO  PREDIAL (NBR 5688)</t>
  </si>
  <si>
    <t xml:space="preserve"> 00003528 </t>
  </si>
  <si>
    <t>JOELHO PVC, SOLDAVEL, PB, 45 GRAUS, DN 100 MM, PARA ESGOTO PREDIAL</t>
  </si>
  <si>
    <t xml:space="preserve"> 00003520 </t>
  </si>
  <si>
    <t>JOELHO PVC, SOLDAVEL, PB, 90 GRAUS, DN 100 MM, PARA ESGOTO PREDIAL</t>
  </si>
  <si>
    <t xml:space="preserve"> 00007091 </t>
  </si>
  <si>
    <t>TE SANITARIO, PVC, DN 100 X 100 MM, SERIE NORMAL, PARA ESGOTO PREDIAL</t>
  </si>
  <si>
    <t xml:space="preserve"> 00011655 </t>
  </si>
  <si>
    <t>TE SANITARIO, PVC, DN 100 X 50 MM, SERIE NORMAL, PARA ESGOTO PREDIAL</t>
  </si>
  <si>
    <t xml:space="preserve"> 00009837 </t>
  </si>
  <si>
    <t>TUBO PVC SERIE NORMAL, DN 75 MM, PARA ESGOTO PREDIAL (NBR 5688)</t>
  </si>
  <si>
    <t xml:space="preserve"> 00000297 </t>
  </si>
  <si>
    <t>ANEL BORRACHA PARA TUBO ESGOTO PREDIAL DN 75 MM (NBR 5688)</t>
  </si>
  <si>
    <t xml:space="preserve"> 00003509 </t>
  </si>
  <si>
    <t>JOELHO PVC, SOLDAVEL, PB, 90 GRAUS, DN 75 MM, PARA ESGOTO PREDIAL</t>
  </si>
  <si>
    <t xml:space="preserve"> 00009838 </t>
  </si>
  <si>
    <t>TUBO PVC SERIE NORMAL, DN 50 MM, PARA ESGOTO PREDIAL (NBR 5688)</t>
  </si>
  <si>
    <t xml:space="preserve"> 00000296 </t>
  </si>
  <si>
    <t>ANEL BORRACHA PARA TUBO ESGOTO PREDIAL DN 50 MM (NBR 5688)</t>
  </si>
  <si>
    <t xml:space="preserve"> 00003526 </t>
  </si>
  <si>
    <t>JOELHO PVC, SOLDAVEL, PB, 90 GRAUS, DN 50 MM, PARA ESGOTO PREDIAL</t>
  </si>
  <si>
    <t xml:space="preserve"> 00003518 </t>
  </si>
  <si>
    <t>JOELHO PVC, SOLDAVEL, PB, 45 GRAUS, DN 50 MM, PARA ESGOTO PREDIAL</t>
  </si>
  <si>
    <t xml:space="preserve"> 00007097 </t>
  </si>
  <si>
    <t>TE SANITARIO, PVC, DN 50 X 50 MM, SERIE NORMAL, PARA ESGOTO PREDIAL</t>
  </si>
  <si>
    <t>CAIXA E RALO</t>
  </si>
  <si>
    <t xml:space="preserve"> 55.10.10 </t>
  </si>
  <si>
    <t>AUXILIAR BOMBEIRO/ELETRICISTA</t>
  </si>
  <si>
    <t xml:space="preserve"> 73.57.15 </t>
  </si>
  <si>
    <t>RALO SIF.PVC ALTURA REGULAVEL SAIDA 40MM, 100x40MM</t>
  </si>
  <si>
    <t>Reservatório de polietileno de 5.000 L, inclusive peça de madeira 6 x 16 cm para apoio, exclusive flanges e torneira de bóia</t>
  </si>
  <si>
    <t>OUTROS APARELHOS</t>
  </si>
  <si>
    <t xml:space="preserve"> 021111 </t>
  </si>
  <si>
    <t xml:space="preserve"> 065005 </t>
  </si>
  <si>
    <t xml:space="preserve"> 00007588 </t>
  </si>
  <si>
    <t>AUTOMATICO DE BOIA SUPERIOR / INFERIOR, *15* A / 250 V</t>
  </si>
  <si>
    <t xml:space="preserve"> 00003146 </t>
  </si>
  <si>
    <t>FITA VEDA ROSCA EM ROLOS DE 18 MM X 10 M (L X C)</t>
  </si>
  <si>
    <t xml:space="preserve"> 00009869 </t>
  </si>
  <si>
    <t>TUBO PVC, SOLDAVEL, DN 32 MM, AGUA FRIA (NBR-5648)</t>
  </si>
  <si>
    <t xml:space="preserve"> 00003536 </t>
  </si>
  <si>
    <t>JOELHO PVC, SOLDAVEL, 90 GRAUS, 32 MM, PARA AGUA FRIA PREDIAL</t>
  </si>
  <si>
    <t xml:space="preserve"> 00003529 </t>
  </si>
  <si>
    <t>JOELHO PVC, SOLDAVEL, 90 GRAUS, 25 MM, PARA AGUA FRIA PREDIAL</t>
  </si>
  <si>
    <t xml:space="preserve"> 00003501 </t>
  </si>
  <si>
    <t>JOELHO, PVC SOLDAVEL, 45 GRAUS, 32 MM, PARA AGUA FRIA PREDIAL</t>
  </si>
  <si>
    <t xml:space="preserve"> 00007140 </t>
  </si>
  <si>
    <t>TE SOLDAVEL, PVC, 90 GRAUS, 32 MM, PARA AGUA FRIA PREDIAL (NBR 5648)</t>
  </si>
  <si>
    <t xml:space="preserve"> 00003148 </t>
  </si>
  <si>
    <t>FITA VEDA ROSCA EM ROLOS DE 18 MM X 50 M (L X C)</t>
  </si>
  <si>
    <t xml:space="preserve"> 00006019 </t>
  </si>
  <si>
    <t>REGISTRO GAVETA BRUTO EM LATAO FORJADO, BITOLA 1 " (REF 1509)</t>
  </si>
  <si>
    <t xml:space="preserve"> 00009868 </t>
  </si>
  <si>
    <t>TUBO PVC, SOLDAVEL, DN 25 MM, AGUA FRIA (NBR-5648)</t>
  </si>
  <si>
    <t xml:space="preserve"> 00003500 </t>
  </si>
  <si>
    <t>JOELHO, PVC SOLDAVEL, 45 GRAUS, 25 MM, PARA AGUA FRIA PREDIAL</t>
  </si>
  <si>
    <t xml:space="preserve"> 00006136 </t>
  </si>
  <si>
    <t>SIFAO EM METAL CROMADO PARA PIA OU LAVATORIO, 1 X 1.1/2 "</t>
  </si>
  <si>
    <t xml:space="preserve"> 86887 </t>
  </si>
  <si>
    <t xml:space="preserve"> 39050 </t>
  </si>
  <si>
    <t>MASSA DE VIDRACEIRO</t>
  </si>
  <si>
    <t xml:space="preserve"> 17044 </t>
  </si>
  <si>
    <t>CONJUNTO DE FIXAÇÃO NIQUELADO PARA BACIA DE LOUÇA (BUCHA 8 E ARRUELA PLÁSTICA)</t>
  </si>
  <si>
    <t xml:space="preserve"> 79617 </t>
  </si>
  <si>
    <t>BOLSA DE BORRACHA PARA BACIA SANITÁRIA</t>
  </si>
  <si>
    <t xml:space="preserve"> 79668 </t>
  </si>
  <si>
    <t>TAMPO E ASSENTO DE PLÁSTICO FLEXÍVEL</t>
  </si>
  <si>
    <t xml:space="preserve"> 76402 </t>
  </si>
  <si>
    <t>BACIA SANITÁRIA ALTEADA</t>
  </si>
  <si>
    <t xml:space="preserve"> 79683 </t>
  </si>
  <si>
    <t>TUBO ABS CROMADA - LIGAÇÃO P/ BACIA</t>
  </si>
  <si>
    <t xml:space="preserve"> 79608 </t>
  </si>
  <si>
    <t>ANEL DE BORRACHA PARA BACIA SANITÁRIA</t>
  </si>
  <si>
    <t xml:space="preserve"> 00010425 </t>
  </si>
  <si>
    <t>LAVATORIO LOUCA BRANCA SUSPENSO *40 X 30* CM</t>
  </si>
  <si>
    <t xml:space="preserve"> 00004351 </t>
  </si>
  <si>
    <t>PARAFUSO NIQUELADO 3 1/2" COM ACABAMENTO CROMADO PARA FIXAR PECA SANITARIA, INCLUI PORCA CEGA, ARRUELA E BUCHA DE NYLON TAMANHO S-8</t>
  </si>
  <si>
    <t xml:space="preserve"> 00037329 </t>
  </si>
  <si>
    <t>REJUNTE EPOXI BRANCO</t>
  </si>
  <si>
    <t xml:space="preserve"> 88274 </t>
  </si>
  <si>
    <t>MARMORISTA/GRANITEIRO COM ENCARGOS COMPLEMENTARES</t>
  </si>
  <si>
    <t xml:space="preserve"> 00020269 </t>
  </si>
  <si>
    <t>LAVATORIO/CUBA DE EMBUTIR OVAL LOUCA BRANCA SEM LADRAO *50 X 35* CM</t>
  </si>
  <si>
    <t xml:space="preserve"> 00004823 </t>
  </si>
  <si>
    <t>MASSA PLASTICA PARA MARMORE/GRANITO</t>
  </si>
  <si>
    <t xml:space="preserve"> 00036796 </t>
  </si>
  <si>
    <t>TORNEIRA CROMADA DE MESA PARA LAVATORIO TEMPORIZADA PRESSAO BICA BAIXA</t>
  </si>
  <si>
    <t xml:space="preserve"> 00001743 </t>
  </si>
  <si>
    <t>CUBA ACO INOX (AISI 304) DE EMBUTIR COM VALVULA 3 1/2 ", DE *46 X 30 X 12* CM</t>
  </si>
  <si>
    <t xml:space="preserve"> 00011772 </t>
  </si>
  <si>
    <t>TORNEIRA CROMADA DE MESA PARA COZINHA BICA MOVEL COM AREJADOR 1/2 " OU 3/4 " (REF 1167)</t>
  </si>
  <si>
    <t xml:space="preserve"> 00011683 </t>
  </si>
  <si>
    <t>ENGATE / RABICHO FLEXIVEL INOX 1/2 " X 30 CM</t>
  </si>
  <si>
    <t xml:space="preserve"> 00010432 </t>
  </si>
  <si>
    <t>MICTORIO SIFONADO LOUCA BRANCA SEM COMPLEMENTOS</t>
  </si>
  <si>
    <t xml:space="preserve"> 00006021 </t>
  </si>
  <si>
    <t>REGISTRO PRESSAO COM ACABAMENTO E CANOPLA CROMADA, SIMPLES, BITOLA 1/2 " (REF 1416)</t>
  </si>
  <si>
    <t xml:space="preserve"> 90991 </t>
  </si>
  <si>
    <t>ESCAVADEIRA HIDRÁULICA SOBRE ESTEIRAS, CAÇAMBA 0,80 M3, PESO OPERACIONAL 17,8 T, POTÊNCIA LÍQUIDA 110 HP - CHP DIURNO. AF_10/2014</t>
  </si>
  <si>
    <t xml:space="preserve"> 00004720 </t>
  </si>
  <si>
    <t>PEDRA BRITADA N. 0, OU PEDRISCO (4,8 A 9,5 MM) POSTO PEDREIRA/FORNECEDOR, SEM FRETE</t>
  </si>
  <si>
    <t xml:space="preserve"> 13 </t>
  </si>
  <si>
    <t>IMPERMEABILIZAÇÃO, ISOLAÇÃO TÉRMICA E ACÚSTICA</t>
  </si>
  <si>
    <t xml:space="preserve"> 14 </t>
  </si>
  <si>
    <t>INSTALAÇÕES DE COMBATE A INCÊNDIO</t>
  </si>
  <si>
    <t xml:space="preserve"> 00004350 </t>
  </si>
  <si>
    <t>BUCHA DE NYLON, DIAMETRO DO FURO 8 MM, COMPRIMENTO 40 MM, COM PARAFUSO DE ROSCA SOBERBA, CABECA CHATA, FENDA SIMPLES, 4,8 X 50 MM</t>
  </si>
  <si>
    <t xml:space="preserve"> 73.55.33 </t>
  </si>
  <si>
    <t>EXTINTOR PO QUIMICO SECO ABC 4KG CAP. 2-A: 20-B: C</t>
  </si>
  <si>
    <t xml:space="preserve"> 00010889 </t>
  </si>
  <si>
    <t>EXTINTOR DE INCENDIO PORTATIL COM CARGA DE GAS CARBONICO CO2 DE 6 KG, CLASSE BC</t>
  </si>
  <si>
    <t xml:space="preserve"> 00010899 </t>
  </si>
  <si>
    <t>ADAPTADOR, EM LATAO, ENGATE RAPIDO 2 1/2" X ROSCA INTERNA 5 FIOS 2 1/2",  PARA INSTALACAO PREDIAL DE COMBATE A INCENDIO</t>
  </si>
  <si>
    <t xml:space="preserve"> 00010521 </t>
  </si>
  <si>
    <t>CAIXA DE INCENDIO/ABRIGO PARA MANGUEIRA, DE EMBUTIR/INTERNA, COM 75 X 45 X 17 CM, EM CHAPA DE ACO, PORTA COM VENTILACAO, VISOR COM A INSCRICAO "INCENDIO", SUPORTE/CESTA INTERNA PARA A MANGUEIRA, PINTURA ELETROSTATICA VERMELHA</t>
  </si>
  <si>
    <t xml:space="preserve"> 00010902 </t>
  </si>
  <si>
    <t>ESGUICHO TIPO JATO SOLIDO, EM LATAO, ENGATE RAPIDO 1 1/2" X 13 MM, PARA MANGUEIRA EM INSTALACAO PREDIAL COMBATE A INCENDIO</t>
  </si>
  <si>
    <t xml:space="preserve"> 00021029 </t>
  </si>
  <si>
    <t>MANGUEIRA DE INCENDIO, TIPO 1, DE 1 1/2", COMPRIMENTO = 15 M, TECIDO EM FIO DE POLIESTER E TUBO INTERNO EM BORRACHA SINTETICA, COM UNIOES ENGATE RAPIDO</t>
  </si>
  <si>
    <t xml:space="preserve"> 00020972 </t>
  </si>
  <si>
    <t>REDUCAO FIXA TIPO STORZ, ENGATE RAPIDO 2.1/2" X 1.1/2", EM LATAO, PARA INSTALACAO PREDIAL COMBATE A INCENDIO PREDIAL</t>
  </si>
  <si>
    <t xml:space="preserve"> 00010904 </t>
  </si>
  <si>
    <t>REGISTRO OU VALVULA GLOBO ANGULAR EM LATAO, PARA HIDRANTES EM INSTALACAO PREDIAL DE INCENDIO, 45 GRAUS, DIAMETRO DE 2 1/2", COM VOLANTE, CLASSE DE PRESSAO DE ATE 200 PSI</t>
  </si>
  <si>
    <t>TAMPA DE FERRO FUNDIDO PARA HIDRANTE DE RECALQUE</t>
  </si>
  <si>
    <t xml:space="preserve"> 56559 </t>
  </si>
  <si>
    <t>ACIONADOR LIGA/DESLIGA P/ BOMBA - COM MARTELO QUEBRA VIDRO</t>
  </si>
  <si>
    <t>PREVENÇAO E COMBATE A INCENDIO</t>
  </si>
  <si>
    <t xml:space="preserve"> 55.10.55 </t>
  </si>
  <si>
    <t>ELETRICISTA</t>
  </si>
  <si>
    <t xml:space="preserve"> 73.55.85 </t>
  </si>
  <si>
    <t>AVISADOR SONORO E VISUAL MW  CONVENCIONAL OU EQUIVALENTE</t>
  </si>
  <si>
    <t xml:space="preserve"> MAO-OFC-035 </t>
  </si>
  <si>
    <t xml:space="preserve"> MAO-AJD-015 </t>
  </si>
  <si>
    <t>AJUDANTE DE ELETRICISTA COM ENCARGOS COMPLEMENTARES</t>
  </si>
  <si>
    <t>INSTALAÇÃO DE INCÊNDIO</t>
  </si>
  <si>
    <t xml:space="preserve"> 010115 </t>
  </si>
  <si>
    <t xml:space="preserve"> 049170 </t>
  </si>
  <si>
    <t>PLACA FOTOLUMINESCENTE "S9" - 380 X 190 MM (SAÍDA ESC. DESCE)</t>
  </si>
  <si>
    <t>PLACA FOTOLUMINESCENTE "E8" - 300 X 300 MM (LOCALIZ. MANGUEIRA)</t>
  </si>
  <si>
    <t xml:space="preserve"> 00000006 </t>
  </si>
  <si>
    <t xml:space="preserve"> 00000007 </t>
  </si>
  <si>
    <t>PLACA FOTOLUMINESCENTE NAO UTILIZE ELEVADOR EM CASO DE INCENDIO</t>
  </si>
  <si>
    <t xml:space="preserve"> 00000008 </t>
  </si>
  <si>
    <t xml:space="preserve"> 00000009 </t>
  </si>
  <si>
    <t xml:space="preserve"> 00000010 </t>
  </si>
  <si>
    <t>PLACA FOTOLUMINESCENTE - 300 X 300 MM</t>
  </si>
  <si>
    <t xml:space="preserve"> 00000011 </t>
  </si>
  <si>
    <t xml:space="preserve"> 00007701 </t>
  </si>
  <si>
    <t>TUBO ACO GALVANIZADO COM COSTURA, CLASSE MEDIA, DN 2.1/2", E = *3,65* MM, PESO *6,51* KG/M (NBR 5580)</t>
  </si>
  <si>
    <t xml:space="preserve"> 00003470 </t>
  </si>
  <si>
    <t>COTOVELO 90 GRAUS DE FERRO GALVANIZADO, COM ROSCA BSP, DE 2 1/2"</t>
  </si>
  <si>
    <t xml:space="preserve"> 00007307 </t>
  </si>
  <si>
    <t>FUNDO ANTICORROSIVO PARA METAIS FERROSOS (ZARCAO)</t>
  </si>
  <si>
    <t xml:space="preserve"> 00012402 </t>
  </si>
  <si>
    <t>COTOVELO 45 GRAUS DE FERRO GALVANIZADO, COM ROSCA BSP, DE 2 1/2"</t>
  </si>
  <si>
    <t xml:space="preserve"> 88317 </t>
  </si>
  <si>
    <t>SOLDADOR COM ENCARGOS COMPLEMENTARES</t>
  </si>
  <si>
    <t xml:space="preserve"> 00011002 </t>
  </si>
  <si>
    <t>ELETRODO REVESTIDO AWS - E6013, DIAMETRO IGUAL A 2,50 MM</t>
  </si>
  <si>
    <t xml:space="preserve"> 00040398 </t>
  </si>
  <si>
    <t>TE 90 GRAUS EM ACO CARBONO, SOLDAVEL, PRESSAO 3.000 LBS, DN 2 1/2"</t>
  </si>
  <si>
    <t xml:space="preserve"> 00010405 </t>
  </si>
  <si>
    <t>VALVULA DE RETENCAO HORIZONTAL, DE BRONZE (PN-25), 2 1/2", 400 PSI, TAMPA DE PORCA DE UNIAO, EXTREMIDADES COM ROSCA</t>
  </si>
  <si>
    <t xml:space="preserve"> 006180 </t>
  </si>
  <si>
    <t>MANOMETRO 0/60 PSI</t>
  </si>
  <si>
    <t xml:space="preserve"> 070248 </t>
  </si>
  <si>
    <t xml:space="preserve"> 00012899 </t>
  </si>
  <si>
    <t>MANOMETRO COM CAIXA EM ACO PINTADO, ESCALA *10* KGF/CM2 (*10* BAR), DIAMETRO NOMINAL DE *63* MM, CONEXAO DE 1/4"</t>
  </si>
  <si>
    <t xml:space="preserve"> 00006011 </t>
  </si>
  <si>
    <t>REGISTRO GAVETA BRUTO EM LATAO FORJADO, BITOLA 2 1/2 " (REF 1509)</t>
  </si>
  <si>
    <t>Aparelhos, Utensílios e Equipamentos Elétricos</t>
  </si>
  <si>
    <t xml:space="preserve"> 10549 </t>
  </si>
  <si>
    <t>Encargos Complementares - Servente</t>
  </si>
  <si>
    <t>Provisórios</t>
  </si>
  <si>
    <t xml:space="preserve"> 10552 </t>
  </si>
  <si>
    <t>Encargos Complementares - Eletricista</t>
  </si>
  <si>
    <t xml:space="preserve"> 10554 </t>
  </si>
  <si>
    <t>Encargos Complementares - Encanador</t>
  </si>
  <si>
    <t xml:space="preserve"> 3211 </t>
  </si>
  <si>
    <t>Motobomba centrífuga, marca schneider ou similar, modelo BC-21 R2, motor 7,5 cv, trifásico 220V, hm = 14 a 24 m, q = 46,5 a 79,6 m3/h</t>
  </si>
  <si>
    <t xml:space="preserve"> 00002436 </t>
  </si>
  <si>
    <t xml:space="preserve"> 00002696 </t>
  </si>
  <si>
    <t>ENCANADOR OU BOMBEIRO HIDRAULICO</t>
  </si>
  <si>
    <t xml:space="preserve"> 00006111 </t>
  </si>
  <si>
    <t>SERVENTE DE OBRAS</t>
  </si>
  <si>
    <t>GUARDA CORPO EM AÇO GALVANIZADO DIN 2440, D = 2", COM SUBDIVISÕES EM TUBO DE AÇO 1/2", H = 1,05 M - COM CORRIMÃO DUPLO DE TUBO DE AÇO GALV. DE 1 1/2"</t>
  </si>
  <si>
    <t xml:space="preserve"> AUX-ARG-010 </t>
  </si>
  <si>
    <t>CORRIMÃO DUPLO EM TUBO GALVANIZADO DIN 2440, D = 1.1/2"</t>
  </si>
  <si>
    <t xml:space="preserve"> 15 </t>
  </si>
  <si>
    <t>REVESTIMENTO</t>
  </si>
  <si>
    <t xml:space="preserve"> 90668 </t>
  </si>
  <si>
    <t>PROJETOR PNEUMÁTICO DE ARGAMASSA PARA CHAPISCO E REBOCO COM RECIPIENTE ACOPLADO, TIPO CANEQUINHA, COM COMPRESSOR DE AR REBOCÁVEL VAZÃO 89 PCM E MOTOR DIESEL DE 20 CV - CHP DIURNO. AF_06/2015</t>
  </si>
  <si>
    <t xml:space="preserve"> 90669 </t>
  </si>
  <si>
    <t>PROJETOR PNEUMÁTICO DE ARGAMASSA PARA CHAPISCO E REBOCO COM RECIPIENTE ACOPLADO, TIPO CANEQUINHA, COM COMPRESSOR DE AR REBOCÁVEL VAZÃO 89 PCM E MOTOR DIESEL DE 20 CV - CHI DIURNO. AF_06/2015</t>
  </si>
  <si>
    <t xml:space="preserve"> 87527 </t>
  </si>
  <si>
    <t>EMBOÇO, PARA RECEBIMENTO DE CERÂMICA, EM ARGAMASSA TRAÇO 1:2:8, PREPARO MECÂNICO COM BETONEIRA 400L, APLICADO MANUALMENTE EM FACES INTERNAS DE PAREDES, PARA AMBIENTE COM ÁREA MENOR QUE 5M2, ESPESSURA DE 20MM, COM EXECUÇÃO DE TALISCAS. AF_06/2014</t>
  </si>
  <si>
    <t xml:space="preserve"> 87529 </t>
  </si>
  <si>
    <t>MASSA ÚNICA, PARA RECEBIMENTO DE PINTURA, EM ARGAMASSA TRAÇO 1:2:8, PREPARO MECÂNICO COM BETONEIRA 400L, APLICADA MANUALMENTE EM FACES INTERNAS DE PAREDES, ESPESSURA DE 20MM, COM EXECUÇÃO DE TALISCAS. AF_06/2014</t>
  </si>
  <si>
    <t xml:space="preserve"> 87531 </t>
  </si>
  <si>
    <t>EMBOÇO, PARA RECEBIMENTO DE CERÂMICA, EM ARGAMASSA TRAÇO 1:2:8, PREPARO MECÂNICO COM BETONEIRA 400L, APLICADO MANUALMENTE EM FACES INTERNAS DE PAREDES, PARA AMBIENTE COM ÁREA ENTRE 5M2 E 10M2, ESPESSURA DE 20MM, COM EXECUÇÃO DE TALISCAS. AF_06/2014</t>
  </si>
  <si>
    <t xml:space="preserve"> 00004051 </t>
  </si>
  <si>
    <t>18L</t>
  </si>
  <si>
    <t xml:space="preserve"> 88256 </t>
  </si>
  <si>
    <t>AZULEJISTA OU LADRILHISTA COM ENCARGOS COMPLEMENTARES</t>
  </si>
  <si>
    <t xml:space="preserve"> 028159 </t>
  </si>
  <si>
    <t xml:space="preserve"> 88269 </t>
  </si>
  <si>
    <t>GESSEIRO COM ENCARGOS COMPLEMENTARES</t>
  </si>
  <si>
    <t xml:space="preserve"> 00003315 </t>
  </si>
  <si>
    <t>GESSO EM PO PARA REVESTIMENTOS/MOLDURAS/SANCAS</t>
  </si>
  <si>
    <t xml:space="preserve"> 87325 </t>
  </si>
  <si>
    <t xml:space="preserve"> 88278 </t>
  </si>
  <si>
    <t>MONTADOR DE ESTRUTURA METÁLICA COM ENCARGOS COMPLEMENTARES</t>
  </si>
  <si>
    <t xml:space="preserve"> 17 </t>
  </si>
  <si>
    <t xml:space="preserve"> 00006090 </t>
  </si>
  <si>
    <t>SELADOR PVA PAREDES INTERNAS</t>
  </si>
  <si>
    <t xml:space="preserve"> 00007345 </t>
  </si>
  <si>
    <t xml:space="preserve"> 00005318 </t>
  </si>
  <si>
    <t>SOLVENTE DILUENTE A BASE DE AGUARRAS</t>
  </si>
  <si>
    <t xml:space="preserve"> 00007311 </t>
  </si>
  <si>
    <t>TINTA ESMALTE SINTETICO PREMIUM ACETINADO</t>
  </si>
  <si>
    <t xml:space="preserve"> 00006086 </t>
  </si>
  <si>
    <t>GL</t>
  </si>
  <si>
    <t xml:space="preserve"> 88311 </t>
  </si>
  <si>
    <t>PINTOR DE LETREIROS COM ENCARGOS COMPLEMENTARES</t>
  </si>
  <si>
    <t xml:space="preserve"> 010943 </t>
  </si>
  <si>
    <t>CHAPA GALVANIZADA #26 600mm x 0,46mm (4,00kg/m2)</t>
  </si>
  <si>
    <t xml:space="preserve"> 001350 </t>
  </si>
  <si>
    <t>PONTALETE 7,5x7,5cm (3x3") PERNA/BARROTE/ESTRONCA</t>
  </si>
  <si>
    <t xml:space="preserve"> 018122 </t>
  </si>
  <si>
    <t xml:space="preserve"> 018118 </t>
  </si>
  <si>
    <t xml:space="preserve"> 18 </t>
  </si>
  <si>
    <t xml:space="preserve"> MAO-OFC-055 </t>
  </si>
  <si>
    <t>GRANITEIRO/MARMORISTA COM ENCARGOS COMPLEMENTARES</t>
  </si>
  <si>
    <t xml:space="preserve"> 00011758 </t>
  </si>
  <si>
    <t>SABONETEIRA PLASTICA TIPO DISPENSER PARA SABONETE LIQUIDO COM RESERVATORIO 800 A 1500 ML</t>
  </si>
  <si>
    <t xml:space="preserve"> 00007334 </t>
  </si>
  <si>
    <t>ADITIVO ADESIVO LIQUIDO PARA ARGAMASSAS DE REVESTIMENTOS CIMENTICIOS</t>
  </si>
  <si>
    <t xml:space="preserve"> 00000587 </t>
  </si>
  <si>
    <t>CANTONEIRA ALUMINIO ABAS DESIGUAIS 1" X 3/4 ", E = 1/8 "</t>
  </si>
  <si>
    <t xml:space="preserve"> 00001360 </t>
  </si>
  <si>
    <t>CHAPA DE MADEIRA COMPENSADA NAVAL (COM COLA FENOLICA), E = 6 MM, DE *1,60 X 2,20* M</t>
  </si>
  <si>
    <t xml:space="preserve"> 00011186 </t>
  </si>
  <si>
    <t>ESPELHO CRISTAL E = 4 MM</t>
  </si>
  <si>
    <t xml:space="preserve"> E.18.000.036519 </t>
  </si>
  <si>
    <t>Revestimento em aço inoxidável AISI304, liga18,8 em chapa 20 com espessura de 1mm, acabamento escovado - colocado</t>
  </si>
  <si>
    <t xml:space="preserve"> 8103 </t>
  </si>
  <si>
    <t>Suporte para Mapa Tátil h=1,00  ref.CSMPF000 em chapa galv. revestida com Alucobond</t>
  </si>
  <si>
    <t xml:space="preserve"> 00000013 </t>
  </si>
  <si>
    <t>MAPA TÁTIL EM ACRÍLICO, DIM. 1,20 X 0,34M</t>
  </si>
  <si>
    <t xml:space="preserve"> 79803 </t>
  </si>
  <si>
    <t>PLACA DE IDENTIFICAÇÃO NÚMERO DE PAVIMENTO EM BRAILE (10X10CM, EM ALUMÍNIO)</t>
  </si>
  <si>
    <t xml:space="preserve"> 79804 </t>
  </si>
  <si>
    <t>PLACA DE IDENTIFICAÇÃO DE WC EM BRAILE FEMININO OU MASCULINO (21X10CM, EM ALUMÍNIO)</t>
  </si>
  <si>
    <t xml:space="preserve"> 79805 </t>
  </si>
  <si>
    <t>PLACA DE IDENTIFICAÇÃO EM BRAILE "INÍCIO E FINAL" P/ CORRIMÃO (10X3CM, EM ALUMÍNIO)</t>
  </si>
  <si>
    <t xml:space="preserve"> 79806 </t>
  </si>
  <si>
    <t>PLACA DE IDENTIFICAÇÃO EM BRAILE DE PAVIMENTO P/ CORRIMÃO (3X3CM, EM ALUMÍNIO)</t>
  </si>
  <si>
    <t xml:space="preserve"> 049181 </t>
  </si>
  <si>
    <t>COLA CASCOLA 400 gramas 2,8kg/m2</t>
  </si>
  <si>
    <t xml:space="preserve"> 025828 </t>
  </si>
  <si>
    <t>FITA ANTIDERRAPANTE</t>
  </si>
  <si>
    <t>SINALIZAÇÃO TÁTIL E PLACAS EM BRAILLE</t>
  </si>
  <si>
    <t xml:space="preserve"> 83.17.69 </t>
  </si>
  <si>
    <t>FAIXA PARA DEGRAUS EM BORRACHA REFLETIVA 3X20 CM</t>
  </si>
  <si>
    <t xml:space="preserve"> 00000003 </t>
  </si>
  <si>
    <t>ACIDO MURIATICO, DILUICAO 10% A 12% PARA USO EM LIMPEZA</t>
  </si>
  <si>
    <t xml:space="preserve"> 19 </t>
  </si>
  <si>
    <t>PAISAGISMO/ URBANIZAÇÃO</t>
  </si>
  <si>
    <t xml:space="preserve"> 00034492 </t>
  </si>
  <si>
    <t>CONCRETO USINADO BOMBEAVEL, CLASSE DE RESISTENCIA C20, COM BRITA 0 E 1, SLUMP = 100 +/- 20 MM, EXCLUI SERVICO DE BOMBEAMENTO (NBR 8953)</t>
  </si>
  <si>
    <t xml:space="preserve"> 00003777 </t>
  </si>
  <si>
    <t>LONA PLASTICA PRETA, E= 150 MICRA</t>
  </si>
  <si>
    <t xml:space="preserve"> 00004460 </t>
  </si>
  <si>
    <t>SARRAFO DE MADEIRA NAO APARELHADA *2,5 X 10 CM, MACARANDUBA, ANGELIM OU EQUIVALENTE DA REGIAO</t>
  </si>
  <si>
    <t xml:space="preserve"> 00007156 </t>
  </si>
  <si>
    <t xml:space="preserve"> 20 </t>
  </si>
  <si>
    <t>TRAN - TRANSPORTES, CARGAS E DESCARGAS</t>
  </si>
  <si>
    <t xml:space="preserve"> 21 </t>
  </si>
  <si>
    <t xml:space="preserve"> 91677 </t>
  </si>
  <si>
    <t>ENGENHEIRO ELETRICISTA COM ENCARGOS COMPLEMENTARES</t>
  </si>
  <si>
    <t>ENGENHEIRO MECÂNICO COM ENCARGOS COMPLEMENTARES</t>
  </si>
  <si>
    <t xml:space="preserve"> 93572 </t>
  </si>
  <si>
    <t>ENCARREGADO GERAL DE OBRAS COM ENCARGOS COMPLEMENTARES</t>
  </si>
  <si>
    <t xml:space="preserve"> 22 </t>
  </si>
  <si>
    <t xml:space="preserve"> 00000345 </t>
  </si>
  <si>
    <t xml:space="preserve"> 00040547 </t>
  </si>
  <si>
    <t xml:space="preserve"> 00004812 </t>
  </si>
  <si>
    <t>PLACA DE GESSO PARA FORRO, DE  *60 X 60* CM E ESPESSURA DE 12 MM (30 MM NAS BORDAS) SEM COLOCACAO</t>
  </si>
  <si>
    <t xml:space="preserve"> 00020250 </t>
  </si>
  <si>
    <t>SISAL EM FIBRA</t>
  </si>
  <si>
    <t xml:space="preserve"> 87301 </t>
  </si>
  <si>
    <t xml:space="preserve"> 00001381 </t>
  </si>
  <si>
    <t>ARGAMASSA COLANTE AC I PARA CERAMICAS</t>
  </si>
  <si>
    <t xml:space="preserve"> 00001287 </t>
  </si>
  <si>
    <t>PISO EM CERAMICA ESMALTADA EXTRA, PEI MAIOR OU IGUAL A 4, FORMATO MENOR OU IGUAL A 2025 CM2</t>
  </si>
  <si>
    <t xml:space="preserve"> 00034357 </t>
  </si>
  <si>
    <t>REJUNTE COLORIDO, CIMENTICIO</t>
  </si>
  <si>
    <t xml:space="preserve"> 00037595 </t>
  </si>
  <si>
    <t>ARGAMASSA COLANTE TIPO ACIII</t>
  </si>
  <si>
    <t xml:space="preserve"> 00010841 </t>
  </si>
  <si>
    <t>PISO EM GRANITO, POLIDO, TIPO ANDORINHA/ QUARTZ/ CASTELO/ CORUMBA OU OUTROS EQUIVALENTES DA REGIAO, FORMATO MENOR OU IGUAL A 3025 CM2, E=  *2* CM</t>
  </si>
  <si>
    <t xml:space="preserve"> 00034356 </t>
  </si>
  <si>
    <t>REJUNTE BRANCO, CIMENTICIO</t>
  </si>
  <si>
    <t xml:space="preserve"> 00020231 </t>
  </si>
  <si>
    <t>RODAPE OU RODABANCADA EM GRANITO, POLIDO, TIPO ANDORINHA/ QUARTZ/ CASTELO/ CORUMBA OU OUTROS EQUIVALENTES DA REGIAO, H= 10 CM, E=  *2,0* CM</t>
  </si>
  <si>
    <t>Insira o valor percentual do desconto sobre o preço estimado de cada item</t>
  </si>
  <si>
    <t>IMPORTANTE</t>
  </si>
  <si>
    <t xml:space="preserve"> 1.2 </t>
  </si>
  <si>
    <t xml:space="preserve"> ED-4019 </t>
  </si>
  <si>
    <t>PROJETO EXECUTIVO DE ESTRUTURA DE CONCRETO - FUNDAÇÕES - ESTACAS</t>
  </si>
  <si>
    <t>PR A1</t>
  </si>
  <si>
    <t xml:space="preserve"> 1.3 </t>
  </si>
  <si>
    <t xml:space="preserve"> 00000153 </t>
  </si>
  <si>
    <t>PROJETO SANITÁRIO - EXECUTIVO - TANQUE SÉPTICO E FILTRO ANAERÓBICO</t>
  </si>
  <si>
    <t xml:space="preserve"> 2.10 </t>
  </si>
  <si>
    <t xml:space="preserve"> SON-SPT-005 </t>
  </si>
  <si>
    <t>MOBILIZAÇÃO E DESMOBILIZAÇÃO POR EQUIPAMENTO DE SONDAGEM A PERCUSSÃO D = 2 1/2"</t>
  </si>
  <si>
    <t xml:space="preserve"> 2.11 </t>
  </si>
  <si>
    <t xml:space="preserve"> ED-4118 </t>
  </si>
  <si>
    <t>SONDAGEM A PERCUSSÃO</t>
  </si>
  <si>
    <t xml:space="preserve"> 050407 </t>
  </si>
  <si>
    <t>EXEC. DE ATERRO EM VALAS/POCOS/CAVAS DE FUNDACAO, C/ FORNEC. DE SOLO, INCL.  LANCAM., ESPALHAM., COMPACT. C/PLACA VIBRATORIA, SOQUETE PNEUMATICO OU  SOQUETEMANUAL - DMT=20KM</t>
  </si>
  <si>
    <t xml:space="preserve"> 4.5.8 </t>
  </si>
  <si>
    <t>CONTENÇÃO RAMPA DE ACESSO</t>
  </si>
  <si>
    <t xml:space="preserve"> 4.5.8.1 </t>
  </si>
  <si>
    <t xml:space="preserve"> 95952 </t>
  </si>
  <si>
    <t>(COMPOSIÇÃO REPRESENTATIVA) EXECUÇÃO DE ESTRUTURAS DE CONCRETO ARMADO CONVENCIONAL, PARA EDIFICAÇÃO HABITACIONAL MULTIFAMILIAR (PRÉDIO), FCK = 25 MPA. AF_01/2017</t>
  </si>
  <si>
    <t xml:space="preserve"> 4.5.8.2 </t>
  </si>
  <si>
    <t xml:space="preserve"> 92915 </t>
  </si>
  <si>
    <t>ARMAÇÃO DE ESTRUTURAS DE CONCRETO ARMADO, EXCETO VIGAS, PILARES, LAJES E FUNDAÇÕES, UTILIZANDO AÇO CA-60 DE 5,0 MM - MONTAGEM. AF_12/2015</t>
  </si>
  <si>
    <t xml:space="preserve"> 4.5.8.3 </t>
  </si>
  <si>
    <t xml:space="preserve"> 4.5.8.4 </t>
  </si>
  <si>
    <t xml:space="preserve"> 91815 </t>
  </si>
  <si>
    <t>(COMPOSIÇÃO REPRESENTATIVA) DE ALVENARIA DE BLOCOS DE CONCRETO ESTRUTURAL 14X19X39 CM, (ESPESSURA 14 CM), FBK = 4,5 MPA, UTILIZANDO PALHETA, PARA EDIFICAÇÃO HABITACIONAL. AF_10/2015</t>
  </si>
  <si>
    <t xml:space="preserve"> 4.5.8.5 </t>
  </si>
  <si>
    <t xml:space="preserve"> 87377 </t>
  </si>
  <si>
    <t>ARGAMASSA TRAÇO 1:3 (EM VOLUME DE CIMENTO E AREIA GROSSA ÚMIDA) PARA CHAPISCO CONVENCIONAL, PREPARO MANUAL. AF_08/2019</t>
  </si>
  <si>
    <t xml:space="preserve"> 4.5.8.6 </t>
  </si>
  <si>
    <t xml:space="preserve"> 87794 </t>
  </si>
  <si>
    <t>EMBOÇO OU MASSA ÚNICA EM ARGAMASSA TRAÇO 1:2:8, PREPARO MANUAL, APLICADA MANUALMENTE EM PANOS CEGOS DE FACHADA (SEM PRESENÇA DE VÃOS), ESPESSURA DE 25 MM. AF_06/2014</t>
  </si>
  <si>
    <t xml:space="preserve"> 4.5.8.7 </t>
  </si>
  <si>
    <t>APLICAÇÃO DE SELANTE, MASTIQUE ELÁSTICO, EM JUNTA DE DILAÇÃO, DIMENSÃO 20X10 MM, FATOR DE FORMA 1:2, EXCLUSIVE DELIMITADOR DE PROFUNDIDADE</t>
  </si>
  <si>
    <t>PORTA EM ALUMÍNIO DE ABRIR TIPO VENEZIANA COM GUARNIÇÃO, FIXAÇÃO COM PARAFUSOS - FORNECIMENTO E INSTALAÇÃO. AF_12/2019</t>
  </si>
  <si>
    <t xml:space="preserve"> SEDS-ESQ-035 </t>
  </si>
  <si>
    <t>JANELA VENEZIANA FIXA EM CHAPA 14 - PADRÃO SEDS</t>
  </si>
  <si>
    <t>FECHADURA DE EMBUTIR PARA PORTAS INTERNAS, COMPLETA, ACABAMENTO PADRÃO MÉDIO, COM EXECUÇÃO DE FURO - FORNECIMENTO E INSTALAÇÃO. AF_12/2019</t>
  </si>
  <si>
    <t>FECHADURA DE EMBUTIR PARA PORTA DE BANHEIRO, COMPLETA, ACABAMENTO PADRÃO MÉDIO, INCLUSO EXECUÇÃO DE FURO - FORNECIMENTO E INSTALAÇÃO. AF_12/2019</t>
  </si>
  <si>
    <t>U</t>
  </si>
  <si>
    <t>8</t>
  </si>
  <si>
    <t xml:space="preserve"> 8.1 </t>
  </si>
  <si>
    <t>PINTURA EPÓXI EM SUPERFÍCIES DE AÇO CARBONO, DUAS (2) DEMÃOS, APLICAÇÃO MECÂNICA</t>
  </si>
  <si>
    <t xml:space="preserve"> 8.2 </t>
  </si>
  <si>
    <t>TELHAMENTO COM TELHA DE AÇO/ALUMÍNIO E = 0,5 MM, COM ATÉ 2 ÁGUAS, INCLUSO IÇAMENTO. AF_07/2019</t>
  </si>
  <si>
    <t xml:space="preserve"> 8.3 </t>
  </si>
  <si>
    <t xml:space="preserve"> 8.4 </t>
  </si>
  <si>
    <t>CALHA EM CHAPA DE AÇO GALVANIZADO NÚMERO 24, DESENVOLVIMENTO DE 50 CM, INCLUSO TRANSPORTE VERTICAL. AF_07/2019</t>
  </si>
  <si>
    <t xml:space="preserve"> 8.5 </t>
  </si>
  <si>
    <t xml:space="preserve"> 8.6 </t>
  </si>
  <si>
    <t>RUFO EM CHAPA DE AÇO GALVANIZADO NÚMERO 24, CORTE DE 25 CM, INCLUSO TRANSPORTE VERTICAL. AF_07/2019</t>
  </si>
  <si>
    <t xml:space="preserve"> 8.7 </t>
  </si>
  <si>
    <t>RUFO E CONTRA-RUFO DE CHAPA GALVANIZADA Nº. 24, DESENVOLVIMENTO = 15 CM</t>
  </si>
  <si>
    <t xml:space="preserve"> 8.8 </t>
  </si>
  <si>
    <t xml:space="preserve"> 8.9 </t>
  </si>
  <si>
    <t xml:space="preserve"> 8.10 </t>
  </si>
  <si>
    <t xml:space="preserve"> 8.11 </t>
  </si>
  <si>
    <t xml:space="preserve"> 8.12 </t>
  </si>
  <si>
    <t xml:space="preserve"> 8.13 </t>
  </si>
  <si>
    <t xml:space="preserve"> 8.14 </t>
  </si>
  <si>
    <t xml:space="preserve"> 8.15 </t>
  </si>
  <si>
    <t xml:space="preserve"> 8.16 </t>
  </si>
  <si>
    <t xml:space="preserve"> 8.17 </t>
  </si>
  <si>
    <t xml:space="preserve"> 8.18 </t>
  </si>
  <si>
    <t xml:space="preserve"> 8.19 </t>
  </si>
  <si>
    <t xml:space="preserve"> 8.20 </t>
  </si>
  <si>
    <t xml:space="preserve"> 8.21 </t>
  </si>
  <si>
    <t xml:space="preserve"> 98107 </t>
  </si>
  <si>
    <t>CAIXA DE GORDURA SIMPLES (CAPACIDADE: 36 L), RETANGULAR, EM ALVENARIA COM BLOCOS DE CONCRETO, DIMENSÕES INTERNAS = 0,2X0,4 M, ALTURA INTERNA = 0,8 M. AF_05/2018</t>
  </si>
  <si>
    <t xml:space="preserve"> 11.5 </t>
  </si>
  <si>
    <t xml:space="preserve"> 11.6 </t>
  </si>
  <si>
    <t xml:space="preserve"> 11.7 </t>
  </si>
  <si>
    <t xml:space="preserve"> 11.8 </t>
  </si>
  <si>
    <t xml:space="preserve"> 11.9 </t>
  </si>
  <si>
    <t xml:space="preserve"> 11.10 </t>
  </si>
  <si>
    <t xml:space="preserve"> 11.11 </t>
  </si>
  <si>
    <t xml:space="preserve"> 11.12 </t>
  </si>
  <si>
    <t xml:space="preserve"> 11.13 </t>
  </si>
  <si>
    <t xml:space="preserve"> 11.14 </t>
  </si>
  <si>
    <t xml:space="preserve"> 11.15 </t>
  </si>
  <si>
    <t xml:space="preserve"> 11.16 </t>
  </si>
  <si>
    <t xml:space="preserve"> 11.17 </t>
  </si>
  <si>
    <t xml:space="preserve"> 11.18 </t>
  </si>
  <si>
    <t xml:space="preserve"> 11.19 </t>
  </si>
  <si>
    <t xml:space="preserve"> 11.20 </t>
  </si>
  <si>
    <t xml:space="preserve"> 11.21 </t>
  </si>
  <si>
    <t xml:space="preserve"> 11.22 </t>
  </si>
  <si>
    <t xml:space="preserve"> 11.23 </t>
  </si>
  <si>
    <t xml:space="preserve"> 11.24 </t>
  </si>
  <si>
    <t xml:space="preserve"> 11.25 </t>
  </si>
  <si>
    <t xml:space="preserve"> 11.26 </t>
  </si>
  <si>
    <t xml:space="preserve"> 11.27 </t>
  </si>
  <si>
    <t xml:space="preserve"> 11.28 </t>
  </si>
  <si>
    <t>REGISTRO DE GAVETA, TIPO BASE,  ROSCÁVEL 1" (PARA TUBO SOLDÁVEL OU PPR DN 32MM/CPVC DN 28MM), INCLUSIVE ACABAMENTO (PADRÃO MÉDIO) E CANOPLA CROMADOS</t>
  </si>
  <si>
    <t xml:space="preserve"> 11.29 </t>
  </si>
  <si>
    <t xml:space="preserve"> 11.30 </t>
  </si>
  <si>
    <t xml:space="preserve"> 89617 </t>
  </si>
  <si>
    <t>TE, PVC, SOLDÁVEL, DN 25MM, INSTALADO EM PRUMADA DE ÁGUA - FORNECIMENTO E INSTALAÇÃO. AF_12/2014</t>
  </si>
  <si>
    <t xml:space="preserve"> 11.31 </t>
  </si>
  <si>
    <t xml:space="preserve"> 11.32 </t>
  </si>
  <si>
    <t xml:space="preserve"> 11.33 </t>
  </si>
  <si>
    <t xml:space="preserve"> 11.34 </t>
  </si>
  <si>
    <t>SIFÃO DO TIPO GARRAFA EM METAL CROMADO 1 X 1.1/2 - FORNECIMENTO E INSTALAÇÃO. AF_01/2020</t>
  </si>
  <si>
    <t xml:space="preserve"> 11.35 </t>
  </si>
  <si>
    <t>VASO SANITÁRIO SIFONADO COM CAIXA ACOPLADA LOUÇA BRANCA - PADRÃO MÉDIO, INCLUSO ENGATE FLEXÍVEL EM METAL CROMADO, 1/2  X 40CM - FORNECIMENTO E INSTALAÇÃO. AF_01/2020</t>
  </si>
  <si>
    <t xml:space="preserve"> 11.36 </t>
  </si>
  <si>
    <t xml:space="preserve"> 11.37 </t>
  </si>
  <si>
    <t xml:space="preserve"> 11.38 </t>
  </si>
  <si>
    <t xml:space="preserve"> 11.39 </t>
  </si>
  <si>
    <t>LAVATÓRIO LOUÇA BRANCA SUSPENSO, 29,5 X 39CM OU EQUIVALENTE, PADRÃO POPULAR - FORNECIMENTO E INSTALAÇÃO. AF_01/2020</t>
  </si>
  <si>
    <t xml:space="preserve"> 11.40 </t>
  </si>
  <si>
    <t>CUBA DE EMBUTIR OVAL EM LOUÇA BRANCA, 35 X 50CM OU EQUIVALENTE - FORNECIMENTO E INSTALAÇÃO. AF_01/2020</t>
  </si>
  <si>
    <t xml:space="preserve"> 11.41 </t>
  </si>
  <si>
    <t xml:space="preserve"> 11.42 </t>
  </si>
  <si>
    <t>CUBA DE EMBUTIR RETANGULAR DE AÇO INOXIDÁVEL, 46 X 30 X 12 CM - FORNECIMENTO E INSTALAÇÃO. AF_01/2020</t>
  </si>
  <si>
    <t xml:space="preserve"> 11.43 </t>
  </si>
  <si>
    <t>TORNEIRA CROMADA TUBO MÓVEL, DE MESA, 1/2 OU 3/4, PARA PIA DE COZINHA, PADRÃO ALTO - FORNECIMENTO E INSTALAÇÃO. AF_01/2020</t>
  </si>
  <si>
    <t xml:space="preserve"> 11.44 </t>
  </si>
  <si>
    <t xml:space="preserve"> 86919 </t>
  </si>
  <si>
    <t>TANQUE DE LOUÇA BRANCA COM COLUNA, 30L OU EQUIVALENTE, INCLUSO SIFÃO FLEXÍVEL EM PVC, VÁLVULA METÁLICA E TORNEIRA DE METAL CROMADO PADRÃO MÉDIO - FORNECIMENTO E INSTALAÇÃO. AF_01/2020</t>
  </si>
  <si>
    <t xml:space="preserve"> 11.45 </t>
  </si>
  <si>
    <t xml:space="preserve"> 11.46 </t>
  </si>
  <si>
    <t xml:space="preserve"> 11.47 </t>
  </si>
  <si>
    <t xml:space="preserve"> 11.48 </t>
  </si>
  <si>
    <t xml:space="preserve"> 11.49 </t>
  </si>
  <si>
    <t xml:space="preserve"> 98056 </t>
  </si>
  <si>
    <t>TANQUE SÉPTICO CIRCULAR, EM CONCRETO PRÉ-MOLDADO, DIÂMETRO INTERNO = 2,38 M, ALTURA INTERNA = 3,0 M, VOLUME ÚTIL: 12234,2 L</t>
  </si>
  <si>
    <t xml:space="preserve"> 11.50 </t>
  </si>
  <si>
    <t xml:space="preserve"> 1749 </t>
  </si>
  <si>
    <t>Filtro anaeróbio em concreto armado dimensões internas 2,85 x2,85 x 1,80 m</t>
  </si>
  <si>
    <t xml:space="preserve"> 98554 </t>
  </si>
  <si>
    <t>IMPERMEABILIZAÇÃO DE SUPERFÍCIE COM MEMBRANA À BASE DE RESINA ACRÍLICA, 3 DEMÃOS. AF_06/2018</t>
  </si>
  <si>
    <t xml:space="preserve"> 98555 </t>
  </si>
  <si>
    <t>IMPERMEABILIZAÇÃO DE SUPERFÍCIE COM ARGAMASSA POLIMÉRICA / MEMBRANA ACRÍLICA, 3 DEMÃOS. AF_06/2018</t>
  </si>
  <si>
    <t xml:space="preserve"> 13.3 </t>
  </si>
  <si>
    <t xml:space="preserve"> 13.4 </t>
  </si>
  <si>
    <t xml:space="preserve"> 13.5 </t>
  </si>
  <si>
    <t xml:space="preserve"> 13.6 </t>
  </si>
  <si>
    <t xml:space="preserve"> 13.7 </t>
  </si>
  <si>
    <t xml:space="preserve"> 13.8 </t>
  </si>
  <si>
    <t xml:space="preserve"> 13.9 </t>
  </si>
  <si>
    <t>LUMINÁRIA DE EMERGÊNCIA, COM 30 LÂMPADAS LED DE 2 W, SEM REATOR - FORNECIMENTO E INSTALAÇÃO. AF_02/2020</t>
  </si>
  <si>
    <t xml:space="preserve"> 13.10 </t>
  </si>
  <si>
    <t xml:space="preserve"> 13.11 </t>
  </si>
  <si>
    <t xml:space="preserve"> 13.12 </t>
  </si>
  <si>
    <t xml:space="preserve"> 13.13 </t>
  </si>
  <si>
    <t xml:space="preserve"> 13.14 </t>
  </si>
  <si>
    <t xml:space="preserve"> 13.15 </t>
  </si>
  <si>
    <t xml:space="preserve"> 13.16 </t>
  </si>
  <si>
    <t xml:space="preserve"> 13.17 </t>
  </si>
  <si>
    <t xml:space="preserve"> 13.18 </t>
  </si>
  <si>
    <t xml:space="preserve"> 13.19 </t>
  </si>
  <si>
    <t xml:space="preserve"> 13.20 </t>
  </si>
  <si>
    <t xml:space="preserve"> 13.21 </t>
  </si>
  <si>
    <t xml:space="preserve"> 13.22 </t>
  </si>
  <si>
    <t xml:space="preserve"> 13.23 </t>
  </si>
  <si>
    <t xml:space="preserve"> 13.24 </t>
  </si>
  <si>
    <t xml:space="preserve"> 13.25 </t>
  </si>
  <si>
    <t xml:space="preserve"> 13.26 </t>
  </si>
  <si>
    <t xml:space="preserve"> 13.27 </t>
  </si>
  <si>
    <t xml:space="preserve"> 13.28 </t>
  </si>
  <si>
    <t xml:space="preserve"> 13.29 </t>
  </si>
  <si>
    <t xml:space="preserve"> 13.30 </t>
  </si>
  <si>
    <t xml:space="preserve"> 13.31 </t>
  </si>
  <si>
    <t xml:space="preserve"> 13.32 </t>
  </si>
  <si>
    <t xml:space="preserve"> 13.33 </t>
  </si>
  <si>
    <t xml:space="preserve"> 13.34 </t>
  </si>
  <si>
    <t xml:space="preserve"> 13.35 </t>
  </si>
  <si>
    <t xml:space="preserve"> 13.36 </t>
  </si>
  <si>
    <t>REVESTIMENTO 32X56 ESMALDADO PEI2 - 32530 INCEFRA</t>
  </si>
  <si>
    <t xml:space="preserve"> ED-9075 </t>
  </si>
  <si>
    <t>FORNECIMENTO DE ANDAIME METÁLICO PARA FACHADA (LOCAÇÃO), INCLUSIVE PISO METÁLICO E SAPATAS, EXCLUSIVE MONTAGEM E DESMONTAGEM</t>
  </si>
  <si>
    <t>M2/MES</t>
  </si>
  <si>
    <t>PINTURA ESMALTE EM SUPERFÍCIE DE CONCRETO/ALVENARIA, DUAS (2) DEMÃOS, EXCLUSIVE SELADOR ACRÍLICO E MASSA ACRÍLICA/CORRIDA (PVA)</t>
  </si>
  <si>
    <t xml:space="preserve"> 15.13 </t>
  </si>
  <si>
    <t xml:space="preserve"> 16.1 </t>
  </si>
  <si>
    <t xml:space="preserve"> 16.1.1 </t>
  </si>
  <si>
    <t xml:space="preserve"> 16.1.2 </t>
  </si>
  <si>
    <t>REVESTIMENTO COM GRANITO, CINZA ANDORINHA, APLICADO EM PAREDE, ESP. 2CM, ASSENTAMENTO COM ARGAMASSA INDUSTRIALIZADA, AMBIENTE INTERNO/EXTERNO, ALTURA MÁXIMA DE 3M PARA APLICAÇÃO DO GRANITO, INCLUSIVE REJUNTAMENTO</t>
  </si>
  <si>
    <t xml:space="preserve"> 16.1.3 </t>
  </si>
  <si>
    <t>SABONETEIRA PLASTICA TIPO DISPENSER PARA SABONETE LIQUIDO COM RESERVATORIO 800 A 1500 ML, INCLUSO FIXAÇÃO. AF_01/2020</t>
  </si>
  <si>
    <t xml:space="preserve"> 16.1.4 </t>
  </si>
  <si>
    <t xml:space="preserve"> 16.1.5 </t>
  </si>
  <si>
    <t xml:space="preserve"> 16.1.6 </t>
  </si>
  <si>
    <t>BARRA DE APOIO EM AÇO INOX POLIDO RETA, DN 1.1/4" (31,75MM), PARA ACESSIBILIDADE (PMR/PCR), COMPRIMENTO 80CM, INSTALADO EM PAREDE, INCLUSIVE FORNECIMENTO, INSTALAÇÃO E ACESSÓRIOS PARA FIXAÇÃO</t>
  </si>
  <si>
    <t xml:space="preserve"> 16.1.7 </t>
  </si>
  <si>
    <t>BARRA DE APOIO EM AÇO INOX POLIDO RETA, DN 1.1/4" (31,75MM), PARA ACESSIBILIDADE (PMR/PCR), COMPRIMENTO 40CM, INSTALADO EM PORTA/PAREDE, INCLUSIVE FORNECIMENTO, INSTALAÇÃO E ACESSÓRIOS PARA FIXAÇÃO</t>
  </si>
  <si>
    <t xml:space="preserve"> 16.1.8 </t>
  </si>
  <si>
    <t>BARRA DE APOIO EM AÇO INOX POLIDO RETA, DN 1.1/4" (31,75MM), PARA ACESSIBILIDADE (PMR/PCR), COMPRIMENTO 100CM, INSTALADO EM PAREDE, INCLUSIVE FORNECIMENTO, INSTALAÇÃO E ACESSÓRIOS PARA FIXAÇÃO</t>
  </si>
  <si>
    <t xml:space="preserve"> 16.1.9 </t>
  </si>
  <si>
    <t xml:space="preserve"> 16.2 </t>
  </si>
  <si>
    <t xml:space="preserve"> 16.2.1 </t>
  </si>
  <si>
    <t>PISO PODOTÁTIL DE BORRACHA, DIRECIONAL, ESP. 5MM, COLORIDA, ASSENTAMENTO COM COLA DE CONTATO, INCLUSIVE FORNECIMENTO E INSTALAÇÃO</t>
  </si>
  <si>
    <t xml:space="preserve"> 16.2.2 </t>
  </si>
  <si>
    <t xml:space="preserve"> 16.2.3 </t>
  </si>
  <si>
    <t xml:space="preserve"> 16.2.4 </t>
  </si>
  <si>
    <t xml:space="preserve"> 16.2.5 </t>
  </si>
  <si>
    <t xml:space="preserve"> 16.2.6 </t>
  </si>
  <si>
    <t xml:space="preserve"> 16.2.7 </t>
  </si>
  <si>
    <t xml:space="preserve"> 16.2.8 </t>
  </si>
  <si>
    <t xml:space="preserve"> 16.2.9 </t>
  </si>
  <si>
    <t>APLICAÇÃO DE FAIXA/FITA ADESIVA ANTIDERRAPANTE, LARGURA 50MM, EM DEGRAUS DE ESCADA, INCLUSIVE FORNECIMENTO</t>
  </si>
  <si>
    <t xml:space="preserve"> 16.2.10 </t>
  </si>
  <si>
    <t xml:space="preserve"> 16.2.11 </t>
  </si>
  <si>
    <t>PISO PODOTÁTIL DE BORRACHA, ALERTA, ESP. 5MM, COLORIDA, ASSENTAMENTO COM COLA DE CONTATO, INCLUSIVE FORNECIMENTO E INSTALAÇÃO</t>
  </si>
  <si>
    <t xml:space="preserve"> 16.3 </t>
  </si>
  <si>
    <t xml:space="preserve"> 16.3.1 </t>
  </si>
  <si>
    <t>ADMINISTRAÇÃO LOCAL</t>
  </si>
  <si>
    <t xml:space="preserve"> 20.2 </t>
  </si>
  <si>
    <t>PISO EM GRANILITE/MARMORITE, ESP. 8MM, ACABAMENTO POLIDO, COR CINZA, MODULAÇÃO DE 1X1M, INCLUSIVE JUNTA PLÁSTICA, RESINA E POLIMENTO MECANIZADO</t>
  </si>
  <si>
    <t>22.1</t>
  </si>
  <si>
    <t>22.2</t>
  </si>
  <si>
    <t>22.3</t>
  </si>
  <si>
    <t>22.4</t>
  </si>
  <si>
    <t>22.5</t>
  </si>
  <si>
    <t>22.6</t>
  </si>
  <si>
    <t>22.7</t>
  </si>
  <si>
    <t>22.8</t>
  </si>
  <si>
    <t>22.9</t>
  </si>
  <si>
    <t>22.10</t>
  </si>
  <si>
    <t>22.11</t>
  </si>
  <si>
    <t>22.12</t>
  </si>
  <si>
    <t xml:space="preserve"> 9.1.1 </t>
  </si>
  <si>
    <t xml:space="preserve"> 9.1.2 </t>
  </si>
  <si>
    <t xml:space="preserve"> 9.1.3 </t>
  </si>
  <si>
    <t xml:space="preserve"> 9.1.4 </t>
  </si>
  <si>
    <t xml:space="preserve"> 9.1.5 </t>
  </si>
  <si>
    <t xml:space="preserve"> 9.1.6 </t>
  </si>
  <si>
    <t xml:space="preserve"> 9.1.7 </t>
  </si>
  <si>
    <t xml:space="preserve"> 9.1.8 </t>
  </si>
  <si>
    <t xml:space="preserve"> 9.1.9 </t>
  </si>
  <si>
    <t xml:space="preserve"> 9.1.10 </t>
  </si>
  <si>
    <t xml:space="preserve"> 9.1.11 </t>
  </si>
  <si>
    <t xml:space="preserve"> 9.2.1 </t>
  </si>
  <si>
    <t xml:space="preserve"> 9.2.2 </t>
  </si>
  <si>
    <t xml:space="preserve"> 9.2.3 </t>
  </si>
  <si>
    <t xml:space="preserve"> 9.2.4 </t>
  </si>
  <si>
    <t xml:space="preserve"> 9.2.5 </t>
  </si>
  <si>
    <t xml:space="preserve"> 9.2.6 </t>
  </si>
  <si>
    <t xml:space="preserve"> 9.2.7 </t>
  </si>
  <si>
    <t xml:space="preserve"> 9.2.8 </t>
  </si>
  <si>
    <t xml:space="preserve"> 9.2.9 </t>
  </si>
  <si>
    <t xml:space="preserve"> 9.2.10 </t>
  </si>
  <si>
    <t xml:space="preserve"> 9.2.11 </t>
  </si>
  <si>
    <t>PERFILADOS E ACESSÓRIOS</t>
  </si>
  <si>
    <t xml:space="preserve"> 9.3.1 </t>
  </si>
  <si>
    <t>PERFILADO PRE-ZINCADO PERFURADO 38 x 38 x 6000mm</t>
  </si>
  <si>
    <t xml:space="preserve"> 9.3.2 </t>
  </si>
  <si>
    <t xml:space="preserve"> 9.3.3 </t>
  </si>
  <si>
    <t xml:space="preserve"> 9.3.4 </t>
  </si>
  <si>
    <t xml:space="preserve"> 9.3.5 </t>
  </si>
  <si>
    <t xml:space="preserve"> 9.3.6 </t>
  </si>
  <si>
    <t>JUNÇÃO INTERNA TIPO "I" PARA PERFILADO PERFURADO EM CHAPA DE AÇO, 38X38 MM - Nº18</t>
  </si>
  <si>
    <t xml:space="preserve"> 9.3.7 </t>
  </si>
  <si>
    <t xml:space="preserve"> 9.3.8 </t>
  </si>
  <si>
    <t>JUNÇÃO INTERNA TIPO "X" PARA PERFILADO PERFURADO EM CHAPA DE AÇO, 38X38 MM - Nº18</t>
  </si>
  <si>
    <t xml:space="preserve"> 9.3.9 </t>
  </si>
  <si>
    <t>SAPATA 4 FUROS PARA PERFILADO PERFURADO EM CHAPA DE AÇO, 38X38 MM - Nº18</t>
  </si>
  <si>
    <t xml:space="preserve"> 9.3.10 </t>
  </si>
  <si>
    <t xml:space="preserve"> 9.3.11 </t>
  </si>
  <si>
    <t>SAIDA HORIZONTAL PARA ELETRODUTO D=3/4"</t>
  </si>
  <si>
    <t>ELETROCALHAS E ACESSÓRIOS</t>
  </si>
  <si>
    <t xml:space="preserve"> 9.4.1 </t>
  </si>
  <si>
    <t xml:space="preserve"> 9.4.2 </t>
  </si>
  <si>
    <t xml:space="preserve"> 9.4.3 </t>
  </si>
  <si>
    <t>CURVA HORIZONTAL 90° COM TAMPA PAPA ELETROCALHA  150X50 MM</t>
  </si>
  <si>
    <t xml:space="preserve"> 9.5.1 </t>
  </si>
  <si>
    <t xml:space="preserve"> 9.5.2 </t>
  </si>
  <si>
    <t xml:space="preserve"> 9.5.3 </t>
  </si>
  <si>
    <t xml:space="preserve"> 9.5.4 </t>
  </si>
  <si>
    <t xml:space="preserve"> 9.5.5 </t>
  </si>
  <si>
    <t xml:space="preserve"> 9.5.6 </t>
  </si>
  <si>
    <t xml:space="preserve"> 9.5.7 </t>
  </si>
  <si>
    <t xml:space="preserve"> 9.5.8 </t>
  </si>
  <si>
    <t xml:space="preserve"> 9.5.9 </t>
  </si>
  <si>
    <t xml:space="preserve"> 9.5.10 </t>
  </si>
  <si>
    <t xml:space="preserve"> 9.5.11 </t>
  </si>
  <si>
    <t xml:space="preserve"> 9.5.12 </t>
  </si>
  <si>
    <t>TERMINAL DE COMPRESSÃO PARA CABO DE 240MM² - FORNECIMENTO E INSTALAÇÃO</t>
  </si>
  <si>
    <t xml:space="preserve"> 9.5.13 </t>
  </si>
  <si>
    <t>TERMINAL DE COMPRESSÃO PARA CABO DE 120MM² - FORNECIMENTO E INSTALAÇÃO</t>
  </si>
  <si>
    <t xml:space="preserve"> 9.6.1 </t>
  </si>
  <si>
    <t xml:space="preserve"> 91855 </t>
  </si>
  <si>
    <t>ELETRODUTO FLEXÍVEL CORRUGADO REFORÇADO, PVC, DN 25 MM (3/4"), PARA CIRCUITOS TERMINAIS, INSTALADO EM PAREDE - FORNECIMENTO E INSTALAÇÃO. AF_12/2015</t>
  </si>
  <si>
    <t xml:space="preserve"> 9.6.2 </t>
  </si>
  <si>
    <t>ELETRODUTO DE AÇO GALVANIZADO ELETROLÍTICO 2"</t>
  </si>
  <si>
    <t xml:space="preserve"> 9.6.3 </t>
  </si>
  <si>
    <t xml:space="preserve"> 9.6.4 </t>
  </si>
  <si>
    <t>ELETRODUTO FLEXÍVEL LISO, PEAD, DN 32 MM (1"), PARA CIRCUITOS TERMINAIS, INSTALADO EM LAJE - FORNECIMENTO E INSTALAÇÃO. AF_12/2015</t>
  </si>
  <si>
    <t xml:space="preserve"> 9.6.5 </t>
  </si>
  <si>
    <t xml:space="preserve"> 9.6.6 </t>
  </si>
  <si>
    <t xml:space="preserve"> 9.6.7 </t>
  </si>
  <si>
    <t xml:space="preserve"> 9.6.8 </t>
  </si>
  <si>
    <t>CAIXA RETANGULAR 4" X 2" BAIXA (0,30 M DO PISO), PVC, INSTALADA EM PAREDE - FORNECIMENTO E INSTALAÇÃO. AF_12/2015</t>
  </si>
  <si>
    <t xml:space="preserve"> 9.6.9 </t>
  </si>
  <si>
    <t xml:space="preserve"> 9.6.10 </t>
  </si>
  <si>
    <t>UNIDUT Ø 3/4"</t>
  </si>
  <si>
    <t xml:space="preserve"> 9.6.11 </t>
  </si>
  <si>
    <t xml:space="preserve"> 91847 </t>
  </si>
  <si>
    <t>ELETRODUTO FLEXÍVEL CORRUGADO REFORÇADO, PVC, DN 32 MM (1"), PARA CIRCUITOS TERMINAIS, INSTALADO EM LAJE - FORNECIMENTO E INSTALAÇÃO. AF_12/2015</t>
  </si>
  <si>
    <t xml:space="preserve"> 9.6.12 </t>
  </si>
  <si>
    <t xml:space="preserve"> 91914 </t>
  </si>
  <si>
    <t>CURVA 90 GRAUS PARA ELETRODUTO, PVC, ROSCÁVEL, DN 25 MM (3/4"), PARA CIRCUITOS TERMINAIS, INSTALADA EM PAREDE - FORNECIMENTO E INSTALAÇÃO. AF_12/2015</t>
  </si>
  <si>
    <t xml:space="preserve"> 9.7.1 </t>
  </si>
  <si>
    <t>CANALETA PVC, ANTICHAMA, 110X20MM, FIXAÇÃO POR PARAFUSO - BRANCA - REF. PIAL, INCLUSIVE ACESSÓRIOS, FORNECIMENTO E INSTALAÇÃO</t>
  </si>
  <si>
    <t xml:space="preserve"> 9.7.2 </t>
  </si>
  <si>
    <t xml:space="preserve"> 9.7.3 </t>
  </si>
  <si>
    <t xml:space="preserve"> 9.8.1 </t>
  </si>
  <si>
    <t xml:space="preserve"> 9.8.2 </t>
  </si>
  <si>
    <t xml:space="preserve"> 9.8.3 </t>
  </si>
  <si>
    <t xml:space="preserve"> 9.8.4 </t>
  </si>
  <si>
    <t>CAIXA DE PASSAGEM/RECEPCAO EM ALVEN. DE TIJOLO MACICO, TAMPA EM CONCRETO ARMADO, SECAO INTERNA 0,70 X 0,70m, h&lt;=0,80 m (CP TIPO I/CR TIPO I) DP1003-01/02</t>
  </si>
  <si>
    <t xml:space="preserve"> UN</t>
  </si>
  <si>
    <t xml:space="preserve"> 9.8.5 </t>
  </si>
  <si>
    <t>ELETRODUTO GALVANIZADO NBR 5597 100MM 4""</t>
  </si>
  <si>
    <t xml:space="preserve"> 9.9.1 </t>
  </si>
  <si>
    <t xml:space="preserve"> 9.9.1.1 </t>
  </si>
  <si>
    <t>PRESILHA DE LATÃO, L=20MM, PARA FIXAÇÃO DE CABOS DE COBRE, 35MM² a 50MM²</t>
  </si>
  <si>
    <t xml:space="preserve"> 9.9.1.2 </t>
  </si>
  <si>
    <t xml:space="preserve"> 9.9.1.3 </t>
  </si>
  <si>
    <t>TERMINAL AÉREO GALVANIZADO 3/8" x 50CM</t>
  </si>
  <si>
    <t xml:space="preserve"> 9.9.1.4 </t>
  </si>
  <si>
    <t xml:space="preserve"> 9.9.1.5 </t>
  </si>
  <si>
    <t>CAPTOR TIPO FRANKLIN PARA SPDA - FORNECIMENTO E INSTALAÇÃO. AF_12/2017</t>
  </si>
  <si>
    <t xml:space="preserve"> 9.9.1.6 </t>
  </si>
  <si>
    <t>ISOLADOR GALVANIZADO PARA MASTRO DE DIÂMETRO 2", REFORÇADO COM 2 DESCIDAS</t>
  </si>
  <si>
    <t xml:space="preserve"> 9.9.1.7 </t>
  </si>
  <si>
    <t>APARELHO SINALIZADOR NOTURNO DE OBSTÁCULOS AÉREO, DUPLO, COM CÉLULA FOTOELÉTRICA, INCLUSIVE DUAS (2) LÂMPADAS LED, POTÊNCIA 9W, BULBO A60, E SUPORTE DE TOPO PARA MASTRO, EXCLUSIVE MASTRO</t>
  </si>
  <si>
    <t xml:space="preserve"> 9.9.1.8 </t>
  </si>
  <si>
    <t>BASE E ESTAIS PARA HASTE DE PÁRA-RAIOS</t>
  </si>
  <si>
    <t xml:space="preserve"> 9.9.1.9 </t>
  </si>
  <si>
    <t>MASTRO TELESCÓPICO 4 METROS (3Mx2" + 1Mx1.1/2") REF. TEL 472 TERMOTÉCNICA</t>
  </si>
  <si>
    <t xml:space="preserve"> 9.9.1.10 </t>
  </si>
  <si>
    <t xml:space="preserve"> 9.9.2 </t>
  </si>
  <si>
    <t xml:space="preserve"> 9.9.2.1 </t>
  </si>
  <si>
    <t xml:space="preserve"> 9.9.2.2 </t>
  </si>
  <si>
    <t xml:space="preserve"> 9.9.2.3 </t>
  </si>
  <si>
    <t>FITA PERFURADA EM LATÃO NIQUELADO 20MM x 0,8MM</t>
  </si>
  <si>
    <t xml:space="preserve"> 9.9.2.4 </t>
  </si>
  <si>
    <t xml:space="preserve"> 9.9.3 </t>
  </si>
  <si>
    <t xml:space="preserve"> 9.9.3.1 </t>
  </si>
  <si>
    <t xml:space="preserve"> 9.9.3.2 </t>
  </si>
  <si>
    <t>CAIXA DE EQUALIZAÇÃO DE POTENCIAIS 20x20x10CM DE SOBREPOR PARA 11 TERMINAIS</t>
  </si>
  <si>
    <t>9.1</t>
  </si>
  <si>
    <t>TOMADA 1xRJ45, INSTALADA EM CONDULETE GALVANIZADO 4X2''</t>
  </si>
  <si>
    <t>TOMADA PARA LÓGICA RJ45, COM CAIXA PVC, EMBUTIR - CAT.6</t>
  </si>
  <si>
    <t>TOMADA DUPLA PARA LÓGICA RJ45, COM CAIXA PVC, EMBUTIR - CAT.6</t>
  </si>
  <si>
    <t>TOMADA 1xRJ45, INSTALADA EM CANALETA DE PVC 110X20MM</t>
  </si>
  <si>
    <t>ELETROCALHA LISA (TIPO U) COM VIROLA, EM AÇO GALVANIZADO A FOGO, 75X75MM- CHAPA 14, COM TAMPA, FORNECIMENTO E INSTALAÇÃO</t>
  </si>
  <si>
    <t>ELETRODUTO DE AÇO GALVANIZADO, CLASSE LEVE, DN 25 MM (1"), APARENTE, INSTALADO EM TETO - FORNECIMENTO E INSTALAÇÃO. AF_11/2016_P</t>
  </si>
  <si>
    <t>ELETRODUTO RÍGIDO ROSCÁVEL, PVC, DN 60 MM (2") - FORNECIMENTO E INSTALAÇÃO. AF_12/2015</t>
  </si>
  <si>
    <t>CAIXA DE PASSAGEM 35X60X50CM FUNDO DE CONCRETO (PARA TAMPA R1)</t>
  </si>
  <si>
    <t>CONDULETE DE ALUMÍNIO, TIPO X, PARA ELETRODUTO DE AÇO GALVANIZADO DN 25 MM (1''), APARENTE - FORNECIMENTO E INSTALAÇÃO. AF_11/2016_P</t>
  </si>
  <si>
    <t>SAÍDA HORIZONTAL PARA ELETRODUTO 1"</t>
  </si>
  <si>
    <t>EMENDA EXTERNA PARA ELETROCALHA LISA 75X75 MM, ''U'', FORNECIMENTO E INSTALAÇÃO</t>
  </si>
  <si>
    <t xml:space="preserve"> 10.2.13 </t>
  </si>
  <si>
    <t>EMENDA TIPO ''TE'' PARA ELETROCALHA LISA, 75X75 MM, FORNECIMENTO E INSTALAÇÃO</t>
  </si>
  <si>
    <t xml:space="preserve"> 10.2.14 </t>
  </si>
  <si>
    <t>CURVA VERTICAL PARA ELETROCALHA 90º, 75X75 MM, FORNECIMENTO E INSTALAÇÃO</t>
  </si>
  <si>
    <t xml:space="preserve"> 10.2.15 </t>
  </si>
  <si>
    <t xml:space="preserve"> 10.2.16 </t>
  </si>
  <si>
    <t>RACK METÁLICO DE PISO, 22U, 19", FORNECIMENTO E INSTALAÇÃO</t>
  </si>
  <si>
    <t>RACK METÁLICO DE PAREDE, 10U, 19", FORNECIMENTO E INSTALAÇÃO</t>
  </si>
  <si>
    <t>GUIA DE CABOS PADRAO 19""</t>
  </si>
  <si>
    <t>RÉGUA COM 8 TOMADAS (2P+T), PARA FIXAÇÃO NO RACK DE 19" (1U)</t>
  </si>
  <si>
    <t>PATCH PANEL 24 PORTAS, CATEGORIA 6 - FORNECIMENTO E INSTALAÇÃO. AF_11/2019</t>
  </si>
  <si>
    <t>CAIXA DE PASSAGEM Nº 4 PADRÃO TELEBRÁS DIM. (60 X 60 X 12) CM EM CHAPA DE AÇO GALVANIZADO</t>
  </si>
  <si>
    <t>CABO TELEFÔNICO CTP-APL-50 30 PARES INSTALADO EM ENTRADA DE EDIFICAÇÃO - FORNECIMENTO E INSTALAÇÃO. AF_11/2019</t>
  </si>
  <si>
    <t>BANDEJA DESLIZANTE PARA RACK, 19" x 800MM</t>
  </si>
  <si>
    <t xml:space="preserve"> 10.4.4 </t>
  </si>
  <si>
    <t xml:space="preserve"> 10.4.5 </t>
  </si>
  <si>
    <t xml:space="preserve"> 10.4.6 </t>
  </si>
  <si>
    <t xml:space="preserve"> 10.4.7 </t>
  </si>
  <si>
    <t>BLOCO DE LIGAÇÃO COM ENGATE RÁPIDO PARA 10 PARES, BER-10</t>
  </si>
  <si>
    <t>RENOVAÇÃO DE AR</t>
  </si>
  <si>
    <t xml:space="preserve"> 00000164 </t>
  </si>
  <si>
    <t>21.1</t>
  </si>
  <si>
    <t>21.1.1</t>
  </si>
  <si>
    <t>21.1.2</t>
  </si>
  <si>
    <t>21.1.3</t>
  </si>
  <si>
    <t>21.1.4</t>
  </si>
  <si>
    <t>Valor do BDI =&gt;</t>
  </si>
  <si>
    <t>Valor com BDI =&gt;</t>
  </si>
  <si>
    <t xml:space="preserve"> MOED- 4332 </t>
  </si>
  <si>
    <t>ENGENHEIRO/ ARQUITETO INTERMEDIÁRIO - PROJETO</t>
  </si>
  <si>
    <t xml:space="preserve"> MOED- 4370 </t>
  </si>
  <si>
    <t>ENGENHEIRO/ ARQUITETO SÊNIOR</t>
  </si>
  <si>
    <t xml:space="preserve"> MOED- 4714 </t>
  </si>
  <si>
    <t>PROJETISTA CADISTA - PROJETO</t>
  </si>
  <si>
    <t xml:space="preserve"> MATED- 4735 </t>
  </si>
  <si>
    <t>DIGITALIZAÇÃO - FORMATO  A1</t>
  </si>
  <si>
    <t xml:space="preserve"> MATED- 4736 </t>
  </si>
  <si>
    <t>ENCADERNAÇÃO A4 ACETATO, PVC/ CROMICOTE, C/ESPIRAL</t>
  </si>
  <si>
    <t xml:space="preserve"> MATED- 4737 </t>
  </si>
  <si>
    <t>PLOTAGEM COLORIDA SULFITE FORMATO A1</t>
  </si>
  <si>
    <t xml:space="preserve"> MATED- 4738 </t>
  </si>
  <si>
    <t xml:space="preserve"> MATED- 4739 </t>
  </si>
  <si>
    <t>XEROX SIMPLES OPACO - FORMATO A4</t>
  </si>
  <si>
    <t xml:space="preserve"> IFSEMG-014 </t>
  </si>
  <si>
    <t>PROJETO HIDROSSANITÁRIO - EXECUTIVO - ÁREA ATÉ 6.000 M2</t>
  </si>
  <si>
    <t>!EM PROCESSO DE DESATIVACAO! CHAPA DE MADEIRA COMPENSADA RESINADA PARA FORMA DE CONCRETO, DE *2,2 X 1,1* M, E = 6 MM</t>
  </si>
  <si>
    <t>PLACA DE OBRA (PARA CONSTRUCAO CIVIL) EM CHAPA GALVANIZADA *N. 22*, ADESIVADA, DE *2,0 X 1,125* M</t>
  </si>
  <si>
    <t>TRAMA DE MADEIRA COMPOSTA POR TERÇAS PARA TELHADOS DE ATÉ 2 ÁGUAS PARA TELHA ONDULADA DE FIBROCIMENTO, METÁLICA, PLÁSTICA OU TERMOACÚSTICA, INCLUSO TRANSPORTE VERTICAL. AF_07/2019</t>
  </si>
  <si>
    <t>TELHAMENTO COM TELHA ONDULADA DE FIBROCIMENTO E = 6 MM, COM RECOBRIMENTO LATERAL DE 1 1/4 DE ONDA PARA TELHADO COM INCLINAÇÃO MÁXIMA DE 10°, COM ATÉ 2 ÁGUAS, INCLUSO IÇAMENTO. AF_07/2019</t>
  </si>
  <si>
    <t>PORTA DE MADEIRA PARA PINTURA, SEMI-OCA (LEVE OU MÉDIA), 80X210CM, ESPESSURA DE 3,5CM, INCLUSO DOBRADIÇAS - FORNECIMENTO E INSTALAÇÃO. AF_12/2019</t>
  </si>
  <si>
    <t>LUMINÁRIA TIPO CALHA, DE SOBREPOR, COM 2 LÂMPADAS TUBULARES FLUORESCENTES DE 36 W, COM REATOR DE PARTIDA RÁPIDA - FORNECIMENTO E INSTALAÇÃO. AF_02/2020</t>
  </si>
  <si>
    <t>BANCADA DE MÁRMORE SINTÉTICO 120 X 60CM, COM CUBA INTEGRADA, INCLUSO SIFÃO TIPO FLEXÍVEL EM PVC, VÁLVULA EM PLÁSTICO CROMADO TIPO AMERICANA E TORNEIRA CROMADA LONGA, DE PAREDE, PADRÃO POPULAR - FORNECIMENTO E INSTALAÇÃO. AF_01/2020</t>
  </si>
  <si>
    <t>LAVATÓRIO LOUÇA BRANCA SUSPENSO, 29,5 X 39CM OU EQUIVALENTE, PADRÃO POPULAR, INCLUSO SIFÃO FLEXÍVEL EM PVC, VÁLVULA E ENGATE FLEXÍVEL 30CM EM PLÁSTICO E TORNEIRA CROMADA DE MESA, PADRÃO POPULAR - FORNECIMENTO E INSTALAÇÃO. AF_01/2020</t>
  </si>
  <si>
    <t>FECHADURA DE EMBUTIR PARA PORTA DE BANHEIRO, COMPLETA, ACABAMENTO PADRÃO POPULAR, INCLUSO EXECUÇÃO DE FURO - FORNECIMENTO E INSTALAÇÃO. AF_12/2019</t>
  </si>
  <si>
    <t>JANELA DE AÇO TIPO BASCULANTE PARA VIDROS, COM BATENTE, FERRAGENS E PINTURA ANTICORROSIVA. EXCLUSIVE VIDROS, ACABAMENTO, ALIZAR E CONTRAMARCO. FORNECIMENTO E INSTALAÇÃO. AF_12/2019</t>
  </si>
  <si>
    <t>VASO SANITÁRIO SIFONADO COM CAIXA ACOPLADA LOUÇA BRANCA - FORNECIMENTO E INSTALAÇÃO. AF_01/2020</t>
  </si>
  <si>
    <t xml:space="preserve"> 100860 </t>
  </si>
  <si>
    <t>CHUVEIRO ELÉTRICO COMUM CORPO PLÁSTICO, TIPO DUCHA  FORNECIMENTO E INSTALAÇÃO. AF_01/2020</t>
  </si>
  <si>
    <t xml:space="preserve"> 87548 </t>
  </si>
  <si>
    <t>MASSA ÚNICA, PARA RECEBIMENTO DE PINTURA, EM ARGAMASSA TRAÇO 1:2:8, PREPARO MANUAL, APLICADA MANUALMENTE EM FACES INTERNAS DE PAREDES, ESPESSURA DE 10MM, COM EXECUÇÃO DE TALISCAS. AF_06/2014</t>
  </si>
  <si>
    <t>!EM PROCESSO DE DESATIVACAO! PORTA DE MADEIRA, FOLHA LEVE (NBR 15930), E = 35 MM, NUCLEO COLMEIA, CAPA LISA EM HDF, ACABAMENTO MELAMINICO EM PADRAO MADEIRA</t>
  </si>
  <si>
    <t>PORTA DE MADEIRA PARA PINTURA, SEMI-OCA (LEVE OU MÉDIA), 60X210CM, ESPESSURA DE 3,5CM, INCLUSO DOBRADIÇAS - FORNECIMENTO E INSTALAÇÃO. AF_12/2019</t>
  </si>
  <si>
    <t xml:space="preserve"> 100665 </t>
  </si>
  <si>
    <t>JANELA DE MADEIRA - CEDRINHO/ANGELIM OU EQUIVALENTE DA REGIÃO - DE ABRIR COM 4 FOLHAS (2 VENEZIANAS E 2 GUILHOTINAS PARA VIDRO), COM BATENTE, ALIZAR E FERRAGENS. EXCLUSIVE VIDROS, ACABAMENTO E CONTRAMARCO. FORNECIMENTO E INSTALAÇÃO. AF_12/2019</t>
  </si>
  <si>
    <t>LUMINÁRIA TIPO SPOT, DE SOBREPOR, COM 1 LÂMPADA FLUORESCENTE DE 15 W, SEM REATOR - FORNECIMENTO E INSTALAÇÃO. AF_02/2020</t>
  </si>
  <si>
    <t xml:space="preserve"> 97611 </t>
  </si>
  <si>
    <t>LÂMPADA COMPACTA FLUORESCENTE DE 15 W, BASE E27 - FORNECIMENTO E INSTALAÇÃO. AF_02/2020</t>
  </si>
  <si>
    <t xml:space="preserve"> 97612 </t>
  </si>
  <si>
    <t>LÂMPADA COMPACTA FLUORESCENTE DE 20 W, BASE E27 - FORNECIMENTO E INSTALAÇÃO. AF_02/2020</t>
  </si>
  <si>
    <t>CABO TELEFÔNICO CCI-50 4 PARES, SEM BLINDAGEM, INSTALADO EM DISTRIBUIÇÃO DE EDIFICAÇÃO RESIDENCIAL - FORNECIMENTO E INSTALAÇÃO. AF_11/2019</t>
  </si>
  <si>
    <t xml:space="preserve"> 100556 </t>
  </si>
  <si>
    <t>CAIXA DE PASSAGEM PARA TELEFONE 15X15X10CM (SOBREPOR), FORNECIMENTO E INSTALACAO. AF_11/2019</t>
  </si>
  <si>
    <t xml:space="preserve"> MATED- 11072 </t>
  </si>
  <si>
    <t>MOBILIZAÇÃO E DESMOBILIZAÇÃO POR EQUIPAMENTO DE SONDAGEM A PERCUSSÃO  D = 2 1/2"</t>
  </si>
  <si>
    <t xml:space="preserve"> MATED- 11073 </t>
  </si>
  <si>
    <t>SONDAGEM A PERCUSSÃO D = 2 1/2" COM MEDIDA DE SPT (FATURAMENTO MÍNIMO = 30 M)</t>
  </si>
  <si>
    <t xml:space="preserve"> 060104 </t>
  </si>
  <si>
    <t>CARGA E DESCARGA DE SOLO</t>
  </si>
  <si>
    <t xml:space="preserve"> 060204 </t>
  </si>
  <si>
    <t>MOMENTO DE TRANSPORTE DE SOLO, EM CAMINHAO BASCULANTE</t>
  </si>
  <si>
    <t xml:space="preserve"> m3xkm</t>
  </si>
  <si>
    <t xml:space="preserve"> D020000030 </t>
  </si>
  <si>
    <t>SOLO PARA ATERRO</t>
  </si>
  <si>
    <t xml:space="preserve"> H020000522 </t>
  </si>
  <si>
    <t>COMPACTADOR PLACA DYNAPAC CM-13D,4HP</t>
  </si>
  <si>
    <t>HP</t>
  </si>
  <si>
    <t xml:space="preserve"> H020000511 </t>
  </si>
  <si>
    <t>CAMINHAO IRRIGADOR MB-L2013,6000L,145HP</t>
  </si>
  <si>
    <t xml:space="preserve"> H020000512 </t>
  </si>
  <si>
    <t>HI</t>
  </si>
  <si>
    <t xml:space="preserve"> MATED- 11036 </t>
  </si>
  <si>
    <t>vb</t>
  </si>
  <si>
    <t xml:space="preserve"> 00043132 </t>
  </si>
  <si>
    <t>ARAME RECOZIDO 16 BWG, D = 1,60 MM (0,016 KG/M) OU 18 BWG, D = 1,25 MM (0,01 KG/M)</t>
  </si>
  <si>
    <t>HORA</t>
  </si>
  <si>
    <t xml:space="preserve"> 92426 </t>
  </si>
  <si>
    <t>MONTAGEM E DESMONTAGEM DE FÔRMA DE PILARES RETANGULARES E ESTRUTURAS SIMILARES COM ÁREA MÉDIA DAS SEÇÕES MENOR OU IGUAL A 0,25 M², PÉ-DIREITO SIMPLES, EM CHAPA DE MADEIRA COMPENSADA RESINADA, 8 UTILIZAÇÕES. AF_12/2015</t>
  </si>
  <si>
    <t xml:space="preserve"> 92463 </t>
  </si>
  <si>
    <t>MONTAGEM E DESMONTAGEM DE FÔRMA DE VIGA, ESCORAMENTO COM GARFO DE MADEIRA, PÉ-DIREITO SIMPLES, EM CHAPA DE MADEIRA RESINADA, 8 UTILIZAÇÕES. AF_12/2015</t>
  </si>
  <si>
    <t xml:space="preserve"> 92414 </t>
  </si>
  <si>
    <t>MONTAGEM E DESMONTAGEM DE FÔRMA DE PILARES RETANGULARES E ESTRUTURAS SIMILARES COM ÁREA MÉDIA DAS SEÇÕES MENOR OU IGUAL A 0,25 M², PÉ-DIREITO SIMPLES, EM CHAPA DE MADEIRA COMPENSADA RESINADA, 2 UTILIZAÇÕES. AF_12/2015</t>
  </si>
  <si>
    <t xml:space="preserve"> 92451 </t>
  </si>
  <si>
    <t>MONTAGEM E DESMONTAGEM DE FÔRMA DE VIGA, ESCORAMENTO COM GARFO DE MADEIRA, PÉ-DIREITO SIMPLES, EM CHAPA DE MADEIRA RESINADA, 2 UTILIZAÇÕES. AF_12/2015</t>
  </si>
  <si>
    <t xml:space="preserve"> 96533 </t>
  </si>
  <si>
    <t>FABRICAÇÃO, MONTAGEM E DESMONTAGEM DE FÔRMA PARA VIGA BALDRAME, EM MADEIRA SERRADA, E=25 MM, 2 UTILIZAÇÕES. AF_06/2017</t>
  </si>
  <si>
    <t xml:space="preserve"> 95941 </t>
  </si>
  <si>
    <t>MONTAGEM E DESMONTAGEM DE FÔRMA PARA ESCADAS, COM 2 LANCES, EM CHAPA DE MADEIRA COMPENSADA PLASTIFICADA, 8 UTILIZAÇÕES. AF_01/2017</t>
  </si>
  <si>
    <t xml:space="preserve"> 92521 </t>
  </si>
  <si>
    <t>MONTAGEM E DESMONTAGEM DE FÔRMA DE LAJE MACIÇA COM ÁREA MÉDIA MENOR OU IGUAL A 20 M², PÉ-DIREITO SIMPLES, EM CHAPA DE MADEIRA COMPENSADA RESINADA, 8 UTILIZAÇÕES. AF_12/2015</t>
  </si>
  <si>
    <t xml:space="preserve"> 92766 </t>
  </si>
  <si>
    <t>ARMAÇÃO DE PILAR OU VIGA DE UMA ESTRUTURA CONVENCIONAL DE CONCRETO ARMADO EM UM EDIFÍCIO DE MÚLTIPLOS PAVIMENTOS UTILIZANDO AÇO CA-50 DE 25,0 MM - MONTAGEM. AF_12/2015</t>
  </si>
  <si>
    <t xml:space="preserve"> 92509 </t>
  </si>
  <si>
    <t>MONTAGEM E DESMONTAGEM DE FÔRMA DE LAJE MACIÇA COM ÁREA MÉDIA MENOR OU IGUAL A 20 M², PÉ-DIREITO SIMPLES, EM CHAPA DE MADEIRA COMPENSADA RESINADA, 2 UTILIZAÇÕES. AF_12/2015</t>
  </si>
  <si>
    <t xml:space="preserve"> 92874 </t>
  </si>
  <si>
    <t>LANÇAMENTO COM USO DE BOMBA, ADENSAMENTO E ACABAMENTO DE CONCRETO EM ESTRUTURAS. AF_12/2015</t>
  </si>
  <si>
    <t xml:space="preserve"> 95944 </t>
  </si>
  <si>
    <t>ARMAÇÃO DE ESCADA, COM 2 LANCES, DE UMA ESTRUTURA CONVENCIONAL DE CONCRETO ARMADO UTILIZANDO AÇO CA-50 DE 6,3 MM - MONTAGEM. AF_01/2017</t>
  </si>
  <si>
    <t xml:space="preserve"> 95945 </t>
  </si>
  <si>
    <t>ARMAÇÃO DE ESCADA, COM 2 LANCES, DE UMA ESTRUTURA CONVENCIONAL DE CONCRETO ARMADO UTILIZANDO AÇO CA-50 DE 8,0 MM - MONTAGEM. AF_01/2017</t>
  </si>
  <si>
    <t xml:space="preserve"> 00001527 </t>
  </si>
  <si>
    <t>CONCRETO USINADO BOMBEAVEL, CLASSE DE RESISTENCIA C25, COM BRITA 0 E 1, SLUMP = 100 +/- 20 MM, INCLUI SERVICO DE BOMBEAMENTO (NBR 8953)</t>
  </si>
  <si>
    <t xml:space="preserve"> 89454 </t>
  </si>
  <si>
    <t>ALVENARIA DE BLOCOS DE CONCRETO ESTRUTURAL 14X19X39 CM, (ESPESSURA 14 CM), FBK = 4,5 MPA, PARA PAREDES COM ÁREA LÍQUIDA MAIOR OU IGUAL A 6M², SEM VÃOS, UTILIZANDO PALHETA. AF_12/2014</t>
  </si>
  <si>
    <t xml:space="preserve"> 89453 </t>
  </si>
  <si>
    <t>ALVENARIA DE BLOCOS DE CONCRETO ESTRUTURAL 14X19X39 CM, (ESPESSURA 14 CM), FBK = 4,5 MPA, PARA PAREDES COM ÁREA LÍQUIDA MENOR QUE 6M², SEM VÃOS, UTILIZANDO PALHETA. AF_12/2014</t>
  </si>
  <si>
    <t xml:space="preserve"> 89458 </t>
  </si>
  <si>
    <t>ALVENARIA DE BLOCOS DE CONCRETO ESTRUTURAL 14X19X39 CM, (ESPESSURA 14 CM), FBK = 4,5 MPA, PARA PAREDES COM ÁREA LÍQUIDA MAIOR OU IGUAL A 6M², COM VÃOS, UTILIZANDO PALHETA. AF_12/2014</t>
  </si>
  <si>
    <t xml:space="preserve"> 89457 </t>
  </si>
  <si>
    <t>ALVENARIA DE BLOCOS DE CONCRETO ESTRUTURAL 14X19X39 CM, (ESPESSURA 14 CM), FBK = 4,5 MPA, PARA PAREDES COM ÁREA LÍQUIDA MENOR QUE 6M², COM VÃOS, UTILIZANDO PALHETA. AF_12/2014</t>
  </si>
  <si>
    <t>ARGAMASSA TRAÇO 1:2:8 (EM VOLUME DE CIMENTO, CAL E AREIA MÉDIA ÚMIDA) PARA EMBOÇO/MASSA ÚNICA/ASSENTAMENTO DE ALVENARIA DE VEDAÇÃO, PREPARO MANUAL. AF_08/2019</t>
  </si>
  <si>
    <t>TELA DE ACO SOLDADA GALVANIZADA/ZINCADA PARA ALVENARIA, FIO D = *1,24 MM, MALHA 25 X 25 MM</t>
  </si>
  <si>
    <t xml:space="preserve"> MATED- 8151 </t>
  </si>
  <si>
    <t>SELANTE ELASTICO MONOCOMPONENTE A BASE DE POLIURETANO PARA JUNTAS DIVERSAS - 310ML</t>
  </si>
  <si>
    <t>ARGAMASSA TRAÇO 1:2:8 (EM VOLUME DE CIMENTO, CAL E AREIA MÉDIA ÚMIDA) PARA EMBOÇO/MASSA ÚNICA/ASSENTAMENTO DE ALVENARIA DE VEDAÇÃO, PREPARO MECÂNICO COM BETONEIRA 400 L. AF_08/2019</t>
  </si>
  <si>
    <t>ARGAMASSA TRAÇO 1:4 (EM VOLUME DE CIMENTO E AREIA MÉDIA ÚMIDA), PREPARO MANUAL. AF_08/2019</t>
  </si>
  <si>
    <t>ARGAMASSA TRAÇO 1:2:9 (EM VOLUME DE CIMENTO, CAL E AREIA MÉDIA ÚMIDA) PARA EMBOÇO/MASSA ÚNICA/ASSENTAMENTO DE ALVENARIA DE VEDAÇÃO, PREPARO MECÂNICO COM BETONEIRA 400 L. AF_08/2019</t>
  </si>
  <si>
    <t xml:space="preserve"> MATED- 11969 </t>
  </si>
  <si>
    <t xml:space="preserve"> MATED- 11966 </t>
  </si>
  <si>
    <t xml:space="preserve"> MATED- 12432 </t>
  </si>
  <si>
    <t>DIVISÓRIA EM GRANITO  ( COR: CINZA ANDORINHA/ TIPO: POLIDO/ESPESSURA:  3CM)</t>
  </si>
  <si>
    <t xml:space="preserve"> MATED- 12405 </t>
  </si>
  <si>
    <t xml:space="preserve"> MATED- 11970 </t>
  </si>
  <si>
    <t>PARAFUSO CASTELO COM ARRELA E BUCHA DE NYLON (NÚMERO: 8)</t>
  </si>
  <si>
    <t xml:space="preserve"> MATED- 11968 </t>
  </si>
  <si>
    <t xml:space="preserve"> MATED- 11967 </t>
  </si>
  <si>
    <t>ARGAMASSA TRAÇO 1:2:9 (EM VOLUME DE CIMENTO, CAL E AREIA MÉDIA ÚMIDA) PARA EMBOÇO/MASSA ÚNICA/ASSENTAMENTO DE ALVENARIA DE VEDAÇÃO, PREPARO MECÂNICO COM BETONEIRA 600 L. AF_08/2019</t>
  </si>
  <si>
    <t>SELANTE ELASTICO MONOCOMPONENTE A BASE DE POLIURETANO (PU) PARA JUNTAS DIVERSAS</t>
  </si>
  <si>
    <t>ARGAMASSA TRAÇO 1:3 (EM VOLUME DE CIMENTO E AREIA MÉDIA ÚMIDA), PREPARO MANUAL. AF_08/2019</t>
  </si>
  <si>
    <t xml:space="preserve"> SEDS-COL-005 </t>
  </si>
  <si>
    <t>ASSENTAMENTO DE ESQUADRIA DE FERRO E CHAPA</t>
  </si>
  <si>
    <t xml:space="preserve"> MATED- 12889 </t>
  </si>
  <si>
    <t>!EM PROCESSO DE DESATIVACAO! PUXADOR CONCHA DE EMBUTIR, EM LATAO CROMADO, PARA PORTA / JANELA DE CORRER, LISO, SEM FURO PARA CHAVE, COM FUROS PARA FIXAR PARAFUSOS, *30 X 90* MM (LARGURA X ALTURA)</t>
  </si>
  <si>
    <t>APLICAÇÃO DE REJUNTE CIMENTÍCIO COLORIDO INDUSTRIALIZADO PARA REVESTIMENTOS DE PAREDE/PISO COM JUNTAS DE ATÉ 3MM DE ESPESSURA</t>
  </si>
  <si>
    <t xml:space="preserve"> MATED- 12352 </t>
  </si>
  <si>
    <t>ARGAMASSA COLANTE ( TIPO: AC-III)</t>
  </si>
  <si>
    <t xml:space="preserve"> MATED- 12936 </t>
  </si>
  <si>
    <t>PEITORIL/SOLIEIRA EM GRANITO (COR: CINZA ANDORINHA/TIPO: POLIDO/ ESPESSURA: 3CM)</t>
  </si>
  <si>
    <t>ASSENTAMENTO DE PORTA DE METÁLICA UMA (1) OU DUAS (2) FOLHAS</t>
  </si>
  <si>
    <t xml:space="preserve"> MATED- 12342 </t>
  </si>
  <si>
    <t>pc</t>
  </si>
  <si>
    <t xml:space="preserve"> MATED- 12451 </t>
  </si>
  <si>
    <t>CADEADO SIMPLES EM LATAO MACIÇO (LARGURA: 50 MM/COR: DOURADO/ HASTE: AÇO CEMENTADO/ Nº CHAVES: 2)</t>
  </si>
  <si>
    <t xml:space="preserve"> MATED- 12937 </t>
  </si>
  <si>
    <t>PEITORIL/SOLEIRA EM GRANITO (COR: CINZA ANDORINHA/TIPO: POLIDO/ ESPESSURA: 3CM)</t>
  </si>
  <si>
    <t xml:space="preserve"> 8 </t>
  </si>
  <si>
    <t xml:space="preserve"> MATED- 11433 </t>
  </si>
  <si>
    <t>LIXA PARA SUPERFÍCIE METÁLICA EM FOLHA ( GRANA: 100/DIMENSÃO: 225x275MM)</t>
  </si>
  <si>
    <t xml:space="preserve"> MATED- 11457 </t>
  </si>
  <si>
    <t>TINTA EPÓXI BASE ÁGUA ( TIPO: PREMIUM/ ACABAMENTO: BRILHANTE)</t>
  </si>
  <si>
    <t>l</t>
  </si>
  <si>
    <t>TELHA TRAPEZOIDAL EM ACO ZINCADO, SEM PINTURA, ALTURA DE APROXIMADAMENTE 40 MM, ESPESSURA DE 0,50 MM E LARGURA UTIL DE 980 MM</t>
  </si>
  <si>
    <t xml:space="preserve"> MATED- 11377 </t>
  </si>
  <si>
    <t>CONJUNTO VEDAÇÃO ELÁSTICA (DIÂMETRO DO FURO: 8MM)</t>
  </si>
  <si>
    <t xml:space="preserve"> MATED- 12561 </t>
  </si>
  <si>
    <t xml:space="preserve"> MATED- 11379 </t>
  </si>
  <si>
    <t>GANCHO CHATO PARA FIXAÇÃO DE TELHAS ( COMPRIMENTO: 100MM)</t>
  </si>
  <si>
    <t xml:space="preserve"> 00040783 </t>
  </si>
  <si>
    <t>CALHA QUADRADA DE CHAPA DE ACO GALVANIZADA NUM 24, CORTE 50 CM</t>
  </si>
  <si>
    <t xml:space="preserve"> 00040873 </t>
  </si>
  <si>
    <t>RUFO INTERNO/EXTERNO DE CHAPA DE ACO GALVANIZADA NUM 24, CORTE 25 CM</t>
  </si>
  <si>
    <t>ARGAMASSA, TRAÇO 1:4 (CIMENTO E AREIA), PREPARO MECÂNICO</t>
  </si>
  <si>
    <t xml:space="preserve"> MATED- 12523 </t>
  </si>
  <si>
    <t xml:space="preserve"> MATED- 11613 </t>
  </si>
  <si>
    <t xml:space="preserve"> MATED- 12518 </t>
  </si>
  <si>
    <t xml:space="preserve"> MATED- 11589 </t>
  </si>
  <si>
    <t xml:space="preserve"> MATED- 11718 </t>
  </si>
  <si>
    <t>Ralo seco de PVC conico com grelha de PVC branco ( formato da seção transversal: QUADRADA / altura: 50,00 mm / diâmetro de entrada: 40, 00 mm / lados do quadrado: 100,00 mm)</t>
  </si>
  <si>
    <t xml:space="preserve"> 88252 </t>
  </si>
  <si>
    <t>AUXILIAR DE SERVIÇOS GERAIS COM ENCARGOS COMPLEMENTARES</t>
  </si>
  <si>
    <t xml:space="preserve"> 020985 </t>
  </si>
  <si>
    <t>SARRAFO DE MADEIRA PINUS 10 X 2.5CM (LABOR)</t>
  </si>
  <si>
    <t>PREGO 18X27 (LABOR)</t>
  </si>
  <si>
    <t>AREIA LAVADA MEDIA (LABOR)</t>
  </si>
  <si>
    <t>CAL HIDRATADO P/ ARGAMASSA CH III (LABOR)</t>
  </si>
  <si>
    <t>CIMENTO PORTLAND CP III - 40 (LABOR)</t>
  </si>
  <si>
    <t>BRITA 1 (LABOR)</t>
  </si>
  <si>
    <t>BRITA 2 (LABOR)</t>
  </si>
  <si>
    <t>ACO CA-50 DE 8.0MM (LABOR)</t>
  </si>
  <si>
    <t>BLOCO DE CONCRETO 9 X 19 X 39CM - VEDACAO (LABOR)</t>
  </si>
  <si>
    <t>SIKA 1 (LABOR)</t>
  </si>
  <si>
    <t>ARAME RECOZIDO N.18 BWG (LABOR)</t>
  </si>
  <si>
    <t>DESMOLDANTE PARA FORMAS (LABOR)</t>
  </si>
  <si>
    <t>BETONEIRA 320 L (E301) (LABOR)</t>
  </si>
  <si>
    <t xml:space="preserve"> 020988 </t>
  </si>
  <si>
    <t>TABUA DE MADEIRA PINUS 30 X 2.5 CM (LABOR)</t>
  </si>
  <si>
    <t>TAMPA DE FERRO FUNDIDO 40X40CM C/ INSCR - TRAFEGO LEVE (LABOR)</t>
  </si>
  <si>
    <t xml:space="preserve"> MATED- 12388 </t>
  </si>
  <si>
    <t>TOMADA SIMPLES - 2P + T -  20A COM PLACA</t>
  </si>
  <si>
    <t xml:space="preserve"> MATED- 12490 </t>
  </si>
  <si>
    <t xml:space="preserve"> MATED- 11886 </t>
  </si>
  <si>
    <t>Suporte para luminária em chapa de aço curto para perfilado (comprimento: 100, 00 mm)</t>
  </si>
  <si>
    <t>TIRANTE ACO ROSQUEADO 3/8" x 1,00m</t>
  </si>
  <si>
    <t xml:space="preserve"> MATED- 11885 </t>
  </si>
  <si>
    <t>Suporte para perfilado em chapa de aço (comprimento: 100,00 mm)</t>
  </si>
  <si>
    <t xml:space="preserve"> MATED- 11877 </t>
  </si>
  <si>
    <t>Caixa para tomada com tampa fixo perfil para perfilado</t>
  </si>
  <si>
    <t xml:space="preserve"> MATED- 12387 </t>
  </si>
  <si>
    <t>TOMADA SIMPLES - 2P + T -  10A SEM PLACA</t>
  </si>
  <si>
    <t xml:space="preserve"> 0012 </t>
  </si>
  <si>
    <t xml:space="preserve"> MATED- 11404 </t>
  </si>
  <si>
    <t xml:space="preserve"> MATED- 11402 </t>
  </si>
  <si>
    <t xml:space="preserve"> 047571 </t>
  </si>
  <si>
    <t>ELETROCALHA - TE VERTICAL DE SUBIDA 100x50 CHAPA 20</t>
  </si>
  <si>
    <t xml:space="preserve"> 00039244 </t>
  </si>
  <si>
    <t>ELETRODUTO PVC FLEXIVEL CORRUGADO, REFORCADO, COR LARANJA, DE 25 MM, PARA LAJES E PISOS</t>
  </si>
  <si>
    <t xml:space="preserve"> MATED- 12455 </t>
  </si>
  <si>
    <t>CAIXA DE PASSAGEM 20 x 20 CM EM CHAPA DE FERRO COM TAMPA CEGA</t>
  </si>
  <si>
    <t xml:space="preserve"> MATED- 12504 </t>
  </si>
  <si>
    <t>ELETRODUTO GALVANIZADO NBR 5598 100mm 4" (11,185kg/m)</t>
  </si>
  <si>
    <t xml:space="preserve"> 10550 </t>
  </si>
  <si>
    <t>Encargos Complementares - Pedreiro</t>
  </si>
  <si>
    <t xml:space="preserve"> 00004750 </t>
  </si>
  <si>
    <t xml:space="preserve"> B.01.000.010115 </t>
  </si>
  <si>
    <t>Eletricista</t>
  </si>
  <si>
    <t xml:space="preserve"> B.01.000.010116 </t>
  </si>
  <si>
    <t>Ajudante eletricista</t>
  </si>
  <si>
    <t xml:space="preserve"> ED-13342 </t>
  </si>
  <si>
    <t>LÂMPADA LED, BASE E27, POTÊNCIA 9W, BULBO A60, TEMPERATURA DA COR 6500K, TENSÃO 110-127V, FORNECIMENTO E INSTALAÇÃO, EXCLUSIVE LUMINÁRIA</t>
  </si>
  <si>
    <t xml:space="preserve"> MATED- 11988 </t>
  </si>
  <si>
    <t>SINALIZADOR DE OBSTÁCULOS AÉROS DE TOPO (TIPO: DUBLO/ ACABAMENTO: ALUMÍNIO FUNDIDO/COR GLOBO: VERMELHO/GLOBO: POLICARBONATO PRISMÁTICO/POTÊNCIA MÁXIMA: 60W/SOQUETE: BASE E-27/SUPORTE PARA MASTRO: INCLUSO/ LÂMPADAS: NÃO INCLUSO)</t>
  </si>
  <si>
    <t xml:space="preserve"> MATED- 11998 </t>
  </si>
  <si>
    <t>RE-BAR 8MM X 4M COM 3 CLIPS PARA EMENDA 8- 10MM</t>
  </si>
  <si>
    <t>ELETRICISTA (LABOR)</t>
  </si>
  <si>
    <t>PARAFUSO AUTOATARRACHANTE DIM 4.2X32MM REF TEL5333 (LABOR)</t>
  </si>
  <si>
    <t>BUCHA DE NYLON N.º6 REF.: TEL-5306 (LABOR)</t>
  </si>
  <si>
    <t>FITA PERF NIQUELADA P/ EQUALIZ ROLO 3M 20X0.8MM 7F (LABOR)</t>
  </si>
  <si>
    <t xml:space="preserve"> MATED- 12129 </t>
  </si>
  <si>
    <t xml:space="preserve"> MATED- 12000 </t>
  </si>
  <si>
    <t>RE-BAR 10MM X 3M COM 3 CLIPS PARA EMENDA 8- 10MM</t>
  </si>
  <si>
    <t>INSTALAÇÕES DE LÓGICA/ TELEFONIA</t>
  </si>
  <si>
    <t>ARGAMASSA TRAÇO 1:4 (EM VOLUME DE CIMENTO E AREIA GROSSA ÚMIDA) PARA CHAPISCO CONVENCIONAL, PREPARO MECÂNICO COM BETONEIRA 400 L. AF_08/2019</t>
  </si>
  <si>
    <t xml:space="preserve"> 4011 </t>
  </si>
  <si>
    <t>Curva vertical 100 x 50 mm para eletrocalha metálica, com ângulo 90° (ref.: mopa ou similar)</t>
  </si>
  <si>
    <t xml:space="preserve"> 8782 </t>
  </si>
  <si>
    <t>Mini Rack de parede 19" x 8u x 450mm</t>
  </si>
  <si>
    <t>RACK - GUIA DE CABOS 1U PADRAO 19"</t>
  </si>
  <si>
    <t xml:space="preserve"> MATED- 12109 </t>
  </si>
  <si>
    <t xml:space="preserve"> MATED- 12107 </t>
  </si>
  <si>
    <t>RÉGUA COM 8 TOMADAS ( 2P+T), PARA FIXAÇÃO NO RACK DE 19" (1U) - 10A 110/ 220V</t>
  </si>
  <si>
    <t xml:space="preserve"> MATED- 11919 </t>
  </si>
  <si>
    <t>Caixa telefônica - de embutir ( largura: 600,00 mm / altura: 600,00 mm / profundidade: 120,00 mm / padrão: TELEBRÁS )</t>
  </si>
  <si>
    <t xml:space="preserve"> MATED- 12099 </t>
  </si>
  <si>
    <t xml:space="preserve"> MATED- 12111 </t>
  </si>
  <si>
    <t xml:space="preserve"> I0042 </t>
  </si>
  <si>
    <t>AJUDANTE DE ELETRICISTA</t>
  </si>
  <si>
    <t xml:space="preserve"> I2312 </t>
  </si>
  <si>
    <t>ARGAMASSA TRAÇO 1:5 (EM VOLUME DE CIMENTO E AREIA GROSSA ÚMIDA) PARA CHAPISCO CONVENCIONAL, PREPARO MECÂNICO COM BETONEIRA 400 L. AF_08/2019</t>
  </si>
  <si>
    <t>ARGAMASSA TRAÇO 1:1,5:7,5 (EM VOLUME DE CIMENTO, CAL E AREIA MÉDIA ÚMIDA) PARA EMBOÇO/MASSA ÚNICA/ASSENTAMENTO DE ALVENARIA DE VEDAÇÃO, PREPARO MECÂNICO COM BETONEIRA 400 L. AF_08/2019</t>
  </si>
  <si>
    <t xml:space="preserve"> 97733 </t>
  </si>
  <si>
    <t>PEÇA RETANGULAR PRÉ-MOLDADA, VOLUME DE CONCRETO DE ATÉ 10 LITROS, TAXA DE AÇO APROXIMADA DE 30KG/M³. AF_01/2018</t>
  </si>
  <si>
    <t xml:space="preserve"> 94097 </t>
  </si>
  <si>
    <t>PREPARO DE FUNDO DE VALA COM LARGURA MENOR QUE 1,5 M, EM LOCAL COM NÍVEL BAIXO DE INTERFERÊNCIA. AF_06/2016</t>
  </si>
  <si>
    <t xml:space="preserve"> 100475 </t>
  </si>
  <si>
    <t>ARGAMASSA TRAÇO 1:3 (EM VOLUME DE CIMENTO E AREIA MÉDIA ÚMIDA) COM ADIÇÃO DE IMPERMEABILIZANTE, PREPARO MECÂNICO COM BETONEIRA 400 L. AF_08/2019</t>
  </si>
  <si>
    <t xml:space="preserve"> 00000650 </t>
  </si>
  <si>
    <t>BLOCO VEDACAO CONCRETO 9 X 19 X 39 CM (CLASSE C - NBR 6136)</t>
  </si>
  <si>
    <t xml:space="preserve"> MATED- 11714 </t>
  </si>
  <si>
    <t>CAIXA SIFONADA DE PVC PARA ESGOTO SANITÁRIO ( ALTURA: 150MM/DIÂMETRO DE ENTRADA: 40MM/ DIÂMETRO DE SAÍDA: 50MM /DIÂMETRO DA CAIXA: 150MM/FORMATO DA GRELHA: QUADRADA/ NÚMERO DE ENTRADAS: 7/ GRELHA: INCLUSA)</t>
  </si>
  <si>
    <t xml:space="preserve"> MATED- 12513 </t>
  </si>
  <si>
    <t>CORPO CAIXA SIFONADA DE PVC PARA ESGOTO SANITÁRIO (ALTURA: 150MM/DIÂMETRO DE ENTRADA: 40MM/ DIÂMETRO DE SAÍDA: 50MM /DIÂMETRO DA CAIXA: 150MM/NÚMERO DE ENTRADAS: 3/GRELHA: NÃO INCLUSA)</t>
  </si>
  <si>
    <t>PECA EM MADEIRA E LEI 6X16CM (BRUTA) (LABOR)</t>
  </si>
  <si>
    <t>RESERVATORIO DE POLIETILENO 5.000 L C/ TAMPA (LABOR)</t>
  </si>
  <si>
    <t xml:space="preserve"> MATED- 11624 </t>
  </si>
  <si>
    <t>FITA DE VEDAÇÃO PARA TUBOS E CONEXÕES ROSCÁVEIS (LARGURA: 12 MM)</t>
  </si>
  <si>
    <t xml:space="preserve"> MATED- 11503 </t>
  </si>
  <si>
    <t>REGISTRO DE GAVETA BASE (DIÂMETRO DA SEÇÃO: 1"/DIÂMETRO ADAPTADOR OU LUVA SOLDÁVEL: 32MM/TIPO DE ACABAMENTO: COM CANOPLA/PADRÃO: MÉDIO)</t>
  </si>
  <si>
    <t xml:space="preserve"> 00007139 </t>
  </si>
  <si>
    <t>TE SOLDAVEL, PVC, 90 GRAUS, 25 MM, PARA AGUA FRIA PREDIAL (NBR 5648)</t>
  </si>
  <si>
    <t xml:space="preserve"> MATED- 12564 </t>
  </si>
  <si>
    <t>ENGATE FLEXÍVEL EM INOX, 1/2  X 40CM - FORNECIMENTO E INSTALAÇÃO. AF_01/2020</t>
  </si>
  <si>
    <t xml:space="preserve"> MATED- 11732 </t>
  </si>
  <si>
    <t>ASSENTO PLÁSTICO PARA BACIA (COR: BANCO/ PADRÃO: POPULAR)</t>
  </si>
  <si>
    <t xml:space="preserve"> MATED- 12149 </t>
  </si>
  <si>
    <t>Assento para vaso Vogue Plus cód. 50.17 - PNE</t>
  </si>
  <si>
    <t xml:space="preserve"> 86877 </t>
  </si>
  <si>
    <t>VÁLVULA EM METAL CROMADO 1.1/2 X 1.1/2 PARA TANQUE OU LAVATÓRIO, COM OU SEM LADRÃO - FORNECIMENTO E INSTALAÇÃO. AF_01/2020</t>
  </si>
  <si>
    <t xml:space="preserve"> 86883 </t>
  </si>
  <si>
    <t>SIFÃO DO TIPO FLEXÍVEL EM PVC 1  X 1.1/2  - FORNECIMENTO E INSTALAÇÃO. AF_01/2020</t>
  </si>
  <si>
    <t xml:space="preserve"> 86872 </t>
  </si>
  <si>
    <t>TANQUE DE LOUÇA BRANCA COM COLUNA, 30L OU EQUIVALENTE - FORNECIMENTO E INSTALAÇÃO. AF_01/2020</t>
  </si>
  <si>
    <t xml:space="preserve"> 86914 </t>
  </si>
  <si>
    <t>TORNEIRA CROMADA 1/2 OU 3/4 PARA TANQUE, PADRÃO MÉDIO - FORNECIMENTO E INSTALAÇÃO. AF_01/2020</t>
  </si>
  <si>
    <t xml:space="preserve"> 97740 </t>
  </si>
  <si>
    <t>PEÇA CIRCULAR PRÉ-MOLDADA, VOLUME DE CONCRETO ACIMA DE 100 LITROS, TAXA DE AÇO APROXIMADA DE 30KG/M³. AF_01/2018</t>
  </si>
  <si>
    <t xml:space="preserve"> 97738 </t>
  </si>
  <si>
    <t>PEÇA CIRCULAR PRÉ-MOLDADA, VOLUME DE CONCRETO DE 10 A 30 LITROS, TAXA DE FIBRA DE POLIPROPILENO APROXIMADA DE 6 KG/M³. AF_01/2018_P</t>
  </si>
  <si>
    <t xml:space="preserve"> 94116 </t>
  </si>
  <si>
    <t>LASTRO COM PREPARO DE FUNDO, LARGURA MAIOR OU IGUAL A 1,5 M, COM CAMADA DE BRITA, LANÇAMENTO MECANIZADO, EM LOCAL COM NÍVEL BAIXO DE INTERFERÊNCIA. AF_06/2016</t>
  </si>
  <si>
    <t xml:space="preserve"> 00012567 </t>
  </si>
  <si>
    <t>ANEL DE CONCRETO ARMADO, D = 2,50 M, H = 0,50 M</t>
  </si>
  <si>
    <t>Filtros e Sumidouros</t>
  </si>
  <si>
    <t xml:space="preserve"> 110 </t>
  </si>
  <si>
    <t>Forma plana para estruturas, em compensado resinado de 12mm, 01 uso, inclusive escoramento - Revisada 07.2015</t>
  </si>
  <si>
    <t>Formas</t>
  </si>
  <si>
    <t xml:space="preserve"> 127 </t>
  </si>
  <si>
    <t>Concreto simples usinado fck=21mpa, bombeado, lançado e adensado em superestrutura</t>
  </si>
  <si>
    <t>Concreto Simples</t>
  </si>
  <si>
    <t xml:space="preserve"> 140 </t>
  </si>
  <si>
    <t>Ao CA - 50  6,3 a 12,5mm, inclusive corte, dobragem, montagem e colocacao de ferragens nas formas, para superestruturas e fundaes - R1</t>
  </si>
  <si>
    <t>Armaduras Convencionais</t>
  </si>
  <si>
    <t>kg</t>
  </si>
  <si>
    <t xml:space="preserve"> 72 </t>
  </si>
  <si>
    <t>Reaterro manual de valas, com compactação utilizando sêpo, sem controle do grau de compactação</t>
  </si>
  <si>
    <t>Aterros / Reaterros / Compactações</t>
  </si>
  <si>
    <t xml:space="preserve"> 1556 </t>
  </si>
  <si>
    <t>Joelho 90° em pvc rígido soldável, para esgoto predial, diâm = 100mm</t>
  </si>
  <si>
    <t>Tubos e Conexões de PVC Rígido Soldável para Esgoto</t>
  </si>
  <si>
    <t xml:space="preserve"> 2498 </t>
  </si>
  <si>
    <t>Escavao manual de vala ou cava em material de 1 categoria, profundidade entre 1,50 e 3,00m</t>
  </si>
  <si>
    <t>Escavação Manual em Área Urbana</t>
  </si>
  <si>
    <t xml:space="preserve"> 2643 </t>
  </si>
  <si>
    <t>Colocação de brita 04 em filtro</t>
  </si>
  <si>
    <t>Colocação de  Materiais para Filtragem</t>
  </si>
  <si>
    <t xml:space="preserve"> 2661 </t>
  </si>
  <si>
    <t>Assentamento de tubo de pvc junta elástica para esgotos sanitários, ponta e bolsa, diam. = 100mm</t>
  </si>
  <si>
    <t>Assentamento de Tubos de PVC Junta Elástica para Redes de Esgotos Sanitários, Ponta e Bolsa</t>
  </si>
  <si>
    <t xml:space="preserve"> 00043147 </t>
  </si>
  <si>
    <t>MEMBRANA IMPERMEABILIZANTE ACRILICA MONOCOMPONENTE</t>
  </si>
  <si>
    <t xml:space="preserve"> 00000135 </t>
  </si>
  <si>
    <t>ARGAMASSA POLIMERICA IMPERMEABILIZANTE SEMIFLEXIVEL, BICOMPONENTE (MEMBRANA IMPERMEABILIZANTE ACRILICA)</t>
  </si>
  <si>
    <t xml:space="preserve"> MATED- 12071 </t>
  </si>
  <si>
    <t>ADAPTADOR EM LATAO P/ INSTALACAO PREDIAL DE COMBATE A INCENDIO ENGATE RAPIDO 2 1/2" X ROSCA INTERNA 5 FIOS 2 1 /2"</t>
  </si>
  <si>
    <t xml:space="preserve"> MATED- 11248 </t>
  </si>
  <si>
    <t>AREIA LAVADA POSTO OBRA (TIPO: MÉDIA)</t>
  </si>
  <si>
    <t xml:space="preserve"> MATED- 11256 </t>
  </si>
  <si>
    <t>CAL HIDRATADA (TIPO: CH- III)</t>
  </si>
  <si>
    <t xml:space="preserve"> MATED- 11258 </t>
  </si>
  <si>
    <t>CIMENTO PORTLAND CP II- E-32 (RESISTÊNCIA: 32,00 MPA)</t>
  </si>
  <si>
    <t xml:space="preserve"> MATED- 11251 </t>
  </si>
  <si>
    <t>PEDRA BRITADA POSTO OBRA (NÚMERO: 2/ GRANULOMETRIA: 19-38 MM)</t>
  </si>
  <si>
    <t xml:space="preserve"> MATED- 11485 </t>
  </si>
  <si>
    <t>REGISTRO TIPO GLOBO ANGULAR (APLICAÇÃO: HIDRANTES|DIÂMETRO: 2.1/ 2" [63 MM]|ÂNGULO: 45°| MATERIAL: BRONZE| ACABAMENTO: EM LATÃO COM VOLANTE| EXTREMIDADE: ROSCADA)</t>
  </si>
  <si>
    <t xml:space="preserve"> MATED- 12540 </t>
  </si>
  <si>
    <t xml:space="preserve"> MATED- 11486 </t>
  </si>
  <si>
    <t>Tampão cego com corrente para hidrante em latão ( diâmetro da seção: 2 1/2 ")</t>
  </si>
  <si>
    <t xml:space="preserve"> MATED- 11315 </t>
  </si>
  <si>
    <t>TIJOLO COMUM MACIÇO 5, 7X9X19CM (COMPRIMENTO : 190,00MM / LARGURA: 90, 00MM / ALTURA: 57,00MM)</t>
  </si>
  <si>
    <t xml:space="preserve"> MATED- 11480 </t>
  </si>
  <si>
    <t>ACIONADOR MANUAL DE ALARME DE INCÊNDIO ( ALTURA: 89MM/LARGURA: 93MM/PROFUNDIDADE: 26,5  MM/TENSÃO: 17-28 V)</t>
  </si>
  <si>
    <t>CENTRAL DE ALARME ENDERECAVEL 4 LACOS ATE 256 ENDERECOS (LABOR)</t>
  </si>
  <si>
    <t xml:space="preserve"> MATED- 12921 </t>
  </si>
  <si>
    <t xml:space="preserve"> MATED- 12923 </t>
  </si>
  <si>
    <t>PLACA FOTOLUMINESCENTE "S12"  - 380 X 190 MM (SAÍDA)</t>
  </si>
  <si>
    <t xml:space="preserve"> MATED- 12919 </t>
  </si>
  <si>
    <t>PLACA FOTOLUMINESCENTE "S1" OU "S2"- 380 X 190 MM ( SAÍDA - DIREITA)</t>
  </si>
  <si>
    <t xml:space="preserve"> MATED- 12918 </t>
  </si>
  <si>
    <t xml:space="preserve"> MATED- 12917 </t>
  </si>
  <si>
    <t>PLACA FOTOLUMINESCENTE "E5" -  300 X 300 MM (EXTINTOR)</t>
  </si>
  <si>
    <t xml:space="preserve"> MATED- 13047 </t>
  </si>
  <si>
    <t>TANQUE PRESSAO TAP35 LITROS SCHNEIDER</t>
  </si>
  <si>
    <t xml:space="preserve"> MATED- 12715 </t>
  </si>
  <si>
    <t>ARGAMASSA, TRAÇO 1:3 (CIMENTO E AREIA), PREPARO MECÂNICO</t>
  </si>
  <si>
    <t xml:space="preserve"> MATED- 12474 </t>
  </si>
  <si>
    <t>ARGAMASSA TRAÇO 1:3 (EM VOLUME DE CIMENTO E AREIA GROSSA ÚMIDA) PARA CHAPISCO CONVENCIONAL, PREPARO MECÂNICO COM BETONEIRA 400 L. AF_08/2019</t>
  </si>
  <si>
    <t>!EM PROCESSO DE DESATIVACAO! MASSA CORRIDA PVA PARA PAREDES INTERNAS</t>
  </si>
  <si>
    <t xml:space="preserve"> 007036 </t>
  </si>
  <si>
    <t>ARGAMASSA PRONTA QUARTZOLIT/PASTILHA CERAMICA 6,0kg/m2</t>
  </si>
  <si>
    <t xml:space="preserve"> 007038 </t>
  </si>
  <si>
    <t>REJUNTE PARA PORCELANATO ACRILICO MARFIM (0,35kg/m2)PORTOKOL</t>
  </si>
  <si>
    <t>REVESTIMENTO CERAMICO 32x56cm ESMALDADO PEI2 - 32530 INCEFRA</t>
  </si>
  <si>
    <t>ARGAMASSA TRAÇO 1:4 (EM VOLUME DE CIMENTO E AREIA GROSSA ÚMIDA) COM ADIÇÃO DE EMULSÃO POLIMÉRICA PARA CHAPISCO ROLADO, PREPARO MECÂNICO COM BETONEIRA 400 L. AF_08/2019</t>
  </si>
  <si>
    <t xml:space="preserve"> 100251 </t>
  </si>
  <si>
    <t>TRANSPORTE HORIZONTAL MANUAL, DE TUBO DE AÇO CARBONO LEVE OU MÉDIO, PRETO OU GALVANIZADO, COM DIÂMETRO MAIOR QUE 32 MM E MENOR OU IGUAL A 65 MM (UNIDADE: MXKM). AF_07/2019</t>
  </si>
  <si>
    <t>MXKM</t>
  </si>
  <si>
    <t xml:space="preserve"> MATED- 9073 </t>
  </si>
  <si>
    <t>ANDAIME METÁLICO FACHADEIRO COM PISO METÁLICO, INCLUINDO SAPATA E ACESSÓRIOS PARA MONTAGEM - LOCAÇÃO (LARGURA: 1, 20M / ALTURA: 2,00M)</t>
  </si>
  <si>
    <t>mes</t>
  </si>
  <si>
    <t>!EM PROCESSO DE DESATIVACAO! TINTA LATEX PVA PREMIUM, COR BRANCA</t>
  </si>
  <si>
    <t xml:space="preserve"> MATED- 11445 </t>
  </si>
  <si>
    <t>LIXA PARA SUPERFÍCIE MADEIRA/MASSA EM FOLHA (GRANA: 100/ DIMENSÃO: 225x275MM)</t>
  </si>
  <si>
    <t xml:space="preserve"> MATED- 11432 </t>
  </si>
  <si>
    <t>SOLVENTE DILUENTE À BASE DE AGUARRÁS</t>
  </si>
  <si>
    <t xml:space="preserve"> MATED- 11450 </t>
  </si>
  <si>
    <t>TINTA ESMALTE SINTÉTICO (TIPO: PREMIUM/ ACABAMENTO: FOSCO)</t>
  </si>
  <si>
    <t>!EM PROCESSO DE DESATIVACAO! FUNDO SINTETICO NIVELADOR BRANCO FOSCO PARA MADEIRA</t>
  </si>
  <si>
    <t>PRIMER SOLIDO CINZA 8200 LAZZURIL</t>
  </si>
  <si>
    <t>TINTA ESMALTE ACETINADA SEM CHEIRO A BASE D'AGUA - CORAL (3,6 L)</t>
  </si>
  <si>
    <t xml:space="preserve"> 16 </t>
  </si>
  <si>
    <t xml:space="preserve"> MATED- 12368 </t>
  </si>
  <si>
    <t>BANCADA EM GRANITO ( COR: CINZA ANDORINHA/ TIPO: POLIDO/ESPESSURA:  3CM)</t>
  </si>
  <si>
    <t xml:space="preserve"> MATED- 12790 </t>
  </si>
  <si>
    <t>TESTEIRA EM GRANITO ( COR: CINZA ANDORINHA/ TIPO: POLIDO/ESPESSURA:  3CM/ALTURA: 3CM)</t>
  </si>
  <si>
    <t xml:space="preserve"> MATED- 12746 </t>
  </si>
  <si>
    <t>TUBO EM METALON GALVANIZADO (FORMATO: RETANGULAR/SEÇÃO: 30X20MM/ESPESSURA: 1, 25MM)</t>
  </si>
  <si>
    <t xml:space="preserve"> MATED- 12708 </t>
  </si>
  <si>
    <t>REVESTIMENTO EM GRANITO (COR: CINZA ANDORINHA/TIPO: POLIDO/ ESPESSURA: 2CM)</t>
  </si>
  <si>
    <t xml:space="preserve"> MATED- 12043 </t>
  </si>
  <si>
    <t xml:space="preserve"> MATED- 12346 </t>
  </si>
  <si>
    <t xml:space="preserve"> MATED- 12063 </t>
  </si>
  <si>
    <t>BARRA DE APOIO ( MATERIAL: AÇO INOX AISI 304/ACABAMENTO: POLIDO/ MODELO: RETA/DIÂMETRO TUBO: 1.1/4" [31,75MM]/ COMPRIMENTO: 80CM/ INSTALAÇÃO: PAREDE/ ACESSÓRIOS: INCLUSO CANOPLAS, PARAFUSOS E BUCHAS)</t>
  </si>
  <si>
    <t xml:space="preserve"> MATED- 11337 </t>
  </si>
  <si>
    <t>BUCHA DE NYLON COM PARAFUSO AUTO ATARRAXANTE CABEÇA PANELA, FENDA SIMPLES ( COMPRIMENTO: 50MM / DIÂMETRO NOMINAL DO PARAFUSO: 4,8MM / DIÂMETRO NOMINAL DA BUCHA: 8MM)</t>
  </si>
  <si>
    <t xml:space="preserve"> MATED- 12066 </t>
  </si>
  <si>
    <t>BARRA DE APOIO ( MATERIAL: AÇO INOX AISI 304/ACABAMENTO: POLIDO/ MODELO: RETA/DIÂMETRO TUBO: 1.1/4" [31,75MM]/ COMPRIMENTO: 40CM/ INSTALAÇÃO: PORTA OU PAREDE/ACESSÓRIOS: INCLUSO CANOPLAS, PARAFUSOS E BUCHAS)</t>
  </si>
  <si>
    <t xml:space="preserve"> MATED- 13778 </t>
  </si>
  <si>
    <t>PARAFUSO (TIPO: AUTO ATARRAXANTE/APLICAÇÃO : MADEIRA/CABEÇA: CHATA PHILIPS/MATERIAL: AÇO/ ACABAMENTO: ZINCADO/ COMPRIMENTO: 30MM/ DIÂMETRO: 4MM)</t>
  </si>
  <si>
    <t xml:space="preserve"> MATED- 12061 </t>
  </si>
  <si>
    <t>BARRA DE APOIO ( MATERIAL: AÇO INOX AISI 304/ACABAMENTO: POLIDO/ MODELO: RETA/DIÂMETRO TUBO: 1.1/4" [31,75MM]/ COMPRIMENTO: 100CM/ INSTALAÇÃO: PAREDE/ ACESSÓRIOS: INCLUSO CANOPLAS, PARAFUSOS E BUCHAS)</t>
  </si>
  <si>
    <t xml:space="preserve"> MATED- 11430 </t>
  </si>
  <si>
    <t>COLA ADESIVO DE CONTATO À BASE DE BORRACHA DE POLICLOROPRENO</t>
  </si>
  <si>
    <t xml:space="preserve"> MATED- 11427 </t>
  </si>
  <si>
    <t>PISO TÁTIL - PODOTÁTIL ( MATERIAL: BORRACHA/ COR: UMA (1) COR/TIPO: DIRECIONAL/ COMPRIMENTO: 25CM/ LARGURA: 25CM/ ESPESSURA: 5MM/ ASSENTAMENTO: COLA)</t>
  </si>
  <si>
    <t>ACESSIBILIDADE - PLACA TATIL BRAILLE/RELEVO ACO INOX 20x8cm - PARA PORTAS</t>
  </si>
  <si>
    <t xml:space="preserve"> MATED- 11975 </t>
  </si>
  <si>
    <t xml:space="preserve"> MATED- 11425 </t>
  </si>
  <si>
    <t>PISO TÁTIL - PODOTÁTIL ( MATERIAL: BORRACHA/ COR: UMA (1) COR/TIPO: ALERTA/COMPRIMENTO: 25CM/LARGURA: 25CM/ ESPESSURA: 5MM/ ASSENTAMENTO: COLA)</t>
  </si>
  <si>
    <t>TELA DE ACO SOLDADA NERVURADA, CA-60, Q-196, (3,11 KG/M2), DIAMETRO DO FIO = 5,0 MM, LARGURA = 2,45 M, ESPACAMENTO DA MALHA = 10 X 10 CM</t>
  </si>
  <si>
    <t>ARAME GALVANIZADO 18 BWG, D = 1,24MM (0,009 KG/M)</t>
  </si>
  <si>
    <t>PARAFUSO ZINCADO, AUTOBROCANTE, FLANGEADO, 4,2 MM X 19 MM</t>
  </si>
  <si>
    <t xml:space="preserve"> 22.3 </t>
  </si>
  <si>
    <t>ARGAMASSA TRAÇO 1:4 (EM VOLUME DE CIMENTO E AREIA MÉDIA ÚMIDA) PARA CONTRAPISO, PREPARO MECÂNICO COM BETONEIRA 400 L. AF_08/2019</t>
  </si>
  <si>
    <t xml:space="preserve"> 22.4 </t>
  </si>
  <si>
    <t xml:space="preserve"> 22.5 </t>
  </si>
  <si>
    <t xml:space="preserve"> MATED- 11421 </t>
  </si>
  <si>
    <t>JUNTA PLÁSTICA PARA PISO - PERFIL "T" ( LARGURA: 3MM/ALTURA: 27MM)</t>
  </si>
  <si>
    <t xml:space="preserve"> MATED- 11129 </t>
  </si>
  <si>
    <t>PISO EM GRANILITE, MARMORITE OU GRANITINA, AGREGADO COR PRETO, CINZA, PALHA OU BRANCO, ESP. 8MM, INCLUSIVE APLICAÇÃO NO LOCAL, SELANTE E POLIMENTO</t>
  </si>
  <si>
    <t xml:space="preserve"> 22.6 </t>
  </si>
  <si>
    <t xml:space="preserve"> 22.7 </t>
  </si>
  <si>
    <t xml:space="preserve"> 22.8 </t>
  </si>
  <si>
    <t xml:space="preserve"> 22.9 </t>
  </si>
  <si>
    <t xml:space="preserve"> 22.10 </t>
  </si>
  <si>
    <t xml:space="preserve"> 22.11 </t>
  </si>
  <si>
    <t xml:space="preserve"> 22.12 </t>
  </si>
  <si>
    <t>ANEXO I.4.3 - PLANILHA DE COMPOSIÇÃO DE CUSTOS UNITÁRIOS</t>
  </si>
  <si>
    <t>Anexo I.4 – Planilhas de Orçamento e Cronograma Físico-Financeiro</t>
  </si>
  <si>
    <t>ANEXO I.4.5 - PLANILHA DE  COMPOSIÇÃO DE ENCARGOS SOCIAIS</t>
  </si>
  <si>
    <t>RODRIGO AUGUSTO COELHO GUEDES</t>
  </si>
  <si>
    <t>ENGENHEIRO ELETRICISTA - CREA 120.062/D</t>
  </si>
  <si>
    <t>LUCAS AMARAL BARBOSA</t>
  </si>
  <si>
    <t>ENGENHEIRO MECÂNICO - CREA 246.685/D</t>
  </si>
  <si>
    <t>8.1</t>
  </si>
  <si>
    <t>8.2</t>
  </si>
  <si>
    <t>8.3</t>
  </si>
  <si>
    <t>8.4</t>
  </si>
  <si>
    <t>8.5</t>
  </si>
  <si>
    <t>8.6</t>
  </si>
  <si>
    <t>8.7</t>
  </si>
  <si>
    <t>8.8</t>
  </si>
  <si>
    <t>8.9</t>
  </si>
  <si>
    <t>8.10</t>
  </si>
  <si>
    <t>8.11</t>
  </si>
  <si>
    <t>8.12</t>
  </si>
  <si>
    <t>8.13</t>
  </si>
  <si>
    <t>8.14</t>
  </si>
  <si>
    <t>8.15</t>
  </si>
  <si>
    <t>8.16</t>
  </si>
  <si>
    <t>8.17</t>
  </si>
  <si>
    <t>8.18</t>
  </si>
  <si>
    <t>8.19</t>
  </si>
  <si>
    <t>8.20</t>
  </si>
  <si>
    <t>8.21</t>
  </si>
  <si>
    <t>8.22</t>
  </si>
  <si>
    <t>FORNECIMENTO, FABRICAÇÃO, TRANSPORTE E MONTAGEM DE ESTRUTURA METÁLICA PARA TELHADO SOBRE LAJE PARA TELHA METALICA</t>
  </si>
  <si>
    <t xml:space="preserve">MATED- 11026	</t>
  </si>
  <si>
    <t>OBRA DE CONSTRUÇÃO DO BLOCO DE SALAS DE AULA DO CAMPUS RIO POMBA</t>
  </si>
  <si>
    <t>RIO POMBA</t>
  </si>
  <si>
    <t>ABRIL/2020</t>
  </si>
  <si>
    <t>ANEXO I-4.1 - PLANILHA DE CUSTOS UNITÁRIOS</t>
  </si>
  <si>
    <t>ANEXO I.4.2 - CRONOGRAMA FÍSICO-FINANCEIRO</t>
  </si>
  <si>
    <t>ANEXO I.4.4 - COMPOSIÇÃO DA TAXA DE BENEFÍCIOS E DESPESAS INDIRETAS - BDI</t>
  </si>
  <si>
    <t xml:space="preserve"> 97330 </t>
  </si>
  <si>
    <t>TUBO EM COBRE FLEXÍVEL, DN 5/8", COM ISOLAMENTO, INSTALADO EM RAMAL DE ALIMENTAÇÃO DE AR CONDICIONADO COM CONDENSADORA INDIVIDUAL  FORNECIMENTO E INSTALAÇÃO. AF_12/2015</t>
  </si>
  <si>
    <t xml:space="preserve"> 00000227 </t>
  </si>
  <si>
    <t>TUBO EM COBRE FLEXÍVEL, DN 7/8", COM ISOLAMENTO, INSTALADO EM RAMAL DE ALIMENTAÇÃO DE AR CONDICIONADO COM CONDENSADORA INDIVIDUAL  FORNECIMENTO E INSTALAÇÃO</t>
  </si>
  <si>
    <t xml:space="preserve"> 00000226 </t>
  </si>
  <si>
    <t>TUBO EM COBRE FLEXÍVEL, DN 3/4", COM ISOLAMENTO, INSTALADO EM RAMAL DE ALIMENTAÇÃO DE AR CONDICIONADO COM CONDENSADORA INDIVIDUAL  FORNECIMENTO E INSTALAÇÃO</t>
  </si>
  <si>
    <t xml:space="preserve"> 97328 </t>
  </si>
  <si>
    <t>TUBO EM COBRE FLEXÍVEL, DN 3/8", COM ISOLAMENTO, INSTALADO EM RAMAL DE ALIMENTAÇÃO DE AR CONDICIONADO COM CONDENSADORA INDIVIDUAL  FORNECIMENTO E INSTALAÇÃO. AF_12/2015</t>
  </si>
  <si>
    <t xml:space="preserve"> 00000228 </t>
  </si>
  <si>
    <t>FIXAÇÃO DE INFRAESTRUTURA DE TUBOS HORIZONTAIS DE AR CONDICIONADO COM DIÂMETROS MAIORES QUE 75 MM COM ABRAÇADEIRA TIPO GOTA</t>
  </si>
  <si>
    <t>DRENAGEM</t>
  </si>
  <si>
    <t xml:space="preserve"> 1.2.1 </t>
  </si>
  <si>
    <t xml:space="preserve"> 89865 </t>
  </si>
  <si>
    <t>TUBO, PVC, SOLDÁVEL, DN 25MM, INSTALADO EM DRENO DE AR-CONDICIONADO - FORNECIMENTO E INSTALAÇÃO. AF_12/2014</t>
  </si>
  <si>
    <t>INSTALAÇÃO DE SISTEMA DE RENOVAÇÃO DE AR COM TOMADA DE AR EXTERNO E CAIXA DE VENTILAÇÃO/FILTRAGEM INTERLIGADA POR DUTOS COM ACIONAMENTO CONJUGADO COM O AR CONDICIONADO</t>
  </si>
  <si>
    <t>INFRAESTRUTURA</t>
  </si>
  <si>
    <t>21.1.5</t>
  </si>
  <si>
    <t xml:space="preserve"> 21.3 </t>
  </si>
  <si>
    <t xml:space="preserve"> 21.3.1 </t>
  </si>
  <si>
    <t xml:space="preserve">21.2 </t>
  </si>
  <si>
    <t xml:space="preserve">21.2.1 </t>
  </si>
  <si>
    <t xml:space="preserve"> 00000198 </t>
  </si>
  <si>
    <t>FORNECIMENTO E INSTALAÇÃO DE ELEVADOR UNIFAMILIAR DE USO RESTRITO - ELH3: MOD 2913/ 225Kg / 3 PASSAGEIROS / CABINA 900 X 1300 MM / 21M/MIN / ACABAMENTO AÇO INOX ESCOVADO / ABNT NBR 12.892</t>
  </si>
  <si>
    <t>EXAUSTÃO</t>
  </si>
  <si>
    <t xml:space="preserve"> 070837 </t>
  </si>
  <si>
    <t>EXAUSTÃO POR DUTO E GRELHA DE RETORNO FIXA EM ALUMINIO ALETAS HORIZ.500X400MM</t>
  </si>
  <si>
    <t>ELEVADOR</t>
  </si>
  <si>
    <t xml:space="preserve"> IFSEMG-056 </t>
  </si>
  <si>
    <t>ELEVADOR UNIFAMILIAR DE USO RESTRITO ELH3: MOD 2913 - FORNECIMENTO E INSTALAÇÃO / 225Kg / 3 PASSAGEIROS / CABINA 900 X 1300 MM / 21M/MIN / ACABAMENTO AÇO INOX ESCOVADO / ABNT NBR 12.892</t>
  </si>
  <si>
    <t>ASTU</t>
  </si>
  <si>
    <t xml:space="preserve"> 006301 </t>
  </si>
  <si>
    <t>GRELHA DE RETORNO EM ALUMINIO FOSCO FIXA ALETAS HORIZONTAIS 500x400mm</t>
  </si>
  <si>
    <t xml:space="preserve"> 00039028 </t>
  </si>
  <si>
    <t>PERFILADO PERFURADO SIMPLES 38 X 38 MM, CHAPA 22</t>
  </si>
  <si>
    <t xml:space="preserve"> 00011976 </t>
  </si>
  <si>
    <t>CHUMBADOR, DIAMETRO 1/4" COM PARAFUSO 1/4" X 40 MM</t>
  </si>
  <si>
    <t xml:space="preserve"> 073216 </t>
  </si>
  <si>
    <t>DUTO VENTILACAO E EXAUSTAO CHAPA ACO GAL.No.22 - kg/m2</t>
  </si>
  <si>
    <t>MONTADOR (TUBO AÇO/EQUIPAMENTOS) COM ENCARGOS COMPLEMENTARES</t>
  </si>
  <si>
    <t xml:space="preserve"> 18.1 </t>
  </si>
  <si>
    <t xml:space="preserve"> 18.2 </t>
  </si>
  <si>
    <t xml:space="preserve"> 18.2.1 </t>
  </si>
  <si>
    <t xml:space="preserve"> 18.1 .1</t>
  </si>
  <si>
    <t xml:space="preserve"> 00039665 </t>
  </si>
  <si>
    <t>TUBO DE COBRE FLEXIVEL, D = 5/8 ", E = 0,79 MM, PARA AR-CONDICIONADO/ INSTALACOES GAS RESIDENCIAIS E COMERCIAIS</t>
  </si>
  <si>
    <t xml:space="preserve"> 00039853 </t>
  </si>
  <si>
    <t>TUBO DE BORRACHA ELASTOMERICA FLEXIVEL, PRETA, PARA ISOLAMENTO TERMICO DE TUBULACAO, DN 5/8" (15 MM), E= 19 MM, COEFICIENTE DE CONDUTIVIDADE TERMICA 0,036W/MK, VAPOR DE AGUA MAIOR OU IGUAL A 10.000</t>
  </si>
  <si>
    <t xml:space="preserve"> 00039718 </t>
  </si>
  <si>
    <t>TUBO DE ESPUMA DE POLIETILENO EXPANDIDO FLEXIVEL PARA ISOLAMENTO TERMICO DE TUBULACAO DE AR CONDICIONADO, AGUA QUENTE,  DN 7/8", E= 10 MM</t>
  </si>
  <si>
    <t xml:space="preserve"> IFSEMG-089 </t>
  </si>
  <si>
    <t>TUBO DE COBRE FLEXIVEL, D = 7/8 ", 22,22 MM, PARA AR-CONDICIONADO/ INSTALACOES GAS RESIDENCIAIS E COMERCIAIS</t>
  </si>
  <si>
    <t xml:space="preserve"> 00039666 </t>
  </si>
  <si>
    <t>TUBO DE COBRE FLEXIVEL, D = 3/4 ", E = 0,79 MM, PARA AR-CONDICIONADO/ INSTALACOES GAS RESIDENCIAIS E COMERCIAIS</t>
  </si>
  <si>
    <t xml:space="preserve"> 00039715 </t>
  </si>
  <si>
    <t>TUBO DE ESPUMA DE POLIETILENO EXPANDIDO FLEXIVEL PARA ISOLAMENTO TERMICO DE TUBULACAO DE AR CONDICIONADO, AGUA QUENTE,  DN 3/4", E= 10 MM</t>
  </si>
  <si>
    <t xml:space="preserve"> 00039741 </t>
  </si>
  <si>
    <t>TUBO DE BORRACHA ELASTOMERICA FLEXIVEL, PRETA, PARA ISOLAMENTO TERMICO DE TUBULACAO, DN 3/8" (10 MM), E= 19 MM, COEFICIENTE DE CONDUTIVIDADE TERMICA 0,036W/mK, VAPOR DE AGUA MAIOR OU IGUAL A 10.000</t>
  </si>
  <si>
    <t xml:space="preserve"> 00039664 </t>
  </si>
  <si>
    <t>TUBO DE COBRE FLEXIVEL, D = 3/8 ", E = 0,79 MM, PARA AR-CONDICIONADO/ INSTALACOES GAS RESIDENCIAIS E COMERCIAIS</t>
  </si>
  <si>
    <t xml:space="preserve"> 00039158 </t>
  </si>
  <si>
    <t>ABRACADEIRA EM ACO PARA AMARRACAO DE ELETRODUTOS, TIPO ECONOMICA (GOTA), COM 8"</t>
  </si>
  <si>
    <t xml:space="preserve"> IFSEMG-030 </t>
  </si>
  <si>
    <t>DUTO SEMIFLEXÍVEL ALUMÍNIO MULTIVAC SEMIDEC - 3 M / 100 MM</t>
  </si>
  <si>
    <t xml:space="preserve"> IFSEMG-047 </t>
  </si>
  <si>
    <t>GRELHA FIXA COM TELA PARA TOMADA DE AR EXTERNO 100 MM MULTIVAC</t>
  </si>
  <si>
    <t xml:space="preserve"> 068744 </t>
  </si>
  <si>
    <t>LUVA DE UNIAO PARA DUTO FLEXIVEL 4"</t>
  </si>
  <si>
    <t xml:space="preserve"> 003949 </t>
  </si>
  <si>
    <t>CURVA 90 PVC CURTA ESGOTO SERIE NORMAL 100mm</t>
  </si>
  <si>
    <t xml:space="preserve"> 056325 </t>
  </si>
  <si>
    <t>ADAPTADOR REDUTOR DE DUTOS 150mm X 100mm EM ALUMINIO</t>
  </si>
  <si>
    <t xml:space="preserve"> IFSEMG-019 </t>
  </si>
  <si>
    <t>VENTIDEC DVK100 - 4”- DIFUSOR DE AR/MULTIVAC – PARA DUTO FLEXÍVEL</t>
  </si>
  <si>
    <t xml:space="preserve"> 043639 </t>
  </si>
  <si>
    <t>GRELHA CONTINUA EM ALUMINIO ANODIZADO FOSCO 400x150mm</t>
  </si>
  <si>
    <t xml:space="preserve"> IFSEMG-046 </t>
  </si>
  <si>
    <t>CAIXA DE VENTILAÇÃO COM FILTRO PARA FORRO - CFM500 / MULTIVAC - 90W / 220V / 0,4A / 44 dBA</t>
  </si>
  <si>
    <t xml:space="preserve"> 21.1.1 </t>
  </si>
  <si>
    <t xml:space="preserve"> 21.1.2 </t>
  </si>
  <si>
    <t xml:space="preserve"> 21.1.3 </t>
  </si>
  <si>
    <t xml:space="preserve"> 21.1.4 </t>
  </si>
  <si>
    <t xml:space="preserve"> 21.1.5</t>
  </si>
  <si>
    <t xml:space="preserve"> 21.2 </t>
  </si>
  <si>
    <t xml:space="preserve"> 21.2.1 </t>
  </si>
  <si>
    <t>Anexo I.4.1 - Planilha de Custos Unitários</t>
  </si>
  <si>
    <t>Anexo I.4.2 - Cronograma Físico-Financeiro</t>
  </si>
  <si>
    <t>Anexo I.4.3 - Planilha de Composição de Custos Unitários</t>
  </si>
  <si>
    <t>Anexo I.4.4 - Planilha de Composição de Beneficios e Despesas Indiretas (BDI)</t>
  </si>
  <si>
    <t>Anexo I.4.5 - Planilha de Composição Encargos Sociais</t>
  </si>
  <si>
    <t>De modo a evitar divergências entre o valor da proposta apresentada no sistema - Compras Governamentais e a planilha orçamentária apresentada, preencher o BDI e a célula do desconto ANTES de registrar a proposta no sistema. No sistema, deverá ser preenchido o valor da célula "M5" do Anexo I.4.1.</t>
  </si>
</sst>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8" formatCode="&quot;R$&quot;\ #,##0.00;[Red]\-&quot;R$&quot;\ #,##0.00"/>
    <numFmt numFmtId="43" formatCode="_-* #,##0.00_-;\-* #,##0.00_-;_-* &quot;-&quot;??_-;_-@_-"/>
    <numFmt numFmtId="164" formatCode="&quot;R$&quot;#,##0.00;[Red]\-&quot;R$&quot;#,##0.00"/>
    <numFmt numFmtId="165" formatCode="_(* #,##0.00_);_(* \(#,##0.00\);_(* &quot;-&quot;??_);_(@_)"/>
    <numFmt numFmtId="166" formatCode="0.000000000"/>
    <numFmt numFmtId="167" formatCode="&quot;R$&quot;\ #,##0.00"/>
    <numFmt numFmtId="168" formatCode="0.0000000"/>
    <numFmt numFmtId="169" formatCode="0.0000%"/>
    <numFmt numFmtId="170" formatCode="#,##0.0000000"/>
    <numFmt numFmtId="171" formatCode="0.00000"/>
    <numFmt numFmtId="172" formatCode="#,##0.0"/>
    <numFmt numFmtId="173" formatCode="0.0000000%"/>
  </numFmts>
  <fonts count="40" x14ac:knownFonts="1">
    <font>
      <sz val="11"/>
      <color theme="1"/>
      <name val="Calibri"/>
      <family val="2"/>
      <scheme val="minor"/>
    </font>
    <font>
      <sz val="11"/>
      <color indexed="8"/>
      <name val="Calibri"/>
      <family val="2"/>
    </font>
    <font>
      <sz val="10"/>
      <name val="Arial"/>
      <family val="2"/>
    </font>
    <font>
      <sz val="10"/>
      <name val="Arial"/>
      <family val="2"/>
    </font>
    <font>
      <sz val="10"/>
      <name val="Arial"/>
      <family val="2"/>
    </font>
    <font>
      <sz val="11"/>
      <color theme="1"/>
      <name val="Calibri"/>
      <family val="2"/>
      <scheme val="minor"/>
    </font>
    <font>
      <sz val="9"/>
      <name val="Arial"/>
      <family val="2"/>
    </font>
    <font>
      <b/>
      <sz val="10"/>
      <color theme="1"/>
      <name val="Arial"/>
      <family val="2"/>
    </font>
    <font>
      <b/>
      <sz val="10"/>
      <name val="Arial"/>
      <family val="2"/>
    </font>
    <font>
      <sz val="10"/>
      <color theme="1"/>
      <name val="Arial"/>
      <family val="2"/>
    </font>
    <font>
      <sz val="10"/>
      <color rgb="FFFF0000"/>
      <name val="Arial"/>
      <family val="2"/>
    </font>
    <font>
      <u/>
      <sz val="10"/>
      <name val="Arial"/>
      <family val="2"/>
    </font>
    <font>
      <sz val="8"/>
      <name val="Arial"/>
      <family val="2"/>
    </font>
    <font>
      <b/>
      <sz val="8"/>
      <name val="Arial"/>
      <family val="2"/>
    </font>
    <font>
      <sz val="10"/>
      <name val="Courier"/>
      <family val="3"/>
    </font>
    <font>
      <sz val="10"/>
      <name val="MS Sans Serif"/>
      <family val="2"/>
    </font>
    <font>
      <sz val="11"/>
      <name val="Arial"/>
      <family val="1"/>
    </font>
    <font>
      <b/>
      <sz val="14"/>
      <name val="Arial"/>
      <family val="2"/>
    </font>
    <font>
      <b/>
      <sz val="12"/>
      <name val="Arial"/>
      <family val="2"/>
    </font>
    <font>
      <b/>
      <sz val="10"/>
      <color indexed="10"/>
      <name val="Arial"/>
      <family val="2"/>
    </font>
    <font>
      <b/>
      <sz val="10"/>
      <color indexed="8"/>
      <name val="Arial"/>
      <family val="2"/>
    </font>
    <font>
      <b/>
      <sz val="20"/>
      <color theme="1"/>
      <name val="Arial"/>
      <family val="2"/>
    </font>
    <font>
      <u/>
      <sz val="11"/>
      <color theme="10"/>
      <name val="Calibri"/>
      <family val="2"/>
      <scheme val="minor"/>
    </font>
    <font>
      <sz val="16"/>
      <color theme="1"/>
      <name val="Arial"/>
      <family val="2"/>
    </font>
    <font>
      <b/>
      <sz val="16"/>
      <color theme="1"/>
      <name val="Arial"/>
      <family val="2"/>
    </font>
    <font>
      <u/>
      <sz val="16"/>
      <color theme="10"/>
      <name val="Arial"/>
      <family val="2"/>
    </font>
    <font>
      <b/>
      <sz val="10"/>
      <color rgb="FF000000"/>
      <name val="Arial"/>
      <family val="1"/>
    </font>
    <font>
      <sz val="10"/>
      <color rgb="FF000000"/>
      <name val="Arial"/>
      <family val="1"/>
    </font>
    <font>
      <b/>
      <sz val="11"/>
      <name val="Arial"/>
      <family val="1"/>
    </font>
    <font>
      <b/>
      <sz val="10"/>
      <name val="Arial"/>
      <family val="1"/>
    </font>
    <font>
      <sz val="10"/>
      <name val="Arial"/>
      <family val="1"/>
    </font>
    <font>
      <b/>
      <sz val="10"/>
      <color theme="0"/>
      <name val="Arial"/>
      <family val="2"/>
    </font>
    <font>
      <b/>
      <sz val="12"/>
      <color theme="0"/>
      <name val="Arial"/>
      <family val="2"/>
    </font>
    <font>
      <sz val="10"/>
      <name val="Arial"/>
      <family val="2"/>
      <charset val="1"/>
    </font>
    <font>
      <sz val="8"/>
      <name val="Calibri"/>
      <family val="2"/>
      <scheme val="minor"/>
    </font>
    <font>
      <b/>
      <sz val="12"/>
      <color theme="1"/>
      <name val="Arial"/>
      <family val="2"/>
    </font>
    <font>
      <sz val="12"/>
      <color theme="1"/>
      <name val="Arial"/>
      <family val="2"/>
    </font>
    <font>
      <sz val="9"/>
      <color rgb="FF333333"/>
      <name val="Arial"/>
      <family val="2"/>
    </font>
    <font>
      <b/>
      <sz val="16"/>
      <color rgb="FF000000"/>
      <name val="Arial"/>
      <family val="2"/>
    </font>
    <font>
      <b/>
      <sz val="16"/>
      <name val="Arial"/>
      <family val="2"/>
    </font>
  </fonts>
  <fills count="17">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6" tint="0.39997558519241921"/>
        <bgColor indexed="64"/>
      </patternFill>
    </fill>
    <fill>
      <patternFill patternType="solid">
        <fgColor rgb="FFFFFF00"/>
        <bgColor indexed="64"/>
      </patternFill>
    </fill>
    <fill>
      <patternFill patternType="solid">
        <fgColor theme="0" tint="-0.499984740745262"/>
        <bgColor indexed="64"/>
      </patternFill>
    </fill>
    <fill>
      <patternFill patternType="solid">
        <fgColor rgb="FFDFF0D8"/>
      </patternFill>
    </fill>
    <fill>
      <patternFill patternType="solid">
        <fgColor rgb="FFFFFFFF"/>
      </patternFill>
    </fill>
    <fill>
      <patternFill patternType="solid">
        <fgColor rgb="FFD6D6D6"/>
      </patternFill>
    </fill>
    <fill>
      <patternFill patternType="solid">
        <fgColor rgb="FFEFEFEF"/>
      </patternFill>
    </fill>
    <fill>
      <patternFill patternType="solid">
        <fgColor rgb="FFFFFF00"/>
        <bgColor rgb="FFFFF200"/>
      </patternFill>
    </fill>
    <fill>
      <patternFill patternType="solid">
        <fgColor rgb="FFD8ECF6"/>
      </patternFill>
    </fill>
    <fill>
      <patternFill patternType="solid">
        <fgColor theme="0" tint="-0.34998626667073579"/>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theme="9" tint="0.59999389629810485"/>
        <bgColor indexed="64"/>
      </patternFill>
    </fill>
  </fills>
  <borders count="61">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diagonal/>
    </border>
    <border>
      <left style="medium">
        <color indexed="64"/>
      </left>
      <right/>
      <top/>
      <bottom/>
      <diagonal/>
    </border>
    <border>
      <left/>
      <right style="medium">
        <color indexed="64"/>
      </right>
      <top/>
      <bottom style="medium">
        <color indexed="64"/>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rgb="FFCCCCCC"/>
      </left>
      <right style="thin">
        <color rgb="FFCCCCCC"/>
      </right>
      <top style="thin">
        <color rgb="FFCCCCCC"/>
      </top>
      <bottom style="thin">
        <color rgb="FFCCCCCC"/>
      </bottom>
      <diagonal/>
    </border>
    <border>
      <left/>
      <right/>
      <top style="thick">
        <color rgb="FF000000"/>
      </top>
      <bottom/>
      <diagonal/>
    </border>
    <border>
      <left style="thin">
        <color indexed="64"/>
      </left>
      <right/>
      <top style="thin">
        <color indexed="64"/>
      </top>
      <bottom style="medium">
        <color indexed="64"/>
      </bottom>
      <diagonal/>
    </border>
    <border>
      <left style="thin">
        <color rgb="FFCCCCCC"/>
      </left>
      <right/>
      <top style="thin">
        <color rgb="FFCCCCCC"/>
      </top>
      <bottom style="thin">
        <color rgb="FFCCCCCC"/>
      </bottom>
      <diagonal/>
    </border>
    <border>
      <left/>
      <right style="thin">
        <color rgb="FFCCCCCC"/>
      </right>
      <top style="thin">
        <color rgb="FFCCCCCC"/>
      </top>
      <bottom style="thin">
        <color rgb="FFCCCCCC"/>
      </bottom>
      <diagonal/>
    </border>
    <border>
      <left/>
      <right/>
      <top style="medium">
        <color rgb="FFDDDDDD"/>
      </top>
      <bottom/>
      <diagonal/>
    </border>
    <border>
      <left style="thin">
        <color rgb="FFCCCCCC"/>
      </left>
      <right style="thin">
        <color rgb="FFCCCCCC"/>
      </right>
      <top/>
      <bottom style="thin">
        <color rgb="FFCCCCCC"/>
      </bottom>
      <diagonal/>
    </border>
  </borders>
  <cellStyleXfs count="63343">
    <xf numFmtId="0" fontId="0"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5" fontId="5" fillId="0" borderId="0" applyFont="0" applyFill="0" applyBorder="0" applyAlignment="0" applyProtection="0"/>
    <xf numFmtId="9" fontId="5" fillId="0" borderId="0" applyFont="0" applyFill="0" applyBorder="0" applyAlignment="0" applyProtection="0"/>
    <xf numFmtId="0" fontId="6"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43"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5"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5"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5"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43" fontId="1"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43" fontId="1"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1"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43"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43" fontId="1"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43" fontId="1"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1"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1"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1"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43" fontId="1"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43"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5"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5"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43" fontId="1"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5"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43"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43" fontId="1"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43" fontId="1"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43" fontId="1"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14" fillId="0" borderId="0"/>
    <xf numFmtId="0" fontId="14" fillId="0" borderId="0"/>
    <xf numFmtId="0" fontId="14" fillId="0" borderId="0"/>
    <xf numFmtId="40" fontId="15" fillId="0" borderId="0" applyFont="0" applyFill="0" applyBorder="0" applyAlignment="0" applyProtection="0"/>
    <xf numFmtId="0" fontId="14" fillId="0" borderId="0"/>
    <xf numFmtId="0" fontId="14" fillId="0" borderId="0"/>
    <xf numFmtId="0" fontId="16" fillId="0" borderId="0"/>
    <xf numFmtId="0" fontId="22" fillId="0" borderId="0" applyNumberFormat="0" applyFill="0" applyBorder="0" applyAlignment="0" applyProtection="0"/>
  </cellStyleXfs>
  <cellXfs count="415">
    <xf numFmtId="0" fontId="0" fillId="0" borderId="0" xfId="0"/>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9" fillId="0" borderId="1" xfId="0" applyFont="1" applyBorder="1" applyAlignment="1">
      <alignment horizontal="center" vertical="center"/>
    </xf>
    <xf numFmtId="0" fontId="9" fillId="0" borderId="1" xfId="0" applyFont="1" applyBorder="1"/>
    <xf numFmtId="0" fontId="7" fillId="0" borderId="1" xfId="0" applyFont="1" applyBorder="1"/>
    <xf numFmtId="0" fontId="7" fillId="0" borderId="1" xfId="0" applyFont="1" applyBorder="1" applyAlignment="1">
      <alignment wrapText="1"/>
    </xf>
    <xf numFmtId="0" fontId="9" fillId="0" borderId="1" xfId="0" applyFont="1" applyBorder="1" applyAlignment="1">
      <alignment wrapText="1"/>
    </xf>
    <xf numFmtId="2" fontId="9" fillId="0" borderId="1" xfId="0" applyNumberFormat="1" applyFont="1" applyBorder="1" applyAlignment="1">
      <alignment horizontal="center" vertical="center"/>
    </xf>
    <xf numFmtId="2" fontId="7" fillId="0" borderId="1" xfId="0" applyNumberFormat="1" applyFont="1" applyBorder="1" applyAlignment="1">
      <alignment horizontal="center" vertical="center"/>
    </xf>
    <xf numFmtId="2" fontId="10" fillId="0" borderId="0" xfId="9396" applyNumberFormat="1" applyFont="1" applyFill="1" applyAlignment="1" applyProtection="1">
      <alignment horizontal="center" vertical="center"/>
    </xf>
    <xf numFmtId="10" fontId="8" fillId="0" borderId="16" xfId="9395" applyNumberFormat="1" applyFont="1" applyBorder="1" applyAlignment="1" applyProtection="1">
      <alignment horizontal="center" vertical="center"/>
    </xf>
    <xf numFmtId="10" fontId="2" fillId="0" borderId="40" xfId="9395" applyNumberFormat="1" applyFont="1" applyBorder="1" applyAlignment="1" applyProtection="1">
      <alignment horizontal="center" vertical="center"/>
    </xf>
    <xf numFmtId="10" fontId="2" fillId="0" borderId="19" xfId="9395" applyNumberFormat="1" applyFont="1" applyBorder="1" applyAlignment="1" applyProtection="1">
      <alignment horizontal="center" vertical="center"/>
    </xf>
    <xf numFmtId="10" fontId="8" fillId="2" borderId="19" xfId="9395" applyNumberFormat="1" applyFont="1" applyFill="1" applyBorder="1" applyAlignment="1" applyProtection="1">
      <alignment horizontal="center" vertical="center"/>
    </xf>
    <xf numFmtId="0" fontId="7" fillId="0" borderId="8" xfId="0" applyFont="1" applyBorder="1" applyAlignment="1">
      <alignment horizontal="center" vertical="center"/>
    </xf>
    <xf numFmtId="0" fontId="7" fillId="0" borderId="9" xfId="0" applyFont="1" applyBorder="1" applyAlignment="1">
      <alignment horizontal="center" vertical="center" wrapText="1"/>
    </xf>
    <xf numFmtId="0" fontId="9" fillId="0" borderId="8" xfId="0" applyFont="1" applyBorder="1" applyAlignment="1">
      <alignment horizontal="center" vertical="center"/>
    </xf>
    <xf numFmtId="2" fontId="9" fillId="0" borderId="9" xfId="0" applyNumberFormat="1" applyFont="1" applyBorder="1" applyAlignment="1">
      <alignment horizontal="center" vertical="center"/>
    </xf>
    <xf numFmtId="2" fontId="7" fillId="0" borderId="9" xfId="0" applyNumberFormat="1" applyFont="1" applyBorder="1" applyAlignment="1">
      <alignment horizontal="center" vertical="center"/>
    </xf>
    <xf numFmtId="0" fontId="9" fillId="0" borderId="9" xfId="0" applyFont="1" applyBorder="1" applyAlignment="1">
      <alignment horizontal="center" vertical="center"/>
    </xf>
    <xf numFmtId="0" fontId="7" fillId="0" borderId="9" xfId="0" applyFont="1" applyBorder="1" applyAlignment="1">
      <alignment horizontal="center" vertical="center"/>
    </xf>
    <xf numFmtId="0" fontId="9" fillId="3" borderId="10" xfId="0" applyFont="1" applyFill="1" applyBorder="1" applyAlignment="1">
      <alignment horizontal="center" vertical="center"/>
    </xf>
    <xf numFmtId="0" fontId="7" fillId="3" borderId="11" xfId="0" applyFont="1" applyFill="1" applyBorder="1" applyAlignment="1">
      <alignment horizontal="center"/>
    </xf>
    <xf numFmtId="2" fontId="7" fillId="3" borderId="11" xfId="0" applyNumberFormat="1" applyFont="1" applyFill="1" applyBorder="1" applyAlignment="1">
      <alignment horizontal="center" vertical="center"/>
    </xf>
    <xf numFmtId="2" fontId="7" fillId="3" borderId="12" xfId="0" applyNumberFormat="1" applyFont="1" applyFill="1" applyBorder="1" applyAlignment="1">
      <alignment horizontal="center" vertical="center"/>
    </xf>
    <xf numFmtId="166" fontId="10" fillId="0" borderId="0" xfId="9396" applyNumberFormat="1" applyFont="1" applyFill="1" applyAlignment="1" applyProtection="1">
      <alignment horizontal="center" vertical="center"/>
    </xf>
    <xf numFmtId="168" fontId="10" fillId="0" borderId="1" xfId="9396" applyNumberFormat="1" applyFont="1" applyFill="1" applyBorder="1" applyAlignment="1" applyProtection="1">
      <alignment horizontal="center" vertical="center"/>
    </xf>
    <xf numFmtId="2" fontId="10" fillId="0" borderId="1" xfId="9396" applyNumberFormat="1" applyFont="1" applyFill="1" applyBorder="1" applyAlignment="1" applyProtection="1">
      <alignment horizontal="center" vertical="center"/>
    </xf>
    <xf numFmtId="169" fontId="21" fillId="4" borderId="45" xfId="0" applyNumberFormat="1" applyFont="1" applyFill="1" applyBorder="1" applyAlignment="1" applyProtection="1">
      <alignment horizontal="center" vertical="center"/>
    </xf>
    <xf numFmtId="10" fontId="10" fillId="0" borderId="0" xfId="9396" applyNumberFormat="1" applyFont="1" applyFill="1" applyAlignment="1" applyProtection="1">
      <alignment horizontal="center" vertical="center"/>
    </xf>
    <xf numFmtId="10" fontId="2" fillId="5" borderId="40" xfId="9395" applyNumberFormat="1" applyFont="1" applyFill="1" applyBorder="1" applyAlignment="1" applyProtection="1">
      <alignment horizontal="center" vertical="center"/>
      <protection locked="0"/>
    </xf>
    <xf numFmtId="0" fontId="23" fillId="0" borderId="0" xfId="0" applyFont="1"/>
    <xf numFmtId="0" fontId="23" fillId="0" borderId="0" xfId="0" applyFont="1" applyFill="1"/>
    <xf numFmtId="0" fontId="9" fillId="0" borderId="0" xfId="0" applyFont="1" applyProtection="1"/>
    <xf numFmtId="0" fontId="8" fillId="0" borderId="26" xfId="0" applyFont="1" applyBorder="1" applyAlignment="1" applyProtection="1">
      <alignment horizontal="center" vertical="center"/>
    </xf>
    <xf numFmtId="0" fontId="8" fillId="0" borderId="27" xfId="0" applyFont="1" applyBorder="1" applyAlignment="1" applyProtection="1">
      <alignment horizontal="center" vertical="center"/>
    </xf>
    <xf numFmtId="0" fontId="8" fillId="0" borderId="29" xfId="0" applyFont="1" applyBorder="1" applyAlignment="1" applyProtection="1">
      <alignment horizontal="center" vertical="center"/>
    </xf>
    <xf numFmtId="0" fontId="8" fillId="0" borderId="30" xfId="0" applyFont="1" applyBorder="1" applyAlignment="1" applyProtection="1">
      <alignment horizontal="center" vertical="center"/>
    </xf>
    <xf numFmtId="0" fontId="8" fillId="2" borderId="30" xfId="0" applyFont="1" applyFill="1" applyBorder="1" applyAlignment="1" applyProtection="1">
      <alignment vertical="center"/>
    </xf>
    <xf numFmtId="0" fontId="8" fillId="2" borderId="31" xfId="0" applyFont="1" applyFill="1" applyBorder="1" applyAlignment="1" applyProtection="1">
      <alignment horizontal="center" vertical="center"/>
    </xf>
    <xf numFmtId="0" fontId="8" fillId="0" borderId="21" xfId="0" applyFont="1" applyBorder="1" applyAlignment="1" applyProtection="1">
      <alignment horizontal="center" vertical="center"/>
    </xf>
    <xf numFmtId="0" fontId="8" fillId="0" borderId="13" xfId="0" applyFont="1" applyBorder="1" applyAlignment="1" applyProtection="1">
      <alignment horizontal="center" vertical="center"/>
    </xf>
    <xf numFmtId="0" fontId="2" fillId="2" borderId="13" xfId="0" applyFont="1" applyFill="1" applyBorder="1" applyAlignment="1" applyProtection="1">
      <alignment vertical="center"/>
    </xf>
    <xf numFmtId="0" fontId="2" fillId="0" borderId="20" xfId="0" applyFont="1" applyBorder="1" applyAlignment="1" applyProtection="1">
      <alignment horizontal="center" vertical="center"/>
    </xf>
    <xf numFmtId="0" fontId="8" fillId="2" borderId="14" xfId="0" applyFont="1" applyFill="1" applyBorder="1" applyAlignment="1" applyProtection="1">
      <alignment horizontal="center" vertical="center"/>
    </xf>
    <xf numFmtId="0" fontId="8" fillId="2" borderId="15" xfId="0" applyFont="1" applyFill="1" applyBorder="1" applyAlignment="1" applyProtection="1">
      <alignment horizontal="center" vertical="center"/>
    </xf>
    <xf numFmtId="0" fontId="2" fillId="0" borderId="38" xfId="0" applyFont="1" applyBorder="1" applyAlignment="1" applyProtection="1">
      <alignment horizontal="center" vertical="center"/>
    </xf>
    <xf numFmtId="0" fontId="8" fillId="0" borderId="0" xfId="0" applyFont="1" applyBorder="1" applyAlignment="1" applyProtection="1">
      <alignment horizontal="center" vertical="center"/>
    </xf>
    <xf numFmtId="0" fontId="2" fillId="0" borderId="0" xfId="0" applyFont="1" applyBorder="1" applyAlignment="1" applyProtection="1">
      <alignment vertical="center"/>
    </xf>
    <xf numFmtId="0" fontId="2" fillId="0" borderId="19" xfId="0" applyFont="1" applyBorder="1" applyAlignment="1" applyProtection="1">
      <alignment horizontal="center" vertical="center"/>
    </xf>
    <xf numFmtId="0" fontId="8" fillId="0" borderId="30" xfId="0" applyFont="1" applyBorder="1" applyAlignment="1" applyProtection="1">
      <alignment vertical="center"/>
    </xf>
    <xf numFmtId="0" fontId="8" fillId="0" borderId="31" xfId="0" applyFont="1" applyBorder="1" applyAlignment="1" applyProtection="1">
      <alignment horizontal="center" vertical="center"/>
    </xf>
    <xf numFmtId="0" fontId="8" fillId="0" borderId="41" xfId="0" applyFont="1" applyBorder="1" applyAlignment="1" applyProtection="1">
      <alignment horizontal="center" vertical="center"/>
    </xf>
    <xf numFmtId="0" fontId="8" fillId="2" borderId="42" xfId="0" applyFont="1" applyFill="1" applyBorder="1" applyAlignment="1" applyProtection="1">
      <alignment horizontal="center" vertical="center"/>
    </xf>
    <xf numFmtId="0" fontId="2" fillId="0" borderId="4" xfId="0" applyFont="1" applyBorder="1" applyAlignment="1" applyProtection="1">
      <alignment vertical="center"/>
    </xf>
    <xf numFmtId="0" fontId="8" fillId="2" borderId="2" xfId="0" applyFont="1" applyFill="1" applyBorder="1" applyAlignment="1" applyProtection="1">
      <alignment horizontal="center" vertical="center"/>
    </xf>
    <xf numFmtId="0" fontId="2" fillId="2" borderId="43" xfId="0" applyFont="1" applyFill="1" applyBorder="1" applyAlignment="1" applyProtection="1">
      <alignment horizontal="center" vertical="center"/>
    </xf>
    <xf numFmtId="0" fontId="8" fillId="2" borderId="44" xfId="0" applyFont="1" applyFill="1" applyBorder="1" applyAlignment="1" applyProtection="1">
      <alignment horizontal="center" vertical="center"/>
    </xf>
    <xf numFmtId="0" fontId="8" fillId="2" borderId="30" xfId="0" applyFont="1" applyFill="1" applyBorder="1" applyAlignment="1" applyProtection="1">
      <alignment horizontal="center" vertical="center"/>
    </xf>
    <xf numFmtId="0" fontId="8" fillId="2" borderId="13" xfId="0" applyFont="1" applyFill="1" applyBorder="1" applyAlignment="1" applyProtection="1">
      <alignment horizontal="center" vertical="center"/>
    </xf>
    <xf numFmtId="0" fontId="8" fillId="0" borderId="14" xfId="0" applyFont="1" applyBorder="1" applyAlignment="1" applyProtection="1">
      <alignment horizontal="center" vertical="center"/>
    </xf>
    <xf numFmtId="0" fontId="8" fillId="0" borderId="15" xfId="0" applyFont="1" applyBorder="1" applyAlignment="1" applyProtection="1">
      <alignment horizontal="center" vertical="center"/>
    </xf>
    <xf numFmtId="0" fontId="2" fillId="0" borderId="13" xfId="0" applyFont="1" applyBorder="1" applyAlignment="1" applyProtection="1">
      <alignment vertical="center"/>
    </xf>
    <xf numFmtId="0" fontId="8" fillId="0" borderId="14" xfId="0" applyFont="1" applyBorder="1" applyAlignment="1" applyProtection="1">
      <alignment vertical="center"/>
    </xf>
    <xf numFmtId="0" fontId="8" fillId="2" borderId="38" xfId="0" applyFont="1" applyFill="1" applyBorder="1" applyAlignment="1" applyProtection="1">
      <alignment horizontal="center" vertical="center"/>
    </xf>
    <xf numFmtId="0" fontId="8" fillId="2" borderId="0" xfId="0" applyFont="1" applyFill="1" applyBorder="1" applyAlignment="1" applyProtection="1">
      <alignment horizontal="center" vertical="center"/>
    </xf>
    <xf numFmtId="0" fontId="2" fillId="2" borderId="0" xfId="0" applyFont="1" applyFill="1" applyBorder="1" applyAlignment="1" applyProtection="1">
      <alignment horizontal="left" vertical="center"/>
    </xf>
    <xf numFmtId="0" fontId="8" fillId="2" borderId="19" xfId="0" applyFont="1" applyFill="1" applyBorder="1" applyAlignment="1" applyProtection="1">
      <alignment horizontal="center" vertical="center"/>
    </xf>
    <xf numFmtId="10" fontId="8" fillId="2" borderId="9" xfId="0" applyNumberFormat="1" applyFont="1" applyFill="1" applyBorder="1" applyAlignment="1" applyProtection="1">
      <alignment horizontal="center" vertical="center"/>
    </xf>
    <xf numFmtId="0" fontId="8" fillId="2" borderId="38" xfId="0" applyFont="1" applyFill="1" applyBorder="1" applyAlignment="1" applyProtection="1">
      <alignment horizontal="right" vertical="center"/>
    </xf>
    <xf numFmtId="0" fontId="8" fillId="2" borderId="0" xfId="0" applyFont="1" applyFill="1" applyBorder="1" applyAlignment="1" applyProtection="1">
      <alignment horizontal="right" vertical="center"/>
    </xf>
    <xf numFmtId="10" fontId="8" fillId="2" borderId="19" xfId="0" applyNumberFormat="1" applyFont="1" applyFill="1" applyBorder="1" applyAlignment="1" applyProtection="1">
      <alignment horizontal="center" vertical="center"/>
    </xf>
    <xf numFmtId="0" fontId="2" fillId="2" borderId="27" xfId="0" applyFont="1" applyFill="1" applyBorder="1" applyAlignment="1" applyProtection="1">
      <alignment horizontal="center"/>
    </xf>
    <xf numFmtId="0" fontId="2" fillId="2" borderId="28" xfId="0" applyFont="1" applyFill="1" applyBorder="1" applyProtection="1"/>
    <xf numFmtId="0" fontId="2" fillId="2" borderId="28" xfId="0" applyFont="1" applyFill="1" applyBorder="1" applyAlignment="1" applyProtection="1">
      <alignment horizontal="center" vertical="center" wrapText="1"/>
    </xf>
    <xf numFmtId="0" fontId="8" fillId="2" borderId="39" xfId="0" applyFont="1" applyFill="1" applyBorder="1" applyAlignment="1" applyProtection="1">
      <alignment horizontal="center" vertical="center" wrapText="1"/>
    </xf>
    <xf numFmtId="0" fontId="9" fillId="0" borderId="0" xfId="0" applyFont="1" applyAlignment="1" applyProtection="1">
      <alignment horizontal="center"/>
    </xf>
    <xf numFmtId="10" fontId="2" fillId="5" borderId="19" xfId="9395" applyNumberFormat="1" applyFont="1" applyFill="1" applyBorder="1" applyAlignment="1" applyProtection="1">
      <alignment horizontal="center" vertical="center"/>
      <protection locked="0"/>
    </xf>
    <xf numFmtId="0" fontId="9" fillId="0" borderId="0" xfId="0" applyFont="1" applyAlignment="1" applyProtection="1">
      <alignment vertical="center" wrapText="1"/>
    </xf>
    <xf numFmtId="49" fontId="7" fillId="2" borderId="1" xfId="0" applyNumberFormat="1" applyFont="1" applyFill="1" applyBorder="1" applyAlignment="1" applyProtection="1">
      <alignment horizontal="left" vertical="center" wrapText="1"/>
    </xf>
    <xf numFmtId="0" fontId="7" fillId="0" borderId="1" xfId="0" applyFont="1" applyBorder="1" applyAlignment="1" applyProtection="1">
      <alignment vertical="center" wrapText="1"/>
    </xf>
    <xf numFmtId="49" fontId="8" fillId="2" borderId="1" xfId="0" applyNumberFormat="1" applyFont="1" applyFill="1" applyBorder="1" applyAlignment="1" applyProtection="1">
      <alignment horizontal="center" vertical="center" wrapText="1"/>
    </xf>
    <xf numFmtId="0" fontId="8" fillId="2" borderId="1" xfId="0" applyFont="1" applyFill="1" applyBorder="1" applyAlignment="1" applyProtection="1">
      <alignment horizontal="center" vertical="center" wrapText="1"/>
    </xf>
    <xf numFmtId="165" fontId="8" fillId="2" borderId="1" xfId="9394" applyFont="1" applyFill="1" applyBorder="1" applyAlignment="1" applyProtection="1">
      <alignment horizontal="center" vertical="center" wrapText="1"/>
    </xf>
    <xf numFmtId="4" fontId="8" fillId="0" borderId="1" xfId="0" applyNumberFormat="1" applyFont="1" applyBorder="1" applyAlignment="1" applyProtection="1">
      <alignment horizontal="center" vertical="center" wrapText="1"/>
    </xf>
    <xf numFmtId="164" fontId="8" fillId="2" borderId="1" xfId="9394" applyNumberFormat="1" applyFont="1" applyFill="1" applyBorder="1" applyAlignment="1" applyProtection="1">
      <alignment horizontal="center" vertical="center" wrapText="1"/>
    </xf>
    <xf numFmtId="164" fontId="8" fillId="4" borderId="1" xfId="9394" applyNumberFormat="1" applyFont="1" applyFill="1" applyBorder="1" applyAlignment="1" applyProtection="1">
      <alignment horizontal="center" vertical="center" wrapText="1"/>
    </xf>
    <xf numFmtId="49" fontId="7" fillId="3" borderId="1" xfId="0" applyNumberFormat="1" applyFont="1" applyFill="1" applyBorder="1" applyAlignment="1" applyProtection="1">
      <alignment horizontal="center" vertical="center" wrapText="1"/>
    </xf>
    <xf numFmtId="0" fontId="7" fillId="3" borderId="1" xfId="0" applyFont="1" applyFill="1" applyBorder="1" applyAlignment="1" applyProtection="1">
      <alignment vertical="center" wrapText="1"/>
    </xf>
    <xf numFmtId="165" fontId="7" fillId="3" borderId="1" xfId="9394" applyFont="1" applyFill="1" applyBorder="1" applyAlignment="1" applyProtection="1">
      <alignment horizontal="center" vertical="center" wrapText="1"/>
    </xf>
    <xf numFmtId="49" fontId="9" fillId="0" borderId="1" xfId="0" applyNumberFormat="1" applyFont="1" applyFill="1" applyBorder="1" applyAlignment="1" applyProtection="1">
      <alignment horizontal="center" vertical="center" wrapText="1"/>
    </xf>
    <xf numFmtId="0" fontId="9" fillId="0" borderId="1" xfId="0" applyFont="1" applyFill="1" applyBorder="1" applyAlignment="1" applyProtection="1">
      <alignment vertical="center" wrapText="1"/>
    </xf>
    <xf numFmtId="165" fontId="9" fillId="0" borderId="1" xfId="9394" applyFont="1" applyFill="1" applyBorder="1" applyAlignment="1" applyProtection="1">
      <alignment horizontal="center" vertical="center" wrapText="1"/>
    </xf>
    <xf numFmtId="4" fontId="9" fillId="0" borderId="1" xfId="9394" applyNumberFormat="1" applyFont="1" applyFill="1" applyBorder="1" applyAlignment="1" applyProtection="1">
      <alignment horizontal="center" vertical="center" wrapText="1"/>
    </xf>
    <xf numFmtId="8" fontId="9" fillId="0" borderId="1" xfId="9394" applyNumberFormat="1" applyFont="1" applyFill="1" applyBorder="1" applyAlignment="1" applyProtection="1">
      <alignment horizontal="center" vertical="center" wrapText="1"/>
    </xf>
    <xf numFmtId="8" fontId="9" fillId="4" borderId="1" xfId="9394" applyNumberFormat="1" applyFont="1" applyFill="1" applyBorder="1" applyAlignment="1" applyProtection="1">
      <alignment horizontal="center" vertical="center" wrapText="1"/>
    </xf>
    <xf numFmtId="164" fontId="9" fillId="4" borderId="1" xfId="0" applyNumberFormat="1" applyFont="1" applyFill="1" applyBorder="1" applyAlignment="1" applyProtection="1">
      <alignment horizontal="center" vertical="center" wrapText="1"/>
    </xf>
    <xf numFmtId="49" fontId="9" fillId="2" borderId="1" xfId="0" applyNumberFormat="1" applyFont="1" applyFill="1" applyBorder="1" applyAlignment="1" applyProtection="1">
      <alignment horizontal="center" vertical="center" wrapText="1"/>
    </xf>
    <xf numFmtId="0" fontId="9" fillId="0" borderId="1" xfId="0" applyFont="1" applyBorder="1" applyAlignment="1" applyProtection="1">
      <alignment vertical="center" wrapText="1"/>
    </xf>
    <xf numFmtId="8" fontId="7" fillId="2" borderId="1" xfId="9394" applyNumberFormat="1" applyFont="1" applyFill="1" applyBorder="1" applyAlignment="1" applyProtection="1">
      <alignment vertical="center" wrapText="1"/>
    </xf>
    <xf numFmtId="164" fontId="7" fillId="4" borderId="1" xfId="0" applyNumberFormat="1" applyFont="1" applyFill="1" applyBorder="1" applyAlignment="1" applyProtection="1">
      <alignment horizontal="center" vertical="center" wrapText="1"/>
    </xf>
    <xf numFmtId="0" fontId="9" fillId="0" borderId="1" xfId="0" applyFont="1" applyFill="1" applyBorder="1" applyAlignment="1" applyProtection="1">
      <alignment horizontal="center" vertical="center" wrapText="1"/>
    </xf>
    <xf numFmtId="0" fontId="9" fillId="2" borderId="1" xfId="0" applyFont="1" applyFill="1" applyBorder="1" applyAlignment="1" applyProtection="1">
      <alignment vertical="center" wrapText="1"/>
    </xf>
    <xf numFmtId="0" fontId="9" fillId="2" borderId="0" xfId="0" applyFont="1" applyFill="1" applyAlignment="1" applyProtection="1">
      <alignment vertical="center" wrapText="1"/>
    </xf>
    <xf numFmtId="49" fontId="7" fillId="0" borderId="1" xfId="0" applyNumberFormat="1" applyFont="1" applyFill="1" applyBorder="1" applyAlignment="1" applyProtection="1">
      <alignment horizontal="center" vertical="center" wrapText="1"/>
    </xf>
    <xf numFmtId="0" fontId="7" fillId="0" borderId="1" xfId="0" applyFont="1" applyBorder="1" applyAlignment="1" applyProtection="1">
      <alignment horizontal="center" vertical="center" wrapText="1"/>
    </xf>
    <xf numFmtId="0" fontId="7" fillId="0" borderId="1" xfId="0" applyFont="1" applyFill="1" applyBorder="1" applyAlignment="1" applyProtection="1">
      <alignment vertical="center" wrapText="1"/>
    </xf>
    <xf numFmtId="165" fontId="7" fillId="0" borderId="1" xfId="9394" applyFont="1" applyFill="1" applyBorder="1" applyAlignment="1" applyProtection="1">
      <alignment horizontal="center" vertical="center" wrapText="1"/>
    </xf>
    <xf numFmtId="4" fontId="7" fillId="0" borderId="1" xfId="9394" applyNumberFormat="1" applyFont="1" applyFill="1" applyBorder="1" applyAlignment="1" applyProtection="1">
      <alignment horizontal="center" vertical="center" wrapText="1"/>
    </xf>
    <xf numFmtId="8" fontId="7" fillId="0" borderId="1" xfId="9394" applyNumberFormat="1" applyFont="1" applyFill="1" applyBorder="1" applyAlignment="1" applyProtection="1">
      <alignment horizontal="center" vertical="center" wrapText="1"/>
    </xf>
    <xf numFmtId="0" fontId="7" fillId="0" borderId="0" xfId="0" applyFont="1" applyAlignment="1" applyProtection="1">
      <alignment vertical="center" wrapText="1"/>
    </xf>
    <xf numFmtId="49" fontId="7" fillId="2" borderId="1" xfId="0" applyNumberFormat="1" applyFont="1" applyFill="1" applyBorder="1" applyAlignment="1" applyProtection="1">
      <alignment horizontal="center" vertical="center" wrapText="1"/>
    </xf>
    <xf numFmtId="165" fontId="7" fillId="3" borderId="1" xfId="9394" applyFont="1" applyFill="1" applyBorder="1" applyAlignment="1" applyProtection="1">
      <alignment horizontal="left" vertical="center" wrapText="1"/>
    </xf>
    <xf numFmtId="0" fontId="7" fillId="0" borderId="1" xfId="0" applyFont="1" applyFill="1" applyBorder="1" applyAlignment="1" applyProtection="1">
      <alignment horizontal="center" vertical="center" wrapText="1"/>
    </xf>
    <xf numFmtId="8" fontId="7" fillId="0" borderId="1" xfId="9394" applyNumberFormat="1" applyFont="1" applyFill="1" applyBorder="1" applyAlignment="1" applyProtection="1">
      <alignment vertical="center" wrapText="1"/>
    </xf>
    <xf numFmtId="165" fontId="9" fillId="3" borderId="1" xfId="9394" applyFont="1" applyFill="1" applyBorder="1" applyAlignment="1" applyProtection="1">
      <alignment horizontal="center" vertical="center" wrapText="1"/>
    </xf>
    <xf numFmtId="0" fontId="2" fillId="2" borderId="0" xfId="0" applyFont="1" applyFill="1" applyAlignment="1" applyProtection="1">
      <alignment vertical="center" wrapText="1"/>
    </xf>
    <xf numFmtId="49" fontId="8" fillId="3" borderId="1" xfId="0" applyNumberFormat="1" applyFont="1" applyFill="1" applyBorder="1" applyAlignment="1" applyProtection="1">
      <alignment horizontal="center" vertical="center" wrapText="1"/>
    </xf>
    <xf numFmtId="8" fontId="8" fillId="3" borderId="1" xfId="9394" applyNumberFormat="1" applyFont="1" applyFill="1" applyBorder="1" applyAlignment="1" applyProtection="1">
      <alignment horizontal="center" vertical="center" wrapText="1"/>
    </xf>
    <xf numFmtId="0" fontId="8" fillId="2" borderId="0" xfId="0" applyFont="1" applyFill="1" applyAlignment="1" applyProtection="1">
      <alignment vertical="center" wrapText="1"/>
    </xf>
    <xf numFmtId="0" fontId="8" fillId="3" borderId="0" xfId="0" applyFont="1" applyFill="1" applyAlignment="1" applyProtection="1">
      <alignment vertical="center" wrapText="1"/>
    </xf>
    <xf numFmtId="49" fontId="2" fillId="3" borderId="1" xfId="0" applyNumberFormat="1" applyFont="1" applyFill="1" applyBorder="1" applyAlignment="1" applyProtection="1">
      <alignment horizontal="center" vertical="center" wrapText="1"/>
    </xf>
    <xf numFmtId="0" fontId="2" fillId="3" borderId="0" xfId="0" applyFont="1" applyFill="1" applyAlignment="1" applyProtection="1">
      <alignment vertical="center" wrapText="1"/>
    </xf>
    <xf numFmtId="49" fontId="10" fillId="2" borderId="0" xfId="0" applyNumberFormat="1" applyFont="1" applyFill="1" applyAlignment="1" applyProtection="1">
      <alignment horizontal="center" vertical="center" wrapText="1"/>
    </xf>
    <xf numFmtId="0" fontId="10" fillId="2" borderId="0" xfId="0" applyFont="1" applyFill="1" applyAlignment="1" applyProtection="1">
      <alignment vertical="center" wrapText="1"/>
    </xf>
    <xf numFmtId="165" fontId="10" fillId="2" borderId="0" xfId="9394" applyFont="1" applyFill="1" applyAlignment="1" applyProtection="1">
      <alignment horizontal="center" vertical="center" wrapText="1"/>
    </xf>
    <xf numFmtId="0" fontId="10" fillId="0" borderId="0" xfId="0" applyFont="1" applyAlignment="1" applyProtection="1">
      <alignment vertical="center" wrapText="1"/>
    </xf>
    <xf numFmtId="0" fontId="8" fillId="3" borderId="1" xfId="0" applyFont="1" applyFill="1" applyBorder="1" applyAlignment="1" applyProtection="1">
      <alignment horizontal="right" vertical="center" wrapText="1"/>
    </xf>
    <xf numFmtId="8" fontId="7" fillId="2" borderId="1" xfId="9394" applyNumberFormat="1" applyFont="1" applyFill="1" applyBorder="1" applyAlignment="1" applyProtection="1">
      <alignment horizontal="center" vertical="center" wrapText="1"/>
    </xf>
    <xf numFmtId="0" fontId="9" fillId="0" borderId="1" xfId="0" applyFont="1" applyBorder="1" applyAlignment="1" applyProtection="1">
      <alignment horizontal="center" vertical="center" wrapText="1"/>
    </xf>
    <xf numFmtId="0" fontId="9" fillId="2" borderId="1" xfId="0" applyFont="1" applyFill="1" applyBorder="1" applyAlignment="1" applyProtection="1">
      <alignment horizontal="center" vertical="center" wrapText="1"/>
    </xf>
    <xf numFmtId="0" fontId="9" fillId="0" borderId="1" xfId="0" applyFont="1" applyBorder="1" applyAlignment="1" applyProtection="1">
      <alignment horizontal="center" vertical="center" wrapText="1"/>
    </xf>
    <xf numFmtId="0" fontId="9" fillId="2" borderId="1" xfId="0" applyFont="1" applyFill="1" applyBorder="1" applyAlignment="1" applyProtection="1">
      <alignment horizontal="center" vertical="center" wrapText="1"/>
    </xf>
    <xf numFmtId="8" fontId="7" fillId="4" borderId="1" xfId="9394" applyNumberFormat="1" applyFont="1" applyFill="1" applyBorder="1" applyAlignment="1" applyProtection="1">
      <alignment horizontal="center" vertical="center" wrapText="1"/>
    </xf>
    <xf numFmtId="164" fontId="8" fillId="4" borderId="1" xfId="0" applyNumberFormat="1" applyFont="1" applyFill="1" applyBorder="1" applyAlignment="1" applyProtection="1">
      <alignment horizontal="center" vertical="center" wrapText="1"/>
    </xf>
    <xf numFmtId="0" fontId="27" fillId="7" borderId="54" xfId="0" applyFont="1" applyFill="1" applyBorder="1" applyAlignment="1">
      <alignment horizontal="right" vertical="top" wrapText="1"/>
    </xf>
    <xf numFmtId="0" fontId="27" fillId="7" borderId="54" xfId="0" applyFont="1" applyFill="1" applyBorder="1" applyAlignment="1">
      <alignment horizontal="center" vertical="top" wrapText="1"/>
    </xf>
    <xf numFmtId="4" fontId="27" fillId="7" borderId="54" xfId="0" applyNumberFormat="1" applyFont="1" applyFill="1" applyBorder="1" applyAlignment="1">
      <alignment horizontal="right" vertical="top" wrapText="1"/>
    </xf>
    <xf numFmtId="0" fontId="28" fillId="8" borderId="54" xfId="0" applyFont="1" applyFill="1" applyBorder="1" applyAlignment="1">
      <alignment horizontal="right" vertical="top" wrapText="1"/>
    </xf>
    <xf numFmtId="0" fontId="28" fillId="8" borderId="54" xfId="0" applyFont="1" applyFill="1" applyBorder="1" applyAlignment="1">
      <alignment horizontal="center" vertical="top" wrapText="1"/>
    </xf>
    <xf numFmtId="170" fontId="27" fillId="7" borderId="54" xfId="0" applyNumberFormat="1" applyFont="1" applyFill="1" applyBorder="1" applyAlignment="1">
      <alignment horizontal="right" vertical="top" wrapText="1"/>
    </xf>
    <xf numFmtId="0" fontId="30" fillId="9" borderId="54" xfId="0" applyFont="1" applyFill="1" applyBorder="1" applyAlignment="1">
      <alignment horizontal="right" vertical="top" wrapText="1"/>
    </xf>
    <xf numFmtId="0" fontId="30" fillId="9" borderId="54" xfId="0" applyFont="1" applyFill="1" applyBorder="1" applyAlignment="1">
      <alignment horizontal="center" vertical="top" wrapText="1"/>
    </xf>
    <xf numFmtId="170" fontId="30" fillId="9" borderId="54" xfId="0" applyNumberFormat="1" applyFont="1" applyFill="1" applyBorder="1" applyAlignment="1">
      <alignment horizontal="right" vertical="top" wrapText="1"/>
    </xf>
    <xf numFmtId="4" fontId="30" fillId="9" borderId="54" xfId="0" applyNumberFormat="1" applyFont="1" applyFill="1" applyBorder="1" applyAlignment="1">
      <alignment horizontal="right" vertical="top" wrapText="1"/>
    </xf>
    <xf numFmtId="0" fontId="30" fillId="10" borderId="54" xfId="0" applyFont="1" applyFill="1" applyBorder="1" applyAlignment="1">
      <alignment horizontal="right" vertical="top" wrapText="1"/>
    </xf>
    <xf numFmtId="0" fontId="30" fillId="10" borderId="54" xfId="0" applyFont="1" applyFill="1" applyBorder="1" applyAlignment="1">
      <alignment horizontal="center" vertical="top" wrapText="1"/>
    </xf>
    <xf numFmtId="170" fontId="30" fillId="10" borderId="54" xfId="0" applyNumberFormat="1" applyFont="1" applyFill="1" applyBorder="1" applyAlignment="1">
      <alignment horizontal="right" vertical="top" wrapText="1"/>
    </xf>
    <xf numFmtId="4" fontId="30" fillId="10" borderId="54" xfId="0" applyNumberFormat="1" applyFont="1" applyFill="1" applyBorder="1" applyAlignment="1">
      <alignment horizontal="right" vertical="top" wrapText="1"/>
    </xf>
    <xf numFmtId="4" fontId="30" fillId="8" borderId="0" xfId="0" applyNumberFormat="1" applyFont="1" applyFill="1" applyAlignment="1">
      <alignment horizontal="right" vertical="top" wrapText="1"/>
    </xf>
    <xf numFmtId="170" fontId="29" fillId="8" borderId="0" xfId="0" applyNumberFormat="1" applyFont="1" applyFill="1" applyAlignment="1">
      <alignment horizontal="right" vertical="top" wrapText="1"/>
    </xf>
    <xf numFmtId="0" fontId="27" fillId="7" borderId="55" xfId="0" applyFont="1" applyFill="1" applyBorder="1" applyAlignment="1">
      <alignment horizontal="left" vertical="top" wrapText="1"/>
    </xf>
    <xf numFmtId="169" fontId="33" fillId="11" borderId="45" xfId="576" applyNumberFormat="1" applyFont="1" applyFill="1" applyBorder="1" applyAlignment="1" applyProtection="1">
      <alignment horizontal="center" vertical="center"/>
      <protection locked="0"/>
    </xf>
    <xf numFmtId="164" fontId="10" fillId="0" borderId="0" xfId="9396" applyNumberFormat="1" applyFont="1" applyFill="1" applyAlignment="1" applyProtection="1">
      <alignment horizontal="center" vertical="center"/>
    </xf>
    <xf numFmtId="168" fontId="10" fillId="0" borderId="0" xfId="9396" applyNumberFormat="1" applyFont="1" applyFill="1" applyAlignment="1" applyProtection="1">
      <alignment horizontal="center" vertical="center"/>
    </xf>
    <xf numFmtId="10" fontId="2" fillId="2" borderId="40" xfId="9395" applyNumberFormat="1" applyFont="1" applyFill="1" applyBorder="1" applyAlignment="1" applyProtection="1">
      <alignment horizontal="center" vertical="center"/>
    </xf>
    <xf numFmtId="0" fontId="7" fillId="2" borderId="1" xfId="0" applyFont="1" applyFill="1" applyBorder="1" applyAlignment="1" applyProtection="1">
      <alignment horizontal="right" vertical="center" wrapText="1"/>
    </xf>
    <xf numFmtId="8" fontId="7" fillId="2" borderId="1" xfId="9394" applyNumberFormat="1" applyFont="1" applyFill="1" applyBorder="1" applyAlignment="1" applyProtection="1">
      <alignment horizontal="center" vertical="center" wrapText="1"/>
    </xf>
    <xf numFmtId="0" fontId="9" fillId="0" borderId="1" xfId="0" applyFont="1" applyBorder="1" applyAlignment="1" applyProtection="1">
      <alignment horizontal="center" vertical="center" wrapText="1"/>
    </xf>
    <xf numFmtId="0" fontId="0" fillId="0" borderId="0" xfId="0"/>
    <xf numFmtId="0" fontId="29" fillId="8" borderId="0" xfId="0" applyFont="1" applyFill="1" applyAlignment="1">
      <alignment horizontal="right" vertical="top" wrapText="1"/>
    </xf>
    <xf numFmtId="4" fontId="29" fillId="8" borderId="0" xfId="0" applyNumberFormat="1" applyFont="1" applyFill="1" applyAlignment="1">
      <alignment horizontal="right" vertical="top" wrapText="1"/>
    </xf>
    <xf numFmtId="164" fontId="7" fillId="3" borderId="1" xfId="9394" applyNumberFormat="1" applyFont="1" applyFill="1" applyBorder="1" applyAlignment="1" applyProtection="1">
      <alignment horizontal="center" vertical="center" wrapText="1"/>
    </xf>
    <xf numFmtId="164" fontId="9" fillId="3" borderId="1" xfId="9394" applyNumberFormat="1" applyFont="1" applyFill="1" applyBorder="1" applyAlignment="1" applyProtection="1">
      <alignment horizontal="center" vertical="center" wrapText="1"/>
    </xf>
    <xf numFmtId="164" fontId="10" fillId="0" borderId="0" xfId="0" applyNumberFormat="1" applyFont="1" applyAlignment="1" applyProtection="1">
      <alignment horizontal="center" vertical="center" wrapText="1"/>
    </xf>
    <xf numFmtId="0" fontId="26" fillId="12" borderId="54" xfId="0" applyFont="1" applyFill="1" applyBorder="1" applyAlignment="1">
      <alignment horizontal="right" vertical="top" wrapText="1"/>
    </xf>
    <xf numFmtId="4" fontId="26" fillId="12" borderId="54" xfId="0" applyNumberFormat="1" applyFont="1" applyFill="1" applyBorder="1" applyAlignment="1">
      <alignment horizontal="right" vertical="top" wrapText="1"/>
    </xf>
    <xf numFmtId="0" fontId="0" fillId="0" borderId="0" xfId="0" applyAlignment="1">
      <alignment horizontal="center" vertical="center"/>
    </xf>
    <xf numFmtId="0" fontId="30" fillId="8" borderId="0" xfId="0" applyFont="1" applyFill="1" applyAlignment="1">
      <alignment horizontal="right" vertical="top" wrapText="1"/>
    </xf>
    <xf numFmtId="0" fontId="28" fillId="8" borderId="54" xfId="0" applyFont="1" applyFill="1" applyBorder="1" applyAlignment="1">
      <alignment horizontal="left" vertical="top" wrapText="1"/>
    </xf>
    <xf numFmtId="0" fontId="27" fillId="7" borderId="54" xfId="0" applyFont="1" applyFill="1" applyBorder="1" applyAlignment="1">
      <alignment horizontal="left" vertical="top" wrapText="1"/>
    </xf>
    <xf numFmtId="0" fontId="30" fillId="9" borderId="54" xfId="0" applyFont="1" applyFill="1" applyBorder="1" applyAlignment="1">
      <alignment horizontal="left" vertical="top" wrapText="1"/>
    </xf>
    <xf numFmtId="0" fontId="30" fillId="10" borderId="54" xfId="0" applyFont="1" applyFill="1" applyBorder="1" applyAlignment="1">
      <alignment horizontal="left" vertical="top" wrapText="1"/>
    </xf>
    <xf numFmtId="0" fontId="26" fillId="12" borderId="54" xfId="0" applyFont="1" applyFill="1" applyBorder="1" applyAlignment="1">
      <alignment horizontal="left" vertical="top" wrapText="1"/>
    </xf>
    <xf numFmtId="0" fontId="9" fillId="0" borderId="0" xfId="0" applyFont="1" applyAlignment="1" applyProtection="1">
      <alignment horizontal="center" vertical="center" wrapText="1"/>
    </xf>
    <xf numFmtId="0" fontId="9" fillId="2" borderId="0" xfId="0" applyFont="1" applyFill="1" applyAlignment="1" applyProtection="1">
      <alignment horizontal="center" vertical="center" wrapText="1"/>
    </xf>
    <xf numFmtId="164" fontId="9" fillId="0" borderId="0" xfId="0" applyNumberFormat="1" applyFont="1" applyAlignment="1" applyProtection="1">
      <alignment horizontal="center" vertical="center" wrapText="1"/>
    </xf>
    <xf numFmtId="0" fontId="2" fillId="2" borderId="0" xfId="0" applyFont="1" applyFill="1" applyAlignment="1" applyProtection="1">
      <alignment horizontal="center" vertical="center" wrapText="1"/>
    </xf>
    <xf numFmtId="0" fontId="10" fillId="0" borderId="0" xfId="0" applyFont="1" applyAlignment="1" applyProtection="1">
      <alignment horizontal="center" vertical="center" wrapText="1"/>
    </xf>
    <xf numFmtId="0" fontId="7" fillId="2" borderId="1" xfId="0" applyFont="1" applyFill="1" applyBorder="1" applyAlignment="1" applyProtection="1">
      <alignment horizontal="center" vertical="center" wrapText="1"/>
    </xf>
    <xf numFmtId="0" fontId="9" fillId="2" borderId="1" xfId="0" applyFont="1" applyFill="1" applyBorder="1" applyAlignment="1" applyProtection="1">
      <alignment horizontal="center" vertical="center" wrapText="1"/>
    </xf>
    <xf numFmtId="0" fontId="0" fillId="0" borderId="0" xfId="0" applyFont="1" applyAlignment="1" applyProtection="1">
      <alignment horizontal="center"/>
    </xf>
    <xf numFmtId="164" fontId="2" fillId="2" borderId="0" xfId="0" applyNumberFormat="1" applyFont="1" applyFill="1" applyAlignment="1" applyProtection="1">
      <alignment horizontal="center" vertical="center" wrapText="1"/>
    </xf>
    <xf numFmtId="0" fontId="7" fillId="2" borderId="1" xfId="0" applyFont="1" applyFill="1" applyBorder="1" applyAlignment="1" applyProtection="1">
      <alignment vertical="center" wrapText="1"/>
    </xf>
    <xf numFmtId="165" fontId="7" fillId="2" borderId="1" xfId="9394" applyFont="1" applyFill="1" applyBorder="1" applyAlignment="1" applyProtection="1">
      <alignment horizontal="center" vertical="center" wrapText="1"/>
    </xf>
    <xf numFmtId="4" fontId="7" fillId="2" borderId="1" xfId="9394" applyNumberFormat="1" applyFont="1" applyFill="1" applyBorder="1" applyAlignment="1" applyProtection="1">
      <alignment horizontal="center" vertical="center" wrapText="1"/>
    </xf>
    <xf numFmtId="165" fontId="9" fillId="2" borderId="1" xfId="9394" applyFont="1" applyFill="1" applyBorder="1" applyAlignment="1" applyProtection="1">
      <alignment horizontal="center" vertical="center" wrapText="1"/>
    </xf>
    <xf numFmtId="4" fontId="9" fillId="2" borderId="1" xfId="9394" applyNumberFormat="1" applyFont="1" applyFill="1" applyBorder="1" applyAlignment="1" applyProtection="1">
      <alignment horizontal="center" vertical="center" wrapText="1"/>
    </xf>
    <xf numFmtId="8" fontId="9" fillId="2" borderId="1" xfId="9394" applyNumberFormat="1" applyFont="1" applyFill="1" applyBorder="1" applyAlignment="1" applyProtection="1">
      <alignment horizontal="center" vertical="center" wrapText="1"/>
    </xf>
    <xf numFmtId="49" fontId="35" fillId="0" borderId="47" xfId="0" applyNumberFormat="1" applyFont="1" applyFill="1" applyBorder="1" applyAlignment="1" applyProtection="1">
      <alignment horizontal="center" vertical="center"/>
    </xf>
    <xf numFmtId="49" fontId="35" fillId="4" borderId="45" xfId="0" applyNumberFormat="1" applyFont="1" applyFill="1" applyBorder="1" applyAlignment="1" applyProtection="1">
      <alignment horizontal="center" vertical="center"/>
    </xf>
    <xf numFmtId="49" fontId="35" fillId="0" borderId="29" xfId="0" applyNumberFormat="1" applyFont="1" applyFill="1" applyBorder="1" applyAlignment="1" applyProtection="1">
      <alignment horizontal="center" vertical="center"/>
    </xf>
    <xf numFmtId="49" fontId="35" fillId="4" borderId="29" xfId="0" applyNumberFormat="1" applyFont="1" applyFill="1" applyBorder="1" applyAlignment="1" applyProtection="1">
      <alignment horizontal="center" vertical="center"/>
    </xf>
    <xf numFmtId="10" fontId="36" fillId="0" borderId="34" xfId="9395" applyNumberFormat="1" applyFont="1" applyFill="1" applyBorder="1" applyAlignment="1" applyProtection="1">
      <alignment horizontal="center" vertical="center"/>
    </xf>
    <xf numFmtId="10" fontId="36" fillId="4" borderId="34" xfId="9395" applyNumberFormat="1" applyFont="1" applyFill="1" applyBorder="1" applyAlignment="1" applyProtection="1">
      <alignment horizontal="center" vertical="center"/>
    </xf>
    <xf numFmtId="10" fontId="36" fillId="0" borderId="46" xfId="9395" applyNumberFormat="1" applyFont="1" applyFill="1" applyBorder="1" applyAlignment="1" applyProtection="1">
      <alignment horizontal="center" vertical="center"/>
    </xf>
    <xf numFmtId="164" fontId="36" fillId="0" borderId="35" xfId="9396" applyNumberFormat="1" applyFont="1" applyFill="1" applyBorder="1" applyAlignment="1" applyProtection="1">
      <alignment horizontal="center" vertical="center"/>
    </xf>
    <xf numFmtId="164" fontId="36" fillId="4" borderId="35" xfId="9396" applyNumberFormat="1" applyFont="1" applyFill="1" applyBorder="1" applyAlignment="1" applyProtection="1">
      <alignment horizontal="center" vertical="center"/>
    </xf>
    <xf numFmtId="8" fontId="36" fillId="0" borderId="24" xfId="9394" applyNumberFormat="1" applyFont="1" applyFill="1" applyBorder="1" applyAlignment="1" applyProtection="1">
      <alignment horizontal="center" vertical="center"/>
    </xf>
    <xf numFmtId="8" fontId="36" fillId="4" borderId="35" xfId="9394" applyNumberFormat="1" applyFont="1" applyFill="1" applyBorder="1" applyAlignment="1" applyProtection="1">
      <alignment horizontal="center" vertical="center"/>
    </xf>
    <xf numFmtId="164" fontId="36" fillId="4" borderId="35" xfId="9394" applyNumberFormat="1" applyFont="1" applyFill="1" applyBorder="1" applyAlignment="1" applyProtection="1">
      <alignment horizontal="center" vertical="center"/>
    </xf>
    <xf numFmtId="2" fontId="9" fillId="0" borderId="0" xfId="9396" applyNumberFormat="1" applyFont="1" applyFill="1" applyBorder="1" applyAlignment="1" applyProtection="1">
      <alignment horizontal="center" vertical="center"/>
    </xf>
    <xf numFmtId="166" fontId="9" fillId="0" borderId="0" xfId="9396" applyNumberFormat="1" applyFont="1" applyFill="1" applyBorder="1" applyAlignment="1" applyProtection="1">
      <alignment horizontal="center" vertical="center"/>
    </xf>
    <xf numFmtId="2" fontId="9" fillId="0" borderId="19" xfId="9396" applyNumberFormat="1" applyFont="1" applyFill="1" applyBorder="1" applyAlignment="1" applyProtection="1">
      <alignment horizontal="center" vertical="center"/>
    </xf>
    <xf numFmtId="8" fontId="36" fillId="0" borderId="23" xfId="9396" applyNumberFormat="1" applyFont="1" applyFill="1" applyBorder="1" applyAlignment="1" applyProtection="1">
      <alignment horizontal="center" vertical="center"/>
    </xf>
    <xf numFmtId="8" fontId="36" fillId="4" borderId="23" xfId="9396" applyNumberFormat="1" applyFont="1" applyFill="1" applyBorder="1" applyAlignment="1" applyProtection="1">
      <alignment horizontal="center" vertical="center"/>
    </xf>
    <xf numFmtId="10" fontId="36" fillId="0" borderId="5" xfId="0" applyNumberFormat="1" applyFont="1" applyFill="1" applyBorder="1" applyAlignment="1" applyProtection="1">
      <alignment horizontal="center" vertical="center"/>
    </xf>
    <xf numFmtId="10" fontId="36" fillId="4" borderId="5" xfId="0" applyNumberFormat="1" applyFont="1" applyFill="1" applyBorder="1" applyAlignment="1" applyProtection="1">
      <alignment horizontal="center" vertical="center"/>
    </xf>
    <xf numFmtId="8" fontId="36" fillId="0" borderId="6" xfId="9395" applyNumberFormat="1" applyFont="1" applyFill="1" applyBorder="1" applyAlignment="1" applyProtection="1">
      <alignment horizontal="center" vertical="center"/>
    </xf>
    <xf numFmtId="8" fontId="36" fillId="4" borderId="6" xfId="9395" applyNumberFormat="1" applyFont="1" applyFill="1" applyBorder="1" applyAlignment="1" applyProtection="1">
      <alignment horizontal="center" vertical="center"/>
    </xf>
    <xf numFmtId="8" fontId="36" fillId="4" borderId="7" xfId="9395" applyNumberFormat="1" applyFont="1" applyFill="1" applyBorder="1" applyAlignment="1" applyProtection="1">
      <alignment horizontal="center" vertical="center"/>
    </xf>
    <xf numFmtId="10" fontId="36" fillId="0" borderId="11" xfId="0" applyNumberFormat="1" applyFont="1" applyFill="1" applyBorder="1" applyAlignment="1" applyProtection="1">
      <alignment horizontal="center" vertical="center"/>
    </xf>
    <xf numFmtId="10" fontId="36" fillId="4" borderId="11" xfId="0" applyNumberFormat="1" applyFont="1" applyFill="1" applyBorder="1" applyAlignment="1" applyProtection="1">
      <alignment horizontal="center" vertical="center"/>
    </xf>
    <xf numFmtId="10" fontId="36" fillId="4" borderId="12" xfId="0" applyNumberFormat="1" applyFont="1" applyFill="1" applyBorder="1" applyAlignment="1" applyProtection="1">
      <alignment horizontal="center" vertical="center"/>
    </xf>
    <xf numFmtId="164" fontId="9" fillId="0" borderId="0" xfId="0" applyNumberFormat="1" applyFont="1" applyAlignment="1" applyProtection="1">
      <alignment vertical="center" wrapText="1"/>
    </xf>
    <xf numFmtId="8" fontId="36" fillId="2" borderId="35" xfId="9394" applyNumberFormat="1" applyFont="1" applyFill="1" applyBorder="1" applyAlignment="1" applyProtection="1">
      <alignment horizontal="center" vertical="center"/>
    </xf>
    <xf numFmtId="0" fontId="30" fillId="8" borderId="0" xfId="0" applyFont="1" applyFill="1" applyAlignment="1">
      <alignment horizontal="right" vertical="top" wrapText="1"/>
    </xf>
    <xf numFmtId="0" fontId="28" fillId="8" borderId="54" xfId="0" applyFont="1" applyFill="1" applyBorder="1" applyAlignment="1">
      <alignment horizontal="left" vertical="top" wrapText="1"/>
    </xf>
    <xf numFmtId="0" fontId="30" fillId="10" borderId="54" xfId="0" applyFont="1" applyFill="1" applyBorder="1" applyAlignment="1">
      <alignment horizontal="left" vertical="top" wrapText="1"/>
    </xf>
    <xf numFmtId="0" fontId="27" fillId="7" borderId="54" xfId="0" applyFont="1" applyFill="1" applyBorder="1" applyAlignment="1">
      <alignment horizontal="left" vertical="top" wrapText="1"/>
    </xf>
    <xf numFmtId="0" fontId="30" fillId="9" borderId="54" xfId="0" applyFont="1" applyFill="1" applyBorder="1" applyAlignment="1">
      <alignment horizontal="left" vertical="top" wrapText="1"/>
    </xf>
    <xf numFmtId="0" fontId="26" fillId="12" borderId="54" xfId="0" applyFont="1" applyFill="1" applyBorder="1" applyAlignment="1">
      <alignment horizontal="left" vertical="top" wrapText="1"/>
    </xf>
    <xf numFmtId="171" fontId="10" fillId="0" borderId="0" xfId="9396" applyNumberFormat="1" applyFont="1" applyFill="1" applyAlignment="1" applyProtection="1">
      <alignment horizontal="center" vertical="center"/>
    </xf>
    <xf numFmtId="0" fontId="26" fillId="13" borderId="54" xfId="0" applyFont="1" applyFill="1" applyBorder="1" applyAlignment="1">
      <alignment horizontal="left" vertical="top" wrapText="1"/>
    </xf>
    <xf numFmtId="0" fontId="26" fillId="13" borderId="54" xfId="0" applyFont="1" applyFill="1" applyBorder="1" applyAlignment="1">
      <alignment horizontal="right" vertical="top" wrapText="1"/>
    </xf>
    <xf numFmtId="4" fontId="26" fillId="13" borderId="54" xfId="0" applyNumberFormat="1" applyFont="1" applyFill="1" applyBorder="1" applyAlignment="1">
      <alignment horizontal="right" vertical="top" wrapText="1"/>
    </xf>
    <xf numFmtId="0" fontId="27" fillId="14" borderId="54" xfId="0" applyFont="1" applyFill="1" applyBorder="1" applyAlignment="1">
      <alignment horizontal="left" vertical="top" wrapText="1"/>
    </xf>
    <xf numFmtId="0" fontId="27" fillId="14" borderId="54" xfId="0" applyFont="1" applyFill="1" applyBorder="1" applyAlignment="1">
      <alignment horizontal="right" vertical="top" wrapText="1"/>
    </xf>
    <xf numFmtId="0" fontId="27" fillId="14" borderId="54" xfId="0" applyFont="1" applyFill="1" applyBorder="1" applyAlignment="1">
      <alignment horizontal="center" vertical="top" wrapText="1"/>
    </xf>
    <xf numFmtId="170" fontId="27" fillId="14" borderId="54" xfId="0" applyNumberFormat="1" applyFont="1" applyFill="1" applyBorder="1" applyAlignment="1">
      <alignment horizontal="right" vertical="top" wrapText="1"/>
    </xf>
    <xf numFmtId="4" fontId="27" fillId="14" borderId="54" xfId="0" applyNumberFormat="1" applyFont="1" applyFill="1" applyBorder="1" applyAlignment="1">
      <alignment horizontal="right" vertical="top" wrapText="1"/>
    </xf>
    <xf numFmtId="0" fontId="30" fillId="15" borderId="54" xfId="0" applyFont="1" applyFill="1" applyBorder="1" applyAlignment="1">
      <alignment horizontal="left" vertical="top" wrapText="1"/>
    </xf>
    <xf numFmtId="0" fontId="30" fillId="15" borderId="54" xfId="0" applyFont="1" applyFill="1" applyBorder="1" applyAlignment="1">
      <alignment horizontal="right" vertical="top" wrapText="1"/>
    </xf>
    <xf numFmtId="0" fontId="30" fillId="15" borderId="54" xfId="0" applyFont="1" applyFill="1" applyBorder="1" applyAlignment="1">
      <alignment horizontal="center" vertical="top" wrapText="1"/>
    </xf>
    <xf numFmtId="170" fontId="30" fillId="15" borderId="54" xfId="0" applyNumberFormat="1" applyFont="1" applyFill="1" applyBorder="1" applyAlignment="1">
      <alignment horizontal="right" vertical="top" wrapText="1"/>
    </xf>
    <xf numFmtId="4" fontId="27" fillId="15" borderId="54" xfId="0" applyNumberFormat="1" applyFont="1" applyFill="1" applyBorder="1" applyAlignment="1">
      <alignment horizontal="right" vertical="top" wrapText="1"/>
    </xf>
    <xf numFmtId="4" fontId="30" fillId="15" borderId="54" xfId="0" applyNumberFormat="1" applyFont="1" applyFill="1" applyBorder="1" applyAlignment="1">
      <alignment horizontal="right" vertical="top" wrapText="1"/>
    </xf>
    <xf numFmtId="0" fontId="30" fillId="2" borderId="54" xfId="0" applyFont="1" applyFill="1" applyBorder="1" applyAlignment="1">
      <alignment horizontal="left" vertical="top" wrapText="1"/>
    </xf>
    <xf numFmtId="0" fontId="30" fillId="2" borderId="54" xfId="0" applyFont="1" applyFill="1" applyBorder="1" applyAlignment="1">
      <alignment horizontal="right" vertical="top" wrapText="1"/>
    </xf>
    <xf numFmtId="0" fontId="30" fillId="2" borderId="54" xfId="0" applyFont="1" applyFill="1" applyBorder="1" applyAlignment="1">
      <alignment horizontal="center" vertical="top" wrapText="1"/>
    </xf>
    <xf numFmtId="170" fontId="30" fillId="2" borderId="54" xfId="0" applyNumberFormat="1" applyFont="1" applyFill="1" applyBorder="1" applyAlignment="1">
      <alignment horizontal="right" vertical="top" wrapText="1"/>
    </xf>
    <xf numFmtId="4" fontId="30" fillId="2" borderId="54" xfId="0" applyNumberFormat="1" applyFont="1" applyFill="1" applyBorder="1" applyAlignment="1">
      <alignment horizontal="right" vertical="top" wrapText="1"/>
    </xf>
    <xf numFmtId="0" fontId="37" fillId="2" borderId="59" xfId="0" applyFont="1" applyFill="1" applyBorder="1" applyAlignment="1">
      <alignment horizontal="left" vertical="top" wrapText="1"/>
    </xf>
    <xf numFmtId="0" fontId="26" fillId="13" borderId="60" xfId="0" applyFont="1" applyFill="1" applyBorder="1" applyAlignment="1">
      <alignment horizontal="left" vertical="top" wrapText="1"/>
    </xf>
    <xf numFmtId="0" fontId="26" fillId="13" borderId="60" xfId="0" applyFont="1" applyFill="1" applyBorder="1" applyAlignment="1">
      <alignment horizontal="right" vertical="top" wrapText="1"/>
    </xf>
    <xf numFmtId="4" fontId="26" fillId="13" borderId="60" xfId="0" applyNumberFormat="1" applyFont="1" applyFill="1" applyBorder="1" applyAlignment="1">
      <alignment horizontal="right" vertical="top" wrapText="1"/>
    </xf>
    <xf numFmtId="0" fontId="26" fillId="16" borderId="54" xfId="0" applyFont="1" applyFill="1" applyBorder="1" applyAlignment="1">
      <alignment horizontal="left" vertical="top" wrapText="1"/>
    </xf>
    <xf numFmtId="0" fontId="26" fillId="16" borderId="54" xfId="0" applyFont="1" applyFill="1" applyBorder="1" applyAlignment="1">
      <alignment horizontal="right" vertical="top" wrapText="1"/>
    </xf>
    <xf numFmtId="4" fontId="26" fillId="16" borderId="54" xfId="0" applyNumberFormat="1" applyFont="1" applyFill="1" applyBorder="1" applyAlignment="1">
      <alignment horizontal="right" vertical="top" wrapText="1"/>
    </xf>
    <xf numFmtId="0" fontId="27" fillId="3" borderId="54" xfId="0" applyFont="1" applyFill="1" applyBorder="1" applyAlignment="1">
      <alignment horizontal="left" vertical="top" wrapText="1"/>
    </xf>
    <xf numFmtId="0" fontId="27" fillId="3" borderId="54" xfId="0" applyFont="1" applyFill="1" applyBorder="1" applyAlignment="1">
      <alignment horizontal="right" vertical="top" wrapText="1"/>
    </xf>
    <xf numFmtId="0" fontId="27" fillId="3" borderId="54" xfId="0" applyFont="1" applyFill="1" applyBorder="1" applyAlignment="1">
      <alignment horizontal="center" vertical="top" wrapText="1"/>
    </xf>
    <xf numFmtId="170" fontId="27" fillId="3" borderId="54" xfId="0" applyNumberFormat="1" applyFont="1" applyFill="1" applyBorder="1" applyAlignment="1">
      <alignment horizontal="right" vertical="top" wrapText="1"/>
    </xf>
    <xf numFmtId="4" fontId="27" fillId="3" borderId="54" xfId="0" applyNumberFormat="1" applyFont="1" applyFill="1" applyBorder="1" applyAlignment="1">
      <alignment horizontal="right" vertical="top" wrapText="1"/>
    </xf>
    <xf numFmtId="0" fontId="30" fillId="14" borderId="54" xfId="0" applyFont="1" applyFill="1" applyBorder="1" applyAlignment="1">
      <alignment horizontal="left" vertical="top" wrapText="1"/>
    </xf>
    <xf numFmtId="0" fontId="30" fillId="14" borderId="54" xfId="0" applyFont="1" applyFill="1" applyBorder="1" applyAlignment="1">
      <alignment horizontal="right" vertical="top" wrapText="1"/>
    </xf>
    <xf numFmtId="0" fontId="30" fillId="14" borderId="54" xfId="0" applyFont="1" applyFill="1" applyBorder="1" applyAlignment="1">
      <alignment horizontal="center" vertical="top" wrapText="1"/>
    </xf>
    <xf numFmtId="170" fontId="30" fillId="14" borderId="54" xfId="0" applyNumberFormat="1" applyFont="1" applyFill="1" applyBorder="1" applyAlignment="1">
      <alignment horizontal="right" vertical="top" wrapText="1"/>
    </xf>
    <xf numFmtId="4" fontId="30" fillId="14" borderId="54" xfId="0" applyNumberFormat="1" applyFont="1" applyFill="1" applyBorder="1" applyAlignment="1">
      <alignment horizontal="right" vertical="top" wrapText="1"/>
    </xf>
    <xf numFmtId="172" fontId="29" fillId="8" borderId="0" xfId="0" applyNumberFormat="1" applyFont="1" applyFill="1" applyAlignment="1">
      <alignment horizontal="right" vertical="top" wrapText="1"/>
    </xf>
    <xf numFmtId="164" fontId="8" fillId="2" borderId="0" xfId="0" applyNumberFormat="1" applyFont="1" applyFill="1" applyAlignment="1" applyProtection="1">
      <alignment vertical="center" wrapText="1"/>
    </xf>
    <xf numFmtId="10" fontId="10" fillId="5" borderId="0" xfId="9396" applyNumberFormat="1" applyFont="1" applyFill="1" applyAlignment="1" applyProtection="1">
      <alignment horizontal="center" vertical="center"/>
    </xf>
    <xf numFmtId="168" fontId="10" fillId="5" borderId="0" xfId="9396" applyNumberFormat="1" applyFont="1" applyFill="1" applyAlignment="1" applyProtection="1">
      <alignment horizontal="center" vertical="center"/>
    </xf>
    <xf numFmtId="2" fontId="10" fillId="5" borderId="0" xfId="9396" applyNumberFormat="1" applyFont="1" applyFill="1" applyAlignment="1" applyProtection="1">
      <alignment horizontal="center" vertical="center"/>
    </xf>
    <xf numFmtId="166" fontId="10" fillId="0" borderId="1" xfId="9396" applyNumberFormat="1" applyFont="1" applyFill="1" applyBorder="1" applyAlignment="1" applyProtection="1">
      <alignment horizontal="center" vertical="center"/>
    </xf>
    <xf numFmtId="173" fontId="10" fillId="5" borderId="0" xfId="9396" applyNumberFormat="1" applyFont="1" applyFill="1" applyAlignment="1" applyProtection="1">
      <alignment horizontal="center" vertical="center"/>
    </xf>
    <xf numFmtId="165" fontId="38" fillId="5" borderId="47" xfId="576" applyFont="1" applyFill="1" applyBorder="1" applyAlignment="1">
      <alignment horizontal="center" vertical="center"/>
    </xf>
    <xf numFmtId="165" fontId="38" fillId="5" borderId="48" xfId="576" applyFont="1" applyFill="1" applyBorder="1" applyAlignment="1">
      <alignment horizontal="center" vertical="center"/>
    </xf>
    <xf numFmtId="165" fontId="38" fillId="5" borderId="49" xfId="576" applyFont="1" applyFill="1" applyBorder="1" applyAlignment="1">
      <alignment horizontal="center" vertical="center"/>
    </xf>
    <xf numFmtId="49" fontId="39" fillId="0" borderId="47" xfId="576" applyNumberFormat="1" applyFont="1" applyBorder="1" applyAlignment="1">
      <alignment horizontal="center" vertical="center" wrapText="1"/>
    </xf>
    <xf numFmtId="49" fontId="39" fillId="0" borderId="48" xfId="576" applyNumberFormat="1" applyFont="1" applyBorder="1" applyAlignment="1">
      <alignment horizontal="center" vertical="center" wrapText="1"/>
    </xf>
    <xf numFmtId="49" fontId="39" fillId="0" borderId="49" xfId="576" applyNumberFormat="1" applyFont="1" applyBorder="1" applyAlignment="1">
      <alignment horizontal="center" vertical="center" wrapText="1"/>
    </xf>
    <xf numFmtId="0" fontId="25" fillId="0" borderId="8" xfId="63342" applyFont="1" applyFill="1" applyBorder="1" applyAlignment="1">
      <alignment horizontal="center"/>
    </xf>
    <xf numFmtId="0" fontId="25" fillId="0" borderId="1" xfId="63342" applyFont="1" applyFill="1" applyBorder="1" applyAlignment="1">
      <alignment horizontal="center"/>
    </xf>
    <xf numFmtId="0" fontId="25" fillId="0" borderId="9" xfId="63342" applyFont="1" applyFill="1" applyBorder="1" applyAlignment="1">
      <alignment horizontal="center"/>
    </xf>
    <xf numFmtId="0" fontId="24" fillId="0" borderId="52" xfId="0" applyFont="1" applyFill="1" applyBorder="1" applyAlignment="1">
      <alignment horizontal="center"/>
    </xf>
    <xf numFmtId="0" fontId="24" fillId="0" borderId="6" xfId="0" applyFont="1" applyFill="1" applyBorder="1" applyAlignment="1">
      <alignment horizontal="center"/>
    </xf>
    <xf numFmtId="0" fontId="24" fillId="0" borderId="7" xfId="0" applyFont="1" applyFill="1" applyBorder="1" applyAlignment="1">
      <alignment horizontal="center"/>
    </xf>
    <xf numFmtId="0" fontId="23" fillId="6" borderId="20" xfId="0" applyFont="1" applyFill="1" applyBorder="1" applyAlignment="1">
      <alignment horizontal="center"/>
    </xf>
    <xf numFmtId="0" fontId="23" fillId="6" borderId="14" xfId="0" applyFont="1" applyFill="1" applyBorder="1" applyAlignment="1">
      <alignment horizontal="center"/>
    </xf>
    <xf numFmtId="0" fontId="23" fillId="6" borderId="16" xfId="0" applyFont="1" applyFill="1" applyBorder="1" applyAlignment="1">
      <alignment horizontal="center"/>
    </xf>
    <xf numFmtId="0" fontId="32" fillId="6" borderId="1" xfId="0" applyFont="1" applyFill="1" applyBorder="1" applyAlignment="1" applyProtection="1">
      <alignment horizontal="center" vertical="center" wrapText="1"/>
    </xf>
    <xf numFmtId="0" fontId="7" fillId="2" borderId="1" xfId="0" applyFont="1" applyFill="1" applyBorder="1" applyAlignment="1" applyProtection="1">
      <alignment horizontal="center" vertical="center" wrapText="1"/>
    </xf>
    <xf numFmtId="0" fontId="9" fillId="0" borderId="1" xfId="0" applyFont="1" applyBorder="1" applyAlignment="1" applyProtection="1">
      <alignment horizontal="center" vertical="center" wrapText="1"/>
    </xf>
    <xf numFmtId="0" fontId="9" fillId="2" borderId="1" xfId="0" applyFont="1" applyFill="1" applyBorder="1" applyAlignment="1" applyProtection="1">
      <alignment horizontal="center" vertical="center" wrapText="1"/>
    </xf>
    <xf numFmtId="0" fontId="8" fillId="3" borderId="1" xfId="0" applyFont="1" applyFill="1" applyBorder="1" applyAlignment="1" applyProtection="1">
      <alignment horizontal="right" vertical="center" wrapText="1"/>
    </xf>
    <xf numFmtId="165" fontId="33" fillId="0" borderId="45" xfId="576" applyFont="1" applyBorder="1" applyAlignment="1" applyProtection="1">
      <alignment horizontal="center" vertical="center" wrapText="1"/>
    </xf>
    <xf numFmtId="0" fontId="7" fillId="0" borderId="32" xfId="0" applyFont="1" applyBorder="1" applyAlignment="1" applyProtection="1">
      <alignment horizontal="center" vertical="center" wrapText="1"/>
    </xf>
    <xf numFmtId="0" fontId="7" fillId="0" borderId="33" xfId="0" applyFont="1" applyBorder="1" applyAlignment="1" applyProtection="1">
      <alignment horizontal="center" vertical="center" wrapText="1"/>
    </xf>
    <xf numFmtId="0" fontId="7" fillId="0" borderId="50" xfId="0" applyFont="1" applyBorder="1" applyAlignment="1" applyProtection="1">
      <alignment horizontal="center" vertical="center" wrapText="1"/>
    </xf>
    <xf numFmtId="49" fontId="9" fillId="2" borderId="1" xfId="0" applyNumberFormat="1" applyFont="1" applyFill="1" applyBorder="1" applyAlignment="1" applyProtection="1">
      <alignment horizontal="left" vertical="center" wrapText="1"/>
    </xf>
    <xf numFmtId="0" fontId="7" fillId="2" borderId="53" xfId="0" applyFont="1" applyFill="1" applyBorder="1" applyAlignment="1" applyProtection="1">
      <alignment horizontal="right" vertical="center" wrapText="1"/>
    </xf>
    <xf numFmtId="0" fontId="7" fillId="2" borderId="14" xfId="0" applyFont="1" applyFill="1" applyBorder="1" applyAlignment="1" applyProtection="1">
      <alignment horizontal="right" vertical="center" wrapText="1"/>
    </xf>
    <xf numFmtId="0" fontId="7" fillId="2" borderId="15" xfId="0" applyFont="1" applyFill="1" applyBorder="1" applyAlignment="1" applyProtection="1">
      <alignment horizontal="right" vertical="center" wrapText="1"/>
    </xf>
    <xf numFmtId="8" fontId="7" fillId="2" borderId="53" xfId="9394" applyNumberFormat="1" applyFont="1" applyFill="1" applyBorder="1" applyAlignment="1" applyProtection="1">
      <alignment horizontal="center" vertical="center" wrapText="1"/>
    </xf>
    <xf numFmtId="8" fontId="7" fillId="2" borderId="14" xfId="9394" applyNumberFormat="1" applyFont="1" applyFill="1" applyBorder="1" applyAlignment="1" applyProtection="1">
      <alignment horizontal="center" vertical="center" wrapText="1"/>
    </xf>
    <xf numFmtId="8" fontId="7" fillId="2" borderId="15" xfId="9394" applyNumberFormat="1" applyFont="1" applyFill="1" applyBorder="1" applyAlignment="1" applyProtection="1">
      <alignment horizontal="center" vertical="center" wrapText="1"/>
    </xf>
    <xf numFmtId="49" fontId="8" fillId="2" borderId="53" xfId="0" applyNumberFormat="1" applyFont="1" applyFill="1" applyBorder="1" applyAlignment="1" applyProtection="1">
      <alignment horizontal="center" vertical="center" wrapText="1"/>
    </xf>
    <xf numFmtId="49" fontId="8" fillId="2" borderId="15" xfId="0" applyNumberFormat="1" applyFont="1" applyFill="1" applyBorder="1" applyAlignment="1" applyProtection="1">
      <alignment horizontal="center" vertical="center" wrapText="1"/>
    </xf>
    <xf numFmtId="0" fontId="2" fillId="2" borderId="27" xfId="0" applyFont="1" applyFill="1" applyBorder="1" applyAlignment="1">
      <alignment horizontal="center" vertical="top"/>
    </xf>
    <xf numFmtId="0" fontId="2" fillId="2" borderId="28" xfId="0" applyFont="1" applyFill="1" applyBorder="1" applyAlignment="1">
      <alignment horizontal="center" vertical="top"/>
    </xf>
    <xf numFmtId="0" fontId="2" fillId="2" borderId="39" xfId="0" applyFont="1" applyFill="1" applyBorder="1" applyAlignment="1">
      <alignment horizontal="center" vertical="top"/>
    </xf>
    <xf numFmtId="0" fontId="2" fillId="2" borderId="26" xfId="0" applyFont="1" applyFill="1" applyBorder="1" applyAlignment="1">
      <alignment horizontal="center" vertical="top"/>
    </xf>
    <xf numFmtId="0" fontId="2" fillId="2" borderId="17" xfId="0" applyFont="1" applyFill="1" applyBorder="1" applyAlignment="1">
      <alignment horizontal="center" vertical="top"/>
    </xf>
    <xf numFmtId="0" fontId="2" fillId="2" borderId="18" xfId="0" applyFont="1" applyFill="1" applyBorder="1" applyAlignment="1">
      <alignment horizontal="center" vertical="top"/>
    </xf>
    <xf numFmtId="2" fontId="35" fillId="4" borderId="33" xfId="9396" applyNumberFormat="1" applyFont="1" applyFill="1" applyBorder="1" applyAlignment="1" applyProtection="1">
      <alignment horizontal="center" vertical="center" wrapText="1"/>
    </xf>
    <xf numFmtId="2" fontId="35" fillId="4" borderId="50" xfId="9396" applyNumberFormat="1" applyFont="1" applyFill="1" applyBorder="1" applyAlignment="1" applyProtection="1">
      <alignment horizontal="center" vertical="center" wrapText="1"/>
    </xf>
    <xf numFmtId="2" fontId="35" fillId="0" borderId="51" xfId="9396" applyNumberFormat="1" applyFont="1" applyFill="1" applyBorder="1" applyAlignment="1" applyProtection="1">
      <alignment horizontal="center" vertical="center"/>
    </xf>
    <xf numFmtId="2" fontId="35" fillId="0" borderId="46" xfId="9396" applyNumberFormat="1" applyFont="1" applyFill="1" applyBorder="1" applyAlignment="1" applyProtection="1">
      <alignment horizontal="center" vertical="center"/>
    </xf>
    <xf numFmtId="2" fontId="35" fillId="0" borderId="23" xfId="9396" applyNumberFormat="1" applyFont="1" applyFill="1" applyBorder="1" applyAlignment="1" applyProtection="1">
      <alignment horizontal="center" vertical="center"/>
    </xf>
    <xf numFmtId="2" fontId="35" fillId="0" borderId="26" xfId="9396" applyNumberFormat="1" applyFont="1" applyFill="1" applyBorder="1" applyAlignment="1" applyProtection="1">
      <alignment horizontal="center" vertical="center"/>
    </xf>
    <xf numFmtId="2" fontId="35" fillId="0" borderId="27" xfId="9396" applyNumberFormat="1" applyFont="1" applyFill="1" applyBorder="1" applyAlignment="1" applyProtection="1">
      <alignment horizontal="center" vertical="center"/>
    </xf>
    <xf numFmtId="2" fontId="35" fillId="0" borderId="24" xfId="9396" applyNumberFormat="1" applyFont="1" applyFill="1" applyBorder="1" applyAlignment="1" applyProtection="1">
      <alignment horizontal="center" vertical="center"/>
    </xf>
    <xf numFmtId="2" fontId="35" fillId="0" borderId="22" xfId="9396" applyNumberFormat="1" applyFont="1" applyFill="1" applyBorder="1" applyAlignment="1" applyProtection="1">
      <alignment horizontal="center" vertical="center"/>
    </xf>
    <xf numFmtId="2" fontId="35" fillId="0" borderId="25" xfId="9396" applyNumberFormat="1" applyFont="1" applyFill="1" applyBorder="1" applyAlignment="1" applyProtection="1">
      <alignment horizontal="center" vertical="center"/>
    </xf>
    <xf numFmtId="1" fontId="35" fillId="0" borderId="26" xfId="0" applyNumberFormat="1" applyFont="1" applyFill="1" applyBorder="1" applyAlignment="1" applyProtection="1">
      <alignment horizontal="center" vertical="center"/>
    </xf>
    <xf numFmtId="1" fontId="35" fillId="0" borderId="27" xfId="0" applyNumberFormat="1" applyFont="1" applyFill="1" applyBorder="1" applyAlignment="1" applyProtection="1">
      <alignment horizontal="center" vertical="center"/>
    </xf>
    <xf numFmtId="2" fontId="35" fillId="2" borderId="37" xfId="9396" applyNumberFormat="1" applyFont="1" applyFill="1" applyBorder="1" applyAlignment="1" applyProtection="1">
      <alignment horizontal="center" vertical="center" wrapText="1"/>
    </xf>
    <xf numFmtId="2" fontId="35" fillId="2" borderId="36" xfId="9396" applyNumberFormat="1" applyFont="1" applyFill="1" applyBorder="1" applyAlignment="1" applyProtection="1">
      <alignment horizontal="center" vertical="center" wrapText="1"/>
    </xf>
    <xf numFmtId="2" fontId="35" fillId="0" borderId="37" xfId="9396" applyNumberFormat="1" applyFont="1" applyFill="1" applyBorder="1" applyAlignment="1" applyProtection="1">
      <alignment horizontal="center" vertical="center" wrapText="1"/>
    </xf>
    <xf numFmtId="2" fontId="35" fillId="0" borderId="36" xfId="9396" applyNumberFormat="1" applyFont="1" applyFill="1" applyBorder="1" applyAlignment="1" applyProtection="1">
      <alignment horizontal="center" vertical="center" wrapText="1"/>
    </xf>
    <xf numFmtId="1" fontId="35" fillId="0" borderId="38" xfId="0" applyNumberFormat="1" applyFont="1" applyFill="1" applyBorder="1" applyAlignment="1" applyProtection="1">
      <alignment horizontal="center" vertical="center"/>
    </xf>
    <xf numFmtId="1" fontId="35" fillId="0" borderId="0" xfId="0" applyNumberFormat="1" applyFont="1" applyFill="1" applyBorder="1" applyAlignment="1" applyProtection="1">
      <alignment horizontal="center" vertical="center"/>
    </xf>
    <xf numFmtId="1" fontId="35" fillId="0" borderId="19" xfId="0" applyNumberFormat="1" applyFont="1" applyFill="1" applyBorder="1" applyAlignment="1" applyProtection="1">
      <alignment horizontal="center" vertical="center"/>
    </xf>
    <xf numFmtId="1" fontId="35" fillId="0" borderId="17" xfId="0" applyNumberFormat="1" applyFont="1" applyFill="1" applyBorder="1" applyAlignment="1" applyProtection="1">
      <alignment horizontal="center" vertical="center"/>
    </xf>
    <xf numFmtId="1" fontId="35" fillId="0" borderId="18" xfId="0" applyNumberFormat="1" applyFont="1" applyFill="1" applyBorder="1" applyAlignment="1" applyProtection="1">
      <alignment horizontal="center" vertical="center"/>
    </xf>
    <xf numFmtId="2" fontId="35" fillId="0" borderId="47" xfId="9396" applyNumberFormat="1" applyFont="1" applyFill="1" applyBorder="1" applyAlignment="1" applyProtection="1">
      <alignment horizontal="center" vertical="center"/>
    </xf>
    <xf numFmtId="2" fontId="35" fillId="0" borderId="48" xfId="9396" applyNumberFormat="1" applyFont="1" applyFill="1" applyBorder="1" applyAlignment="1" applyProtection="1">
      <alignment horizontal="center" vertical="center"/>
    </xf>
    <xf numFmtId="2" fontId="35" fillId="0" borderId="49" xfId="9396" applyNumberFormat="1" applyFont="1" applyFill="1" applyBorder="1" applyAlignment="1" applyProtection="1">
      <alignment horizontal="center" vertical="center"/>
    </xf>
    <xf numFmtId="0" fontId="32" fillId="6" borderId="56" xfId="0" applyFont="1" applyFill="1" applyBorder="1" applyAlignment="1" applyProtection="1">
      <alignment horizontal="center" vertical="center" wrapText="1"/>
    </xf>
    <xf numFmtId="0" fontId="32" fillId="6" borderId="22" xfId="0" applyFont="1" applyFill="1" applyBorder="1" applyAlignment="1" applyProtection="1">
      <alignment horizontal="center" vertical="center" wrapText="1"/>
    </xf>
    <xf numFmtId="0" fontId="32" fillId="6" borderId="25" xfId="0" applyFont="1" applyFill="1" applyBorder="1" applyAlignment="1" applyProtection="1">
      <alignment horizontal="center" vertical="center" wrapText="1"/>
    </xf>
    <xf numFmtId="2" fontId="18" fillId="0" borderId="47" xfId="9396" applyNumberFormat="1" applyFont="1" applyFill="1" applyBorder="1" applyAlignment="1" applyProtection="1">
      <alignment horizontal="center" vertical="center"/>
    </xf>
    <xf numFmtId="2" fontId="18" fillId="0" borderId="48" xfId="9396" applyNumberFormat="1" applyFont="1" applyFill="1" applyBorder="1" applyAlignment="1" applyProtection="1">
      <alignment horizontal="center" vertical="center"/>
    </xf>
    <xf numFmtId="2" fontId="18" fillId="0" borderId="49" xfId="9396" applyNumberFormat="1" applyFont="1" applyFill="1" applyBorder="1" applyAlignment="1" applyProtection="1">
      <alignment horizontal="center" vertical="center"/>
    </xf>
    <xf numFmtId="167" fontId="35" fillId="4" borderId="47" xfId="9396" applyNumberFormat="1" applyFont="1" applyFill="1" applyBorder="1" applyAlignment="1" applyProtection="1">
      <alignment horizontal="center" vertical="center"/>
    </xf>
    <xf numFmtId="167" fontId="35" fillId="4" borderId="48" xfId="9396" applyNumberFormat="1" applyFont="1" applyFill="1" applyBorder="1" applyAlignment="1" applyProtection="1">
      <alignment horizontal="center" vertical="center"/>
    </xf>
    <xf numFmtId="167" fontId="35" fillId="4" borderId="49" xfId="9396" applyNumberFormat="1" applyFont="1" applyFill="1" applyBorder="1" applyAlignment="1" applyProtection="1">
      <alignment horizontal="center" vertical="center"/>
    </xf>
    <xf numFmtId="1" fontId="35" fillId="0" borderId="47" xfId="0" applyNumberFormat="1" applyFont="1" applyFill="1" applyBorder="1" applyAlignment="1" applyProtection="1">
      <alignment horizontal="center" vertical="center"/>
    </xf>
    <xf numFmtId="1" fontId="35" fillId="0" borderId="48" xfId="0" applyNumberFormat="1" applyFont="1" applyFill="1" applyBorder="1" applyAlignment="1" applyProtection="1">
      <alignment horizontal="center" vertical="center"/>
    </xf>
    <xf numFmtId="1" fontId="35" fillId="0" borderId="49" xfId="0" applyNumberFormat="1" applyFont="1" applyFill="1" applyBorder="1" applyAlignment="1" applyProtection="1">
      <alignment horizontal="center" vertical="center"/>
    </xf>
    <xf numFmtId="1" fontId="35" fillId="4" borderId="47" xfId="0" applyNumberFormat="1" applyFont="1" applyFill="1" applyBorder="1" applyAlignment="1" applyProtection="1">
      <alignment horizontal="center" vertical="center"/>
    </xf>
    <xf numFmtId="1" fontId="35" fillId="4" borderId="48" xfId="0" applyNumberFormat="1" applyFont="1" applyFill="1" applyBorder="1" applyAlignment="1" applyProtection="1">
      <alignment horizontal="center" vertical="center"/>
    </xf>
    <xf numFmtId="1" fontId="35" fillId="4" borderId="49" xfId="0" applyNumberFormat="1" applyFont="1" applyFill="1" applyBorder="1" applyAlignment="1" applyProtection="1">
      <alignment horizontal="center" vertical="center"/>
    </xf>
    <xf numFmtId="2" fontId="35" fillId="0" borderId="40" xfId="9396" applyNumberFormat="1" applyFont="1" applyFill="1" applyBorder="1" applyAlignment="1" applyProtection="1">
      <alignment horizontal="center" vertical="center"/>
    </xf>
    <xf numFmtId="2" fontId="35" fillId="0" borderId="36" xfId="9396" applyNumberFormat="1" applyFont="1" applyFill="1" applyBorder="1" applyAlignment="1" applyProtection="1">
      <alignment horizontal="center" vertical="center"/>
    </xf>
    <xf numFmtId="2" fontId="35" fillId="0" borderId="33" xfId="9396" applyNumberFormat="1" applyFont="1" applyFill="1" applyBorder="1" applyAlignment="1" applyProtection="1">
      <alignment horizontal="center" vertical="center" wrapText="1"/>
    </xf>
    <xf numFmtId="2" fontId="35" fillId="0" borderId="50" xfId="9396" applyNumberFormat="1" applyFont="1" applyFill="1" applyBorder="1" applyAlignment="1" applyProtection="1">
      <alignment horizontal="center" vertical="center" wrapText="1"/>
    </xf>
    <xf numFmtId="0" fontId="30" fillId="10" borderId="54" xfId="0" applyFont="1" applyFill="1" applyBorder="1" applyAlignment="1">
      <alignment horizontal="left" vertical="top" wrapText="1"/>
    </xf>
    <xf numFmtId="0" fontId="30" fillId="9" borderId="54" xfId="0" applyFont="1" applyFill="1" applyBorder="1" applyAlignment="1">
      <alignment horizontal="left" vertical="top" wrapText="1"/>
    </xf>
    <xf numFmtId="0" fontId="30" fillId="8" borderId="0" xfId="0" applyFont="1" applyFill="1" applyAlignment="1">
      <alignment horizontal="right" vertical="top" wrapText="1"/>
    </xf>
    <xf numFmtId="0" fontId="28" fillId="8" borderId="54" xfId="0" applyFont="1" applyFill="1" applyBorder="1" applyAlignment="1">
      <alignment horizontal="left" vertical="top" wrapText="1"/>
    </xf>
    <xf numFmtId="0" fontId="27" fillId="7" borderId="54" xfId="0" applyFont="1" applyFill="1" applyBorder="1" applyAlignment="1">
      <alignment horizontal="left" vertical="top" wrapText="1"/>
    </xf>
    <xf numFmtId="0" fontId="26" fillId="12" borderId="54" xfId="0" applyFont="1" applyFill="1" applyBorder="1" applyAlignment="1">
      <alignment horizontal="left" vertical="top" wrapText="1"/>
    </xf>
    <xf numFmtId="0" fontId="26" fillId="13" borderId="54" xfId="0" applyFont="1" applyFill="1" applyBorder="1" applyAlignment="1">
      <alignment horizontal="left" vertical="top" wrapText="1"/>
    </xf>
    <xf numFmtId="0" fontId="27" fillId="14" borderId="54" xfId="0" applyFont="1" applyFill="1" applyBorder="1" applyAlignment="1">
      <alignment horizontal="left" vertical="top" wrapText="1"/>
    </xf>
    <xf numFmtId="0" fontId="30" fillId="15" borderId="54" xfId="0" applyFont="1" applyFill="1" applyBorder="1" applyAlignment="1">
      <alignment horizontal="left" vertical="top" wrapText="1"/>
    </xf>
    <xf numFmtId="0" fontId="27" fillId="14" borderId="57" xfId="0" applyFont="1" applyFill="1" applyBorder="1" applyAlignment="1">
      <alignment horizontal="left" vertical="top" wrapText="1"/>
    </xf>
    <xf numFmtId="0" fontId="27" fillId="14" borderId="58" xfId="0" applyFont="1" applyFill="1" applyBorder="1" applyAlignment="1">
      <alignment horizontal="left" vertical="top" wrapText="1"/>
    </xf>
    <xf numFmtId="0" fontId="30" fillId="15" borderId="57" xfId="0" applyFont="1" applyFill="1" applyBorder="1" applyAlignment="1">
      <alignment horizontal="left" vertical="top" wrapText="1"/>
    </xf>
    <xf numFmtId="0" fontId="30" fillId="15" borderId="58" xfId="0" applyFont="1" applyFill="1" applyBorder="1" applyAlignment="1">
      <alignment horizontal="left" vertical="top" wrapText="1"/>
    </xf>
    <xf numFmtId="0" fontId="30" fillId="2" borderId="57" xfId="0" applyFont="1" applyFill="1" applyBorder="1" applyAlignment="1">
      <alignment horizontal="left" vertical="top" wrapText="1"/>
    </xf>
    <xf numFmtId="0" fontId="30" fillId="2" borderId="58" xfId="0" applyFont="1" applyFill="1" applyBorder="1" applyAlignment="1">
      <alignment horizontal="left" vertical="top" wrapText="1"/>
    </xf>
    <xf numFmtId="0" fontId="27" fillId="3" borderId="54" xfId="0" applyFont="1" applyFill="1" applyBorder="1" applyAlignment="1">
      <alignment horizontal="left" vertical="top" wrapText="1"/>
    </xf>
    <xf numFmtId="0" fontId="30" fillId="9" borderId="57" xfId="0" applyFont="1" applyFill="1" applyBorder="1" applyAlignment="1">
      <alignment horizontal="left" vertical="top" wrapText="1"/>
    </xf>
    <xf numFmtId="0" fontId="30" fillId="9" borderId="58" xfId="0" applyFont="1" applyFill="1" applyBorder="1" applyAlignment="1">
      <alignment horizontal="left" vertical="top" wrapText="1"/>
    </xf>
    <xf numFmtId="0" fontId="28" fillId="8" borderId="57" xfId="0" applyFont="1" applyFill="1" applyBorder="1" applyAlignment="1">
      <alignment horizontal="left" vertical="top" wrapText="1"/>
    </xf>
    <xf numFmtId="0" fontId="28" fillId="8" borderId="58" xfId="0" applyFont="1" applyFill="1" applyBorder="1" applyAlignment="1">
      <alignment horizontal="left" vertical="top" wrapText="1"/>
    </xf>
    <xf numFmtId="0" fontId="27" fillId="7" borderId="57" xfId="0" applyFont="1" applyFill="1" applyBorder="1" applyAlignment="1">
      <alignment horizontal="left" vertical="top" wrapText="1"/>
    </xf>
    <xf numFmtId="0" fontId="27" fillId="7" borderId="58" xfId="0" applyFont="1" applyFill="1" applyBorder="1" applyAlignment="1">
      <alignment horizontal="left" vertical="top" wrapText="1"/>
    </xf>
    <xf numFmtId="0" fontId="26" fillId="12" borderId="57" xfId="0" applyFont="1" applyFill="1" applyBorder="1" applyAlignment="1">
      <alignment horizontal="left" vertical="top" wrapText="1"/>
    </xf>
    <xf numFmtId="0" fontId="26" fillId="12" borderId="58" xfId="0" applyFont="1" applyFill="1" applyBorder="1" applyAlignment="1">
      <alignment horizontal="left" vertical="top" wrapText="1"/>
    </xf>
    <xf numFmtId="0" fontId="26" fillId="16" borderId="54" xfId="0" applyFont="1" applyFill="1" applyBorder="1" applyAlignment="1">
      <alignment horizontal="left" vertical="top" wrapText="1"/>
    </xf>
    <xf numFmtId="0" fontId="30" fillId="10" borderId="57" xfId="0" applyFont="1" applyFill="1" applyBorder="1" applyAlignment="1">
      <alignment horizontal="left" vertical="top" wrapText="1"/>
    </xf>
    <xf numFmtId="0" fontId="30" fillId="10" borderId="58" xfId="0" applyFont="1" applyFill="1" applyBorder="1" applyAlignment="1">
      <alignment horizontal="left" vertical="top" wrapText="1"/>
    </xf>
    <xf numFmtId="0" fontId="26" fillId="13" borderId="60" xfId="0" applyFont="1" applyFill="1" applyBorder="1" applyAlignment="1">
      <alignment horizontal="left" vertical="top" wrapText="1"/>
    </xf>
    <xf numFmtId="0" fontId="30" fillId="14" borderId="54" xfId="0" applyFont="1" applyFill="1" applyBorder="1" applyAlignment="1">
      <alignment horizontal="left" vertical="top" wrapText="1"/>
    </xf>
    <xf numFmtId="0" fontId="2" fillId="2" borderId="0" xfId="0" applyFont="1" applyFill="1" applyBorder="1" applyAlignment="1" applyProtection="1">
      <alignment horizontal="center"/>
    </xf>
    <xf numFmtId="0" fontId="2" fillId="2" borderId="19" xfId="0" applyFont="1" applyFill="1" applyBorder="1" applyAlignment="1" applyProtection="1">
      <alignment horizontal="center"/>
    </xf>
    <xf numFmtId="0" fontId="12" fillId="5" borderId="0" xfId="0" applyFont="1" applyFill="1" applyBorder="1" applyAlignment="1" applyProtection="1">
      <alignment horizontal="center" vertical="top"/>
      <protection locked="0"/>
    </xf>
    <xf numFmtId="0" fontId="12" fillId="5" borderId="19" xfId="0" applyFont="1" applyFill="1" applyBorder="1" applyAlignment="1" applyProtection="1">
      <alignment horizontal="center" vertical="top"/>
      <protection locked="0"/>
    </xf>
    <xf numFmtId="0" fontId="12" fillId="5" borderId="0" xfId="0" applyFont="1" applyFill="1" applyBorder="1" applyAlignment="1" applyProtection="1">
      <alignment horizontal="center" vertical="center" wrapText="1"/>
      <protection locked="0"/>
    </xf>
    <xf numFmtId="0" fontId="12" fillId="5" borderId="19" xfId="0" applyFont="1" applyFill="1" applyBorder="1" applyAlignment="1" applyProtection="1">
      <alignment horizontal="center" vertical="center" wrapText="1"/>
      <protection locked="0"/>
    </xf>
    <xf numFmtId="0" fontId="13" fillId="2" borderId="0" xfId="0" applyFont="1" applyFill="1" applyBorder="1" applyAlignment="1" applyProtection="1">
      <alignment horizontal="center" vertical="center" wrapText="1"/>
    </xf>
    <xf numFmtId="0" fontId="13" fillId="2" borderId="19" xfId="0" applyFont="1" applyFill="1" applyBorder="1" applyAlignment="1" applyProtection="1">
      <alignment horizontal="center" vertical="center" wrapText="1"/>
    </xf>
    <xf numFmtId="0" fontId="2" fillId="0" borderId="43" xfId="0" applyFont="1" applyBorder="1" applyAlignment="1" applyProtection="1">
      <alignment horizontal="center" vertical="center"/>
    </xf>
    <xf numFmtId="0" fontId="2" fillId="0" borderId="3" xfId="0" applyFont="1" applyBorder="1" applyAlignment="1" applyProtection="1">
      <alignment horizontal="center" vertical="center"/>
    </xf>
    <xf numFmtId="0" fontId="8" fillId="2" borderId="8" xfId="0" applyFont="1" applyFill="1" applyBorder="1" applyAlignment="1" applyProtection="1">
      <alignment horizontal="right" vertical="center"/>
    </xf>
    <xf numFmtId="0" fontId="8" fillId="2" borderId="1" xfId="0" applyFont="1" applyFill="1" applyBorder="1" applyAlignment="1" applyProtection="1">
      <alignment horizontal="right" vertical="center"/>
    </xf>
    <xf numFmtId="0" fontId="31" fillId="6" borderId="26" xfId="0" applyFont="1" applyFill="1" applyBorder="1" applyAlignment="1" applyProtection="1">
      <alignment horizontal="center" vertical="center" wrapText="1"/>
    </xf>
    <xf numFmtId="0" fontId="31" fillId="6" borderId="17" xfId="0" applyFont="1" applyFill="1" applyBorder="1" applyAlignment="1" applyProtection="1">
      <alignment horizontal="center" vertical="center" wrapText="1"/>
    </xf>
    <xf numFmtId="0" fontId="31" fillId="6" borderId="18" xfId="0" applyFont="1" applyFill="1" applyBorder="1" applyAlignment="1" applyProtection="1">
      <alignment horizontal="center" vertical="center" wrapText="1"/>
    </xf>
    <xf numFmtId="0" fontId="31" fillId="6" borderId="27" xfId="0" applyFont="1" applyFill="1" applyBorder="1" applyAlignment="1" applyProtection="1">
      <alignment horizontal="center" vertical="center" wrapText="1"/>
    </xf>
    <xf numFmtId="0" fontId="31" fillId="6" borderId="28" xfId="0" applyFont="1" applyFill="1" applyBorder="1" applyAlignment="1" applyProtection="1">
      <alignment horizontal="center" vertical="center" wrapText="1"/>
    </xf>
    <xf numFmtId="0" fontId="31" fillId="6" borderId="39" xfId="0" applyFont="1" applyFill="1" applyBorder="1" applyAlignment="1" applyProtection="1">
      <alignment horizontal="center" vertical="center" wrapText="1"/>
    </xf>
    <xf numFmtId="0" fontId="2" fillId="0" borderId="17" xfId="0" applyFont="1" applyBorder="1" applyAlignment="1" applyProtection="1">
      <alignment horizontal="left" vertical="center" wrapText="1"/>
    </xf>
    <xf numFmtId="0" fontId="2" fillId="0" borderId="18" xfId="0" applyFont="1" applyBorder="1" applyAlignment="1" applyProtection="1">
      <alignment horizontal="left" vertical="center" wrapText="1"/>
    </xf>
    <xf numFmtId="0" fontId="2" fillId="0" borderId="28" xfId="0" applyFont="1" applyBorder="1" applyAlignment="1" applyProtection="1">
      <alignment horizontal="left" vertical="center"/>
    </xf>
    <xf numFmtId="0" fontId="2" fillId="0" borderId="39" xfId="0" applyFont="1" applyBorder="1" applyAlignment="1" applyProtection="1">
      <alignment horizontal="left" vertical="center"/>
    </xf>
    <xf numFmtId="0" fontId="2" fillId="0" borderId="27" xfId="0" applyFont="1" applyBorder="1" applyAlignment="1" applyProtection="1">
      <alignment horizontal="center"/>
    </xf>
    <xf numFmtId="0" fontId="2" fillId="0" borderId="28" xfId="0" applyFont="1" applyBorder="1" applyAlignment="1" applyProtection="1">
      <alignment horizontal="center"/>
    </xf>
    <xf numFmtId="0" fontId="2" fillId="0" borderId="39" xfId="0" applyFont="1" applyBorder="1" applyAlignment="1" applyProtection="1">
      <alignment horizontal="center"/>
    </xf>
    <xf numFmtId="0" fontId="2" fillId="2" borderId="8" xfId="0" applyFont="1" applyFill="1" applyBorder="1" applyAlignment="1" applyProtection="1">
      <alignment horizontal="center" vertical="center"/>
    </xf>
    <xf numFmtId="0" fontId="2" fillId="2" borderId="1" xfId="0" applyFont="1" applyFill="1" applyBorder="1" applyAlignment="1" applyProtection="1">
      <alignment horizontal="center" vertical="center"/>
    </xf>
    <xf numFmtId="0" fontId="2" fillId="2" borderId="9" xfId="0" applyFont="1" applyFill="1" applyBorder="1" applyAlignment="1" applyProtection="1">
      <alignment horizontal="center" vertical="center"/>
    </xf>
    <xf numFmtId="0" fontId="17" fillId="0" borderId="26" xfId="0" applyFont="1" applyBorder="1" applyAlignment="1">
      <alignment horizontal="center" vertical="center"/>
    </xf>
    <xf numFmtId="0" fontId="17" fillId="0" borderId="17" xfId="0" applyFont="1" applyBorder="1" applyAlignment="1">
      <alignment horizontal="center" vertical="center"/>
    </xf>
    <xf numFmtId="0" fontId="17" fillId="0" borderId="18" xfId="0" applyFont="1" applyBorder="1" applyAlignment="1">
      <alignment horizontal="center" vertical="center"/>
    </xf>
    <xf numFmtId="0" fontId="7" fillId="0" borderId="8" xfId="0" applyFont="1" applyBorder="1" applyAlignment="1">
      <alignment horizontal="center"/>
    </xf>
    <xf numFmtId="0" fontId="7" fillId="0" borderId="1" xfId="0" applyFont="1" applyBorder="1" applyAlignment="1">
      <alignment horizontal="center"/>
    </xf>
    <xf numFmtId="0" fontId="7" fillId="0" borderId="9" xfId="0" applyFont="1" applyBorder="1" applyAlignment="1">
      <alignment horizontal="center"/>
    </xf>
    <xf numFmtId="167" fontId="35" fillId="0" borderId="47" xfId="9396" applyNumberFormat="1" applyFont="1" applyFill="1" applyBorder="1" applyAlignment="1" applyProtection="1">
      <alignment horizontal="center" vertical="center"/>
    </xf>
    <xf numFmtId="167" fontId="35" fillId="0" borderId="48" xfId="9396" applyNumberFormat="1" applyFont="1" applyFill="1" applyBorder="1" applyAlignment="1" applyProtection="1">
      <alignment horizontal="center" vertical="center"/>
    </xf>
    <xf numFmtId="167" fontId="35" fillId="0" borderId="49" xfId="9396" applyNumberFormat="1" applyFont="1" applyFill="1" applyBorder="1" applyAlignment="1" applyProtection="1">
      <alignment horizontal="center" vertical="center"/>
    </xf>
  </cellXfs>
  <cellStyles count="63343">
    <cellStyle name="Comma 100" xfId="13372"/>
    <cellStyle name="Comma 100 10" xfId="1"/>
    <cellStyle name="Comma 100 11" xfId="2"/>
    <cellStyle name="Comma 100 12" xfId="3"/>
    <cellStyle name="Comma 100 13" xfId="4"/>
    <cellStyle name="Comma 100 14" xfId="5"/>
    <cellStyle name="Comma 100 15" xfId="6"/>
    <cellStyle name="Comma 100 16" xfId="7"/>
    <cellStyle name="Comma 100 17" xfId="8"/>
    <cellStyle name="Comma 100 18" xfId="9"/>
    <cellStyle name="Comma 100 19" xfId="10"/>
    <cellStyle name="Comma 100 2" xfId="11"/>
    <cellStyle name="Comma 100 20" xfId="12"/>
    <cellStyle name="Comma 100 21" xfId="13"/>
    <cellStyle name="Comma 100 22" xfId="14"/>
    <cellStyle name="Comma 100 23" xfId="15"/>
    <cellStyle name="Comma 100 24" xfId="16"/>
    <cellStyle name="Comma 100 25" xfId="17"/>
    <cellStyle name="Comma 100 26" xfId="18"/>
    <cellStyle name="Comma 100 27" xfId="19"/>
    <cellStyle name="Comma 100 28" xfId="20"/>
    <cellStyle name="Comma 100 29" xfId="21"/>
    <cellStyle name="Comma 100 3" xfId="22"/>
    <cellStyle name="Comma 100 30" xfId="23"/>
    <cellStyle name="Comma 100 31" xfId="24"/>
    <cellStyle name="Comma 100 32" xfId="25"/>
    <cellStyle name="Comma 100 33" xfId="26"/>
    <cellStyle name="Comma 100 4" xfId="27"/>
    <cellStyle name="Comma 100 5" xfId="28"/>
    <cellStyle name="Comma 100 6" xfId="29"/>
    <cellStyle name="Comma 100 7" xfId="30"/>
    <cellStyle name="Comma 100 8" xfId="31"/>
    <cellStyle name="Comma 100 9" xfId="32"/>
    <cellStyle name="Comma 2 10" xfId="33"/>
    <cellStyle name="Comma 2 10 10" xfId="34"/>
    <cellStyle name="Comma 2 10 11" xfId="35"/>
    <cellStyle name="Comma 2 10 12" xfId="36"/>
    <cellStyle name="Comma 2 10 13" xfId="37"/>
    <cellStyle name="Comma 2 10 14" xfId="38"/>
    <cellStyle name="Comma 2 10 15" xfId="39"/>
    <cellStyle name="Comma 2 10 16" xfId="40"/>
    <cellStyle name="Comma 2 10 17" xfId="41"/>
    <cellStyle name="Comma 2 10 18" xfId="42"/>
    <cellStyle name="Comma 2 10 19" xfId="43"/>
    <cellStyle name="Comma 2 10 2" xfId="44"/>
    <cellStyle name="Comma 2 10 2 10" xfId="45"/>
    <cellStyle name="Comma 2 10 2 11" xfId="46"/>
    <cellStyle name="Comma 2 10 2 12" xfId="47"/>
    <cellStyle name="Comma 2 10 2 13" xfId="48"/>
    <cellStyle name="Comma 2 10 2 14" xfId="49"/>
    <cellStyle name="Comma 2 10 2 15" xfId="50"/>
    <cellStyle name="Comma 2 10 2 16" xfId="51"/>
    <cellStyle name="Comma 2 10 2 17" xfId="52"/>
    <cellStyle name="Comma 2 10 2 18" xfId="53"/>
    <cellStyle name="Comma 2 10 2 19" xfId="54"/>
    <cellStyle name="Comma 2 10 2 2" xfId="55"/>
    <cellStyle name="Comma 2 10 2 20" xfId="56"/>
    <cellStyle name="Comma 2 10 2 21" xfId="57"/>
    <cellStyle name="Comma 2 10 2 22" xfId="58"/>
    <cellStyle name="Comma 2 10 2 23" xfId="59"/>
    <cellStyle name="Comma 2 10 2 24" xfId="60"/>
    <cellStyle name="Comma 2 10 2 25" xfId="61"/>
    <cellStyle name="Comma 2 10 2 26" xfId="62"/>
    <cellStyle name="Comma 2 10 2 27" xfId="63"/>
    <cellStyle name="Comma 2 10 2 28" xfId="64"/>
    <cellStyle name="Comma 2 10 2 29" xfId="65"/>
    <cellStyle name="Comma 2 10 2 3" xfId="66"/>
    <cellStyle name="Comma 2 10 2 30" xfId="67"/>
    <cellStyle name="Comma 2 10 2 31" xfId="68"/>
    <cellStyle name="Comma 2 10 2 32" xfId="69"/>
    <cellStyle name="Comma 2 10 2 33" xfId="70"/>
    <cellStyle name="Comma 2 10 2 34" xfId="9400"/>
    <cellStyle name="Comma 2 10 2 35" xfId="23987"/>
    <cellStyle name="Comma 2 10 2 36" xfId="22721"/>
    <cellStyle name="Comma 2 10 2 37" xfId="24413"/>
    <cellStyle name="Comma 2 10 2 38" xfId="24622"/>
    <cellStyle name="Comma 2 10 2 39" xfId="24823"/>
    <cellStyle name="Comma 2 10 2 4" xfId="71"/>
    <cellStyle name="Comma 2 10 2 40" xfId="25028"/>
    <cellStyle name="Comma 2 10 2 41" xfId="25223"/>
    <cellStyle name="Comma 2 10 2 42" xfId="25422"/>
    <cellStyle name="Comma 2 10 2 43" xfId="25620"/>
    <cellStyle name="Comma 2 10 2 44" xfId="25807"/>
    <cellStyle name="Comma 2 10 2 45" xfId="25994"/>
    <cellStyle name="Comma 2 10 2 46" xfId="26186"/>
    <cellStyle name="Comma 2 10 2 47" xfId="26371"/>
    <cellStyle name="Comma 2 10 2 48" xfId="26554"/>
    <cellStyle name="Comma 2 10 2 49" xfId="26741"/>
    <cellStyle name="Comma 2 10 2 5" xfId="72"/>
    <cellStyle name="Comma 2 10 2 50" xfId="26919"/>
    <cellStyle name="Comma 2 10 2 51" xfId="27099"/>
    <cellStyle name="Comma 2 10 2 52" xfId="27268"/>
    <cellStyle name="Comma 2 10 2 53" xfId="27442"/>
    <cellStyle name="Comma 2 10 2 54" xfId="27606"/>
    <cellStyle name="Comma 2 10 2 55" xfId="27764"/>
    <cellStyle name="Comma 2 10 2 56" xfId="27921"/>
    <cellStyle name="Comma 2 10 2 57" xfId="28065"/>
    <cellStyle name="Comma 2 10 2 58" xfId="28218"/>
    <cellStyle name="Comma 2 10 2 59" xfId="28370"/>
    <cellStyle name="Comma 2 10 2 6" xfId="73"/>
    <cellStyle name="Comma 2 10 2 60" xfId="28514"/>
    <cellStyle name="Comma 2 10 2 61" xfId="28653"/>
    <cellStyle name="Comma 2 10 2 62" xfId="28787"/>
    <cellStyle name="Comma 2 10 2 63" xfId="28918"/>
    <cellStyle name="Comma 2 10 2 64" xfId="25909"/>
    <cellStyle name="Comma 2 10 2 65" xfId="29136"/>
    <cellStyle name="Comma 2 10 2 66" xfId="29289"/>
    <cellStyle name="Comma 2 10 2 67" xfId="29383"/>
    <cellStyle name="Comma 2 10 2 68" xfId="29500"/>
    <cellStyle name="Comma 2 10 2 69" xfId="29591"/>
    <cellStyle name="Comma 2 10 2 7" xfId="74"/>
    <cellStyle name="Comma 2 10 2 70" xfId="29664"/>
    <cellStyle name="Comma 2 10 2 71" xfId="29762"/>
    <cellStyle name="Comma 2 10 2 72" xfId="29836"/>
    <cellStyle name="Comma 2 10 2 73" xfId="29903"/>
    <cellStyle name="Comma 2 10 2 74" xfId="29948"/>
    <cellStyle name="Comma 2 10 2 75" xfId="29994"/>
    <cellStyle name="Comma 2 10 2 76" xfId="13168"/>
    <cellStyle name="Comma 2 10 2 77" xfId="30056"/>
    <cellStyle name="Comma 2 10 2 78" xfId="17023"/>
    <cellStyle name="Comma 2 10 2 79" xfId="44295"/>
    <cellStyle name="Comma 2 10 2 8" xfId="75"/>
    <cellStyle name="Comma 2 10 2 80" xfId="45209"/>
    <cellStyle name="Comma 2 10 2 81" xfId="46573"/>
    <cellStyle name="Comma 2 10 2 82" xfId="47906"/>
    <cellStyle name="Comma 2 10 2 83" xfId="49161"/>
    <cellStyle name="Comma 2 10 2 84" xfId="50404"/>
    <cellStyle name="Comma 2 10 2 85" xfId="50957"/>
    <cellStyle name="Comma 2 10 2 86" xfId="52741"/>
    <cellStyle name="Comma 2 10 2 87" xfId="54038"/>
    <cellStyle name="Comma 2 10 2 88" xfId="55356"/>
    <cellStyle name="Comma 2 10 2 89" xfId="56584"/>
    <cellStyle name="Comma 2 10 2 9" xfId="76"/>
    <cellStyle name="Comma 2 10 2 90" xfId="57802"/>
    <cellStyle name="Comma 2 10 2 91" xfId="59010"/>
    <cellStyle name="Comma 2 10 2 92" xfId="60758"/>
    <cellStyle name="Comma 2 10 2 93" xfId="61504"/>
    <cellStyle name="Comma 2 10 20" xfId="77"/>
    <cellStyle name="Comma 2 10 21" xfId="78"/>
    <cellStyle name="Comma 2 10 22" xfId="79"/>
    <cellStyle name="Comma 2 10 23" xfId="80"/>
    <cellStyle name="Comma 2 10 24" xfId="81"/>
    <cellStyle name="Comma 2 10 25" xfId="82"/>
    <cellStyle name="Comma 2 10 26" xfId="83"/>
    <cellStyle name="Comma 2 10 27" xfId="84"/>
    <cellStyle name="Comma 2 10 28" xfId="85"/>
    <cellStyle name="Comma 2 10 29" xfId="86"/>
    <cellStyle name="Comma 2 10 3" xfId="87"/>
    <cellStyle name="Comma 2 10 3 10" xfId="88"/>
    <cellStyle name="Comma 2 10 3 11" xfId="89"/>
    <cellStyle name="Comma 2 10 3 12" xfId="90"/>
    <cellStyle name="Comma 2 10 3 13" xfId="91"/>
    <cellStyle name="Comma 2 10 3 14" xfId="92"/>
    <cellStyle name="Comma 2 10 3 15" xfId="93"/>
    <cellStyle name="Comma 2 10 3 16" xfId="94"/>
    <cellStyle name="Comma 2 10 3 17" xfId="95"/>
    <cellStyle name="Comma 2 10 3 18" xfId="96"/>
    <cellStyle name="Comma 2 10 3 19" xfId="97"/>
    <cellStyle name="Comma 2 10 3 2" xfId="98"/>
    <cellStyle name="Comma 2 10 3 20" xfId="99"/>
    <cellStyle name="Comma 2 10 3 21" xfId="100"/>
    <cellStyle name="Comma 2 10 3 22" xfId="101"/>
    <cellStyle name="Comma 2 10 3 23" xfId="102"/>
    <cellStyle name="Comma 2 10 3 24" xfId="103"/>
    <cellStyle name="Comma 2 10 3 25" xfId="104"/>
    <cellStyle name="Comma 2 10 3 26" xfId="105"/>
    <cellStyle name="Comma 2 10 3 27" xfId="106"/>
    <cellStyle name="Comma 2 10 3 28" xfId="107"/>
    <cellStyle name="Comma 2 10 3 29" xfId="108"/>
    <cellStyle name="Comma 2 10 3 3" xfId="109"/>
    <cellStyle name="Comma 2 10 3 30" xfId="110"/>
    <cellStyle name="Comma 2 10 3 31" xfId="111"/>
    <cellStyle name="Comma 2 10 3 32" xfId="112"/>
    <cellStyle name="Comma 2 10 3 33" xfId="113"/>
    <cellStyle name="Comma 2 10 3 34" xfId="9401"/>
    <cellStyle name="Comma 2 10 3 35" xfId="23986"/>
    <cellStyle name="Comma 2 10 3 36" xfId="20716"/>
    <cellStyle name="Comma 2 10 3 37" xfId="24412"/>
    <cellStyle name="Comma 2 10 3 38" xfId="24621"/>
    <cellStyle name="Comma 2 10 3 39" xfId="24822"/>
    <cellStyle name="Comma 2 10 3 4" xfId="114"/>
    <cellStyle name="Comma 2 10 3 40" xfId="25027"/>
    <cellStyle name="Comma 2 10 3 41" xfId="25222"/>
    <cellStyle name="Comma 2 10 3 42" xfId="25421"/>
    <cellStyle name="Comma 2 10 3 43" xfId="25619"/>
    <cellStyle name="Comma 2 10 3 44" xfId="25806"/>
    <cellStyle name="Comma 2 10 3 45" xfId="25993"/>
    <cellStyle name="Comma 2 10 3 46" xfId="26185"/>
    <cellStyle name="Comma 2 10 3 47" xfId="26370"/>
    <cellStyle name="Comma 2 10 3 48" xfId="26553"/>
    <cellStyle name="Comma 2 10 3 49" xfId="26740"/>
    <cellStyle name="Comma 2 10 3 5" xfId="115"/>
    <cellStyle name="Comma 2 10 3 50" xfId="26918"/>
    <cellStyle name="Comma 2 10 3 51" xfId="27098"/>
    <cellStyle name="Comma 2 10 3 52" xfId="27267"/>
    <cellStyle name="Comma 2 10 3 53" xfId="27441"/>
    <cellStyle name="Comma 2 10 3 54" xfId="27605"/>
    <cellStyle name="Comma 2 10 3 55" xfId="27763"/>
    <cellStyle name="Comma 2 10 3 56" xfId="27920"/>
    <cellStyle name="Comma 2 10 3 57" xfId="28064"/>
    <cellStyle name="Comma 2 10 3 58" xfId="28217"/>
    <cellStyle name="Comma 2 10 3 59" xfId="28369"/>
    <cellStyle name="Comma 2 10 3 6" xfId="116"/>
    <cellStyle name="Comma 2 10 3 60" xfId="28513"/>
    <cellStyle name="Comma 2 10 3 61" xfId="28652"/>
    <cellStyle name="Comma 2 10 3 62" xfId="28786"/>
    <cellStyle name="Comma 2 10 3 63" xfId="28917"/>
    <cellStyle name="Comma 2 10 3 64" xfId="21752"/>
    <cellStyle name="Comma 2 10 3 65" xfId="29135"/>
    <cellStyle name="Comma 2 10 3 66" xfId="29288"/>
    <cellStyle name="Comma 2 10 3 67" xfId="29382"/>
    <cellStyle name="Comma 2 10 3 68" xfId="29499"/>
    <cellStyle name="Comma 2 10 3 69" xfId="29590"/>
    <cellStyle name="Comma 2 10 3 7" xfId="117"/>
    <cellStyle name="Comma 2 10 3 70" xfId="29663"/>
    <cellStyle name="Comma 2 10 3 71" xfId="29761"/>
    <cellStyle name="Comma 2 10 3 72" xfId="29835"/>
    <cellStyle name="Comma 2 10 3 73" xfId="29902"/>
    <cellStyle name="Comma 2 10 3 74" xfId="29947"/>
    <cellStyle name="Comma 2 10 3 75" xfId="29993"/>
    <cellStyle name="Comma 2 10 3 76" xfId="13167"/>
    <cellStyle name="Comma 2 10 3 77" xfId="30055"/>
    <cellStyle name="Comma 2 10 3 78" xfId="34136"/>
    <cellStyle name="Comma 2 10 3 79" xfId="43028"/>
    <cellStyle name="Comma 2 10 3 8" xfId="118"/>
    <cellStyle name="Comma 2 10 3 80" xfId="45216"/>
    <cellStyle name="Comma 2 10 3 81" xfId="46507"/>
    <cellStyle name="Comma 2 10 3 82" xfId="47844"/>
    <cellStyle name="Comma 2 10 3 83" xfId="49097"/>
    <cellStyle name="Comma 2 10 3 84" xfId="50342"/>
    <cellStyle name="Comma 2 10 3 85" xfId="49156"/>
    <cellStyle name="Comma 2 10 3 86" xfId="52653"/>
    <cellStyle name="Comma 2 10 3 87" xfId="53904"/>
    <cellStyle name="Comma 2 10 3 88" xfId="55270"/>
    <cellStyle name="Comma 2 10 3 89" xfId="56498"/>
    <cellStyle name="Comma 2 10 3 9" xfId="119"/>
    <cellStyle name="Comma 2 10 3 90" xfId="57716"/>
    <cellStyle name="Comma 2 10 3 91" xfId="58925"/>
    <cellStyle name="Comma 2 10 3 92" xfId="60760"/>
    <cellStyle name="Comma 2 10 3 93" xfId="61371"/>
    <cellStyle name="Comma 2 10 30" xfId="120"/>
    <cellStyle name="Comma 2 10 31" xfId="121"/>
    <cellStyle name="Comma 2 10 32" xfId="122"/>
    <cellStyle name="Comma 2 10 33" xfId="123"/>
    <cellStyle name="Comma 2 10 34" xfId="124"/>
    <cellStyle name="Comma 2 10 35" xfId="125"/>
    <cellStyle name="Comma 2 10 36" xfId="9399"/>
    <cellStyle name="Comma 2 10 37" xfId="23988"/>
    <cellStyle name="Comma 2 10 38" xfId="22722"/>
    <cellStyle name="Comma 2 10 39" xfId="24414"/>
    <cellStyle name="Comma 2 10 4" xfId="126"/>
    <cellStyle name="Comma 2 10 40" xfId="24623"/>
    <cellStyle name="Comma 2 10 41" xfId="24824"/>
    <cellStyle name="Comma 2 10 42" xfId="25029"/>
    <cellStyle name="Comma 2 10 43" xfId="25224"/>
    <cellStyle name="Comma 2 10 44" xfId="25423"/>
    <cellStyle name="Comma 2 10 45" xfId="25621"/>
    <cellStyle name="Comma 2 10 46" xfId="25808"/>
    <cellStyle name="Comma 2 10 47" xfId="25995"/>
    <cellStyle name="Comma 2 10 48" xfId="26187"/>
    <cellStyle name="Comma 2 10 49" xfId="26372"/>
    <cellStyle name="Comma 2 10 5" xfId="127"/>
    <cellStyle name="Comma 2 10 50" xfId="26555"/>
    <cellStyle name="Comma 2 10 51" xfId="26742"/>
    <cellStyle name="Comma 2 10 52" xfId="26920"/>
    <cellStyle name="Comma 2 10 53" xfId="27100"/>
    <cellStyle name="Comma 2 10 54" xfId="27269"/>
    <cellStyle name="Comma 2 10 55" xfId="27443"/>
    <cellStyle name="Comma 2 10 56" xfId="27607"/>
    <cellStyle name="Comma 2 10 57" xfId="27765"/>
    <cellStyle name="Comma 2 10 58" xfId="27922"/>
    <cellStyle name="Comma 2 10 59" xfId="28066"/>
    <cellStyle name="Comma 2 10 6" xfId="128"/>
    <cellStyle name="Comma 2 10 60" xfId="28219"/>
    <cellStyle name="Comma 2 10 61" xfId="28371"/>
    <cellStyle name="Comma 2 10 62" xfId="28515"/>
    <cellStyle name="Comma 2 10 63" xfId="28654"/>
    <cellStyle name="Comma 2 10 64" xfId="28788"/>
    <cellStyle name="Comma 2 10 65" xfId="28919"/>
    <cellStyle name="Comma 2 10 66" xfId="28875"/>
    <cellStyle name="Comma 2 10 67" xfId="29137"/>
    <cellStyle name="Comma 2 10 68" xfId="29290"/>
    <cellStyle name="Comma 2 10 69" xfId="29384"/>
    <cellStyle name="Comma 2 10 7" xfId="129"/>
    <cellStyle name="Comma 2 10 70" xfId="29501"/>
    <cellStyle name="Comma 2 10 71" xfId="29592"/>
    <cellStyle name="Comma 2 10 72" xfId="29665"/>
    <cellStyle name="Comma 2 10 73" xfId="29763"/>
    <cellStyle name="Comma 2 10 74" xfId="29837"/>
    <cellStyle name="Comma 2 10 75" xfId="29904"/>
    <cellStyle name="Comma 2 10 76" xfId="29949"/>
    <cellStyle name="Comma 2 10 77" xfId="29995"/>
    <cellStyle name="Comma 2 10 78" xfId="13169"/>
    <cellStyle name="Comma 2 10 79" xfId="30057"/>
    <cellStyle name="Comma 2 10 8" xfId="130"/>
    <cellStyle name="Comma 2 10 80" xfId="38291"/>
    <cellStyle name="Comma 2 10 81" xfId="44339"/>
    <cellStyle name="Comma 2 10 82" xfId="45208"/>
    <cellStyle name="Comma 2 10 83" xfId="46578"/>
    <cellStyle name="Comma 2 10 84" xfId="47915"/>
    <cellStyle name="Comma 2 10 85" xfId="49166"/>
    <cellStyle name="Comma 2 10 86" xfId="50409"/>
    <cellStyle name="Comma 2 10 87" xfId="50960"/>
    <cellStyle name="Comma 2 10 88" xfId="52798"/>
    <cellStyle name="Comma 2 10 89" xfId="54057"/>
    <cellStyle name="Comma 2 10 9" xfId="131"/>
    <cellStyle name="Comma 2 10 90" xfId="55365"/>
    <cellStyle name="Comma 2 10 91" xfId="56593"/>
    <cellStyle name="Comma 2 10 92" xfId="57811"/>
    <cellStyle name="Comma 2 10 93" xfId="59019"/>
    <cellStyle name="Comma 2 10 94" xfId="60757"/>
    <cellStyle name="Comma 2 10 95" xfId="61523"/>
    <cellStyle name="Comma 2 11" xfId="132"/>
    <cellStyle name="Comma 2 11 10" xfId="133"/>
    <cellStyle name="Comma 2 11 11" xfId="134"/>
    <cellStyle name="Comma 2 11 12" xfId="135"/>
    <cellStyle name="Comma 2 11 13" xfId="136"/>
    <cellStyle name="Comma 2 11 14" xfId="137"/>
    <cellStyle name="Comma 2 11 15" xfId="138"/>
    <cellStyle name="Comma 2 11 16" xfId="139"/>
    <cellStyle name="Comma 2 11 17" xfId="140"/>
    <cellStyle name="Comma 2 11 18" xfId="141"/>
    <cellStyle name="Comma 2 11 19" xfId="142"/>
    <cellStyle name="Comma 2 11 2" xfId="143"/>
    <cellStyle name="Comma 2 11 2 10" xfId="144"/>
    <cellStyle name="Comma 2 11 2 11" xfId="145"/>
    <cellStyle name="Comma 2 11 2 12" xfId="146"/>
    <cellStyle name="Comma 2 11 2 13" xfId="147"/>
    <cellStyle name="Comma 2 11 2 14" xfId="148"/>
    <cellStyle name="Comma 2 11 2 15" xfId="149"/>
    <cellStyle name="Comma 2 11 2 16" xfId="150"/>
    <cellStyle name="Comma 2 11 2 17" xfId="151"/>
    <cellStyle name="Comma 2 11 2 18" xfId="152"/>
    <cellStyle name="Comma 2 11 2 19" xfId="153"/>
    <cellStyle name="Comma 2 11 2 2" xfId="154"/>
    <cellStyle name="Comma 2 11 2 20" xfId="155"/>
    <cellStyle name="Comma 2 11 2 21" xfId="156"/>
    <cellStyle name="Comma 2 11 2 22" xfId="157"/>
    <cellStyle name="Comma 2 11 2 23" xfId="158"/>
    <cellStyle name="Comma 2 11 2 24" xfId="159"/>
    <cellStyle name="Comma 2 11 2 25" xfId="160"/>
    <cellStyle name="Comma 2 11 2 26" xfId="161"/>
    <cellStyle name="Comma 2 11 2 27" xfId="162"/>
    <cellStyle name="Comma 2 11 2 28" xfId="163"/>
    <cellStyle name="Comma 2 11 2 29" xfId="164"/>
    <cellStyle name="Comma 2 11 2 3" xfId="165"/>
    <cellStyle name="Comma 2 11 2 30" xfId="166"/>
    <cellStyle name="Comma 2 11 2 31" xfId="167"/>
    <cellStyle name="Comma 2 11 2 32" xfId="168"/>
    <cellStyle name="Comma 2 11 2 33" xfId="169"/>
    <cellStyle name="Comma 2 11 2 34" xfId="9403"/>
    <cellStyle name="Comma 2 11 2 35" xfId="23984"/>
    <cellStyle name="Comma 2 11 2 36" xfId="22718"/>
    <cellStyle name="Comma 2 11 2 37" xfId="24410"/>
    <cellStyle name="Comma 2 11 2 38" xfId="24619"/>
    <cellStyle name="Comma 2 11 2 39" xfId="24820"/>
    <cellStyle name="Comma 2 11 2 4" xfId="170"/>
    <cellStyle name="Comma 2 11 2 40" xfId="25025"/>
    <cellStyle name="Comma 2 11 2 41" xfId="25220"/>
    <cellStyle name="Comma 2 11 2 42" xfId="25419"/>
    <cellStyle name="Comma 2 11 2 43" xfId="25617"/>
    <cellStyle name="Comma 2 11 2 44" xfId="25804"/>
    <cellStyle name="Comma 2 11 2 45" xfId="25991"/>
    <cellStyle name="Comma 2 11 2 46" xfId="26183"/>
    <cellStyle name="Comma 2 11 2 47" xfId="26368"/>
    <cellStyle name="Comma 2 11 2 48" xfId="26551"/>
    <cellStyle name="Comma 2 11 2 49" xfId="26738"/>
    <cellStyle name="Comma 2 11 2 5" xfId="171"/>
    <cellStyle name="Comma 2 11 2 50" xfId="26916"/>
    <cellStyle name="Comma 2 11 2 51" xfId="27096"/>
    <cellStyle name="Comma 2 11 2 52" xfId="27265"/>
    <cellStyle name="Comma 2 11 2 53" xfId="27439"/>
    <cellStyle name="Comma 2 11 2 54" xfId="27603"/>
    <cellStyle name="Comma 2 11 2 55" xfId="27761"/>
    <cellStyle name="Comma 2 11 2 56" xfId="27918"/>
    <cellStyle name="Comma 2 11 2 57" xfId="28062"/>
    <cellStyle name="Comma 2 11 2 58" xfId="28215"/>
    <cellStyle name="Comma 2 11 2 59" xfId="28367"/>
    <cellStyle name="Comma 2 11 2 6" xfId="172"/>
    <cellStyle name="Comma 2 11 2 60" xfId="28511"/>
    <cellStyle name="Comma 2 11 2 61" xfId="28650"/>
    <cellStyle name="Comma 2 11 2 62" xfId="28784"/>
    <cellStyle name="Comma 2 11 2 63" xfId="28915"/>
    <cellStyle name="Comma 2 11 2 64" xfId="22574"/>
    <cellStyle name="Comma 2 11 2 65" xfId="29245"/>
    <cellStyle name="Comma 2 11 2 66" xfId="29286"/>
    <cellStyle name="Comma 2 11 2 67" xfId="21659"/>
    <cellStyle name="Comma 2 11 2 68" xfId="29497"/>
    <cellStyle name="Comma 2 11 2 69" xfId="29588"/>
    <cellStyle name="Comma 2 11 2 7" xfId="173"/>
    <cellStyle name="Comma 2 11 2 70" xfId="15709"/>
    <cellStyle name="Comma 2 11 2 71" xfId="29759"/>
    <cellStyle name="Comma 2 11 2 72" xfId="29833"/>
    <cellStyle name="Comma 2 11 2 73" xfId="29900"/>
    <cellStyle name="Comma 2 11 2 74" xfId="29945"/>
    <cellStyle name="Comma 2 11 2 75" xfId="29991"/>
    <cellStyle name="Comma 2 11 2 76" xfId="13165"/>
    <cellStyle name="Comma 2 11 2 77" xfId="40307"/>
    <cellStyle name="Comma 2 11 2 78" xfId="42861"/>
    <cellStyle name="Comma 2 11 2 79" xfId="40701"/>
    <cellStyle name="Comma 2 11 2 8" xfId="174"/>
    <cellStyle name="Comma 2 11 2 80" xfId="45227"/>
    <cellStyle name="Comma 2 11 2 81" xfId="45847"/>
    <cellStyle name="Comma 2 11 2 82" xfId="47657"/>
    <cellStyle name="Comma 2 11 2 83" xfId="48905"/>
    <cellStyle name="Comma 2 11 2 84" xfId="50146"/>
    <cellStyle name="Comma 2 11 2 85" xfId="48922"/>
    <cellStyle name="Comma 2 11 2 86" xfId="52547"/>
    <cellStyle name="Comma 2 11 2 87" xfId="53797"/>
    <cellStyle name="Comma 2 11 2 88" xfId="55082"/>
    <cellStyle name="Comma 2 11 2 89" xfId="56312"/>
    <cellStyle name="Comma 2 11 2 9" xfId="175"/>
    <cellStyle name="Comma 2 11 2 90" xfId="57532"/>
    <cellStyle name="Comma 2 11 2 91" xfId="58743"/>
    <cellStyle name="Comma 2 11 2 92" xfId="60764"/>
    <cellStyle name="Comma 2 11 2 93" xfId="61272"/>
    <cellStyle name="Comma 2 11 20" xfId="176"/>
    <cellStyle name="Comma 2 11 21" xfId="177"/>
    <cellStyle name="Comma 2 11 22" xfId="178"/>
    <cellStyle name="Comma 2 11 23" xfId="179"/>
    <cellStyle name="Comma 2 11 24" xfId="180"/>
    <cellStyle name="Comma 2 11 25" xfId="181"/>
    <cellStyle name="Comma 2 11 26" xfId="182"/>
    <cellStyle name="Comma 2 11 27" xfId="183"/>
    <cellStyle name="Comma 2 11 28" xfId="184"/>
    <cellStyle name="Comma 2 11 29" xfId="185"/>
    <cellStyle name="Comma 2 11 3" xfId="186"/>
    <cellStyle name="Comma 2 11 3 10" xfId="187"/>
    <cellStyle name="Comma 2 11 3 11" xfId="188"/>
    <cellStyle name="Comma 2 11 3 12" xfId="189"/>
    <cellStyle name="Comma 2 11 3 13" xfId="190"/>
    <cellStyle name="Comma 2 11 3 14" xfId="191"/>
    <cellStyle name="Comma 2 11 3 15" xfId="192"/>
    <cellStyle name="Comma 2 11 3 16" xfId="193"/>
    <cellStyle name="Comma 2 11 3 17" xfId="194"/>
    <cellStyle name="Comma 2 11 3 18" xfId="195"/>
    <cellStyle name="Comma 2 11 3 19" xfId="196"/>
    <cellStyle name="Comma 2 11 3 2" xfId="197"/>
    <cellStyle name="Comma 2 11 3 20" xfId="198"/>
    <cellStyle name="Comma 2 11 3 21" xfId="199"/>
    <cellStyle name="Comma 2 11 3 22" xfId="200"/>
    <cellStyle name="Comma 2 11 3 23" xfId="201"/>
    <cellStyle name="Comma 2 11 3 24" xfId="202"/>
    <cellStyle name="Comma 2 11 3 25" xfId="203"/>
    <cellStyle name="Comma 2 11 3 26" xfId="204"/>
    <cellStyle name="Comma 2 11 3 27" xfId="205"/>
    <cellStyle name="Comma 2 11 3 28" xfId="206"/>
    <cellStyle name="Comma 2 11 3 29" xfId="207"/>
    <cellStyle name="Comma 2 11 3 3" xfId="208"/>
    <cellStyle name="Comma 2 11 3 30" xfId="209"/>
    <cellStyle name="Comma 2 11 3 31" xfId="210"/>
    <cellStyle name="Comma 2 11 3 32" xfId="211"/>
    <cellStyle name="Comma 2 11 3 33" xfId="212"/>
    <cellStyle name="Comma 2 11 3 34" xfId="9404"/>
    <cellStyle name="Comma 2 11 3 35" xfId="23983"/>
    <cellStyle name="Comma 2 11 3 36" xfId="22723"/>
    <cellStyle name="Comma 2 11 3 37" xfId="24409"/>
    <cellStyle name="Comma 2 11 3 38" xfId="24618"/>
    <cellStyle name="Comma 2 11 3 39" xfId="24819"/>
    <cellStyle name="Comma 2 11 3 4" xfId="213"/>
    <cellStyle name="Comma 2 11 3 40" xfId="25024"/>
    <cellStyle name="Comma 2 11 3 41" xfId="25219"/>
    <cellStyle name="Comma 2 11 3 42" xfId="25418"/>
    <cellStyle name="Comma 2 11 3 43" xfId="25616"/>
    <cellStyle name="Comma 2 11 3 44" xfId="25803"/>
    <cellStyle name="Comma 2 11 3 45" xfId="25990"/>
    <cellStyle name="Comma 2 11 3 46" xfId="26182"/>
    <cellStyle name="Comma 2 11 3 47" xfId="26367"/>
    <cellStyle name="Comma 2 11 3 48" xfId="26550"/>
    <cellStyle name="Comma 2 11 3 49" xfId="26737"/>
    <cellStyle name="Comma 2 11 3 5" xfId="214"/>
    <cellStyle name="Comma 2 11 3 50" xfId="26915"/>
    <cellStyle name="Comma 2 11 3 51" xfId="27095"/>
    <cellStyle name="Comma 2 11 3 52" xfId="27264"/>
    <cellStyle name="Comma 2 11 3 53" xfId="27438"/>
    <cellStyle name="Comma 2 11 3 54" xfId="27602"/>
    <cellStyle name="Comma 2 11 3 55" xfId="27760"/>
    <cellStyle name="Comma 2 11 3 56" xfId="27917"/>
    <cellStyle name="Comma 2 11 3 57" xfId="28061"/>
    <cellStyle name="Comma 2 11 3 58" xfId="28214"/>
    <cellStyle name="Comma 2 11 3 59" xfId="28366"/>
    <cellStyle name="Comma 2 11 3 6" xfId="215"/>
    <cellStyle name="Comma 2 11 3 60" xfId="28510"/>
    <cellStyle name="Comma 2 11 3 61" xfId="28649"/>
    <cellStyle name="Comma 2 11 3 62" xfId="28783"/>
    <cellStyle name="Comma 2 11 3 63" xfId="28914"/>
    <cellStyle name="Comma 2 11 3 64" xfId="21295"/>
    <cellStyle name="Comma 2 11 3 65" xfId="29134"/>
    <cellStyle name="Comma 2 11 3 66" xfId="29285"/>
    <cellStyle name="Comma 2 11 3 67" xfId="21995"/>
    <cellStyle name="Comma 2 11 3 68" xfId="29496"/>
    <cellStyle name="Comma 2 11 3 69" xfId="29587"/>
    <cellStyle name="Comma 2 11 3 7" xfId="216"/>
    <cellStyle name="Comma 2 11 3 70" xfId="29393"/>
    <cellStyle name="Comma 2 11 3 71" xfId="29758"/>
    <cellStyle name="Comma 2 11 3 72" xfId="29832"/>
    <cellStyle name="Comma 2 11 3 73" xfId="29899"/>
    <cellStyle name="Comma 2 11 3 74" xfId="29944"/>
    <cellStyle name="Comma 2 11 3 75" xfId="29990"/>
    <cellStyle name="Comma 2 11 3 76" xfId="13164"/>
    <cellStyle name="Comma 2 11 3 77" xfId="31859"/>
    <cellStyle name="Comma 2 11 3 78" xfId="35220"/>
    <cellStyle name="Comma 2 11 3 79" xfId="10582"/>
    <cellStyle name="Comma 2 11 3 8" xfId="217"/>
    <cellStyle name="Comma 2 11 3 80" xfId="45232"/>
    <cellStyle name="Comma 2 11 3 81" xfId="45841"/>
    <cellStyle name="Comma 2 11 3 82" xfId="47602"/>
    <cellStyle name="Comma 2 11 3 83" xfId="48853"/>
    <cellStyle name="Comma 2 11 3 84" xfId="50093"/>
    <cellStyle name="Comma 2 11 3 85" xfId="48845"/>
    <cellStyle name="Comma 2 11 3 86" xfId="52496"/>
    <cellStyle name="Comma 2 11 3 87" xfId="53744"/>
    <cellStyle name="Comma 2 11 3 88" xfId="55031"/>
    <cellStyle name="Comma 2 11 3 89" xfId="56261"/>
    <cellStyle name="Comma 2 11 3 9" xfId="218"/>
    <cellStyle name="Comma 2 11 3 90" xfId="57482"/>
    <cellStyle name="Comma 2 11 3 91" xfId="58693"/>
    <cellStyle name="Comma 2 11 3 92" xfId="60765"/>
    <cellStyle name="Comma 2 11 3 93" xfId="61221"/>
    <cellStyle name="Comma 2 11 30" xfId="219"/>
    <cellStyle name="Comma 2 11 31" xfId="220"/>
    <cellStyle name="Comma 2 11 32" xfId="221"/>
    <cellStyle name="Comma 2 11 33" xfId="222"/>
    <cellStyle name="Comma 2 11 34" xfId="223"/>
    <cellStyle name="Comma 2 11 35" xfId="224"/>
    <cellStyle name="Comma 2 11 36" xfId="9402"/>
    <cellStyle name="Comma 2 11 37" xfId="23985"/>
    <cellStyle name="Comma 2 11 38" xfId="22725"/>
    <cellStyle name="Comma 2 11 39" xfId="24411"/>
    <cellStyle name="Comma 2 11 4" xfId="225"/>
    <cellStyle name="Comma 2 11 40" xfId="24620"/>
    <cellStyle name="Comma 2 11 41" xfId="24821"/>
    <cellStyle name="Comma 2 11 42" xfId="25026"/>
    <cellStyle name="Comma 2 11 43" xfId="25221"/>
    <cellStyle name="Comma 2 11 44" xfId="25420"/>
    <cellStyle name="Comma 2 11 45" xfId="25618"/>
    <cellStyle name="Comma 2 11 46" xfId="25805"/>
    <cellStyle name="Comma 2 11 47" xfId="25992"/>
    <cellStyle name="Comma 2 11 48" xfId="26184"/>
    <cellStyle name="Comma 2 11 49" xfId="26369"/>
    <cellStyle name="Comma 2 11 5" xfId="226"/>
    <cellStyle name="Comma 2 11 50" xfId="26552"/>
    <cellStyle name="Comma 2 11 51" xfId="26739"/>
    <cellStyle name="Comma 2 11 52" xfId="26917"/>
    <cellStyle name="Comma 2 11 53" xfId="27097"/>
    <cellStyle name="Comma 2 11 54" xfId="27266"/>
    <cellStyle name="Comma 2 11 55" xfId="27440"/>
    <cellStyle name="Comma 2 11 56" xfId="27604"/>
    <cellStyle name="Comma 2 11 57" xfId="27762"/>
    <cellStyle name="Comma 2 11 58" xfId="27919"/>
    <cellStyle name="Comma 2 11 59" xfId="28063"/>
    <cellStyle name="Comma 2 11 6" xfId="227"/>
    <cellStyle name="Comma 2 11 60" xfId="28216"/>
    <cellStyle name="Comma 2 11 61" xfId="28368"/>
    <cellStyle name="Comma 2 11 62" xfId="28512"/>
    <cellStyle name="Comma 2 11 63" xfId="28651"/>
    <cellStyle name="Comma 2 11 64" xfId="28785"/>
    <cellStyle name="Comma 2 11 65" xfId="28916"/>
    <cellStyle name="Comma 2 11 66" xfId="28588"/>
    <cellStyle name="Comma 2 11 67" xfId="29130"/>
    <cellStyle name="Comma 2 11 68" xfId="29287"/>
    <cellStyle name="Comma 2 11 69" xfId="29381"/>
    <cellStyle name="Comma 2 11 7" xfId="228"/>
    <cellStyle name="Comma 2 11 70" xfId="29498"/>
    <cellStyle name="Comma 2 11 71" xfId="29589"/>
    <cellStyle name="Comma 2 11 72" xfId="29662"/>
    <cellStyle name="Comma 2 11 73" xfId="29760"/>
    <cellStyle name="Comma 2 11 74" xfId="29834"/>
    <cellStyle name="Comma 2 11 75" xfId="29901"/>
    <cellStyle name="Comma 2 11 76" xfId="29946"/>
    <cellStyle name="Comma 2 11 77" xfId="29992"/>
    <cellStyle name="Comma 2 11 78" xfId="13166"/>
    <cellStyle name="Comma 2 11 79" xfId="30054"/>
    <cellStyle name="Comma 2 11 8" xfId="229"/>
    <cellStyle name="Comma 2 11 80" xfId="34449"/>
    <cellStyle name="Comma 2 11 81" xfId="43568"/>
    <cellStyle name="Comma 2 11 82" xfId="45226"/>
    <cellStyle name="Comma 2 11 83" xfId="45851"/>
    <cellStyle name="Comma 2 11 84" xfId="47665"/>
    <cellStyle name="Comma 2 11 85" xfId="48914"/>
    <cellStyle name="Comma 2 11 86" xfId="50153"/>
    <cellStyle name="Comma 2 11 87" xfId="48946"/>
    <cellStyle name="Comma 2 11 88" xfId="52556"/>
    <cellStyle name="Comma 2 11 89" xfId="53805"/>
    <cellStyle name="Comma 2 11 9" xfId="230"/>
    <cellStyle name="Comma 2 11 90" xfId="55089"/>
    <cellStyle name="Comma 2 11 91" xfId="56319"/>
    <cellStyle name="Comma 2 11 92" xfId="57539"/>
    <cellStyle name="Comma 2 11 93" xfId="58750"/>
    <cellStyle name="Comma 2 11 94" xfId="60763"/>
    <cellStyle name="Comma 2 11 95" xfId="61280"/>
    <cellStyle name="Comma 2 12" xfId="231"/>
    <cellStyle name="Comma 2 12 10" xfId="232"/>
    <cellStyle name="Comma 2 12 11" xfId="233"/>
    <cellStyle name="Comma 2 12 12" xfId="234"/>
    <cellStyle name="Comma 2 12 13" xfId="235"/>
    <cellStyle name="Comma 2 12 14" xfId="236"/>
    <cellStyle name="Comma 2 12 15" xfId="237"/>
    <cellStyle name="Comma 2 12 16" xfId="238"/>
    <cellStyle name="Comma 2 12 17" xfId="239"/>
    <cellStyle name="Comma 2 12 18" xfId="240"/>
    <cellStyle name="Comma 2 12 19" xfId="241"/>
    <cellStyle name="Comma 2 12 2" xfId="242"/>
    <cellStyle name="Comma 2 12 2 10" xfId="243"/>
    <cellStyle name="Comma 2 12 2 11" xfId="244"/>
    <cellStyle name="Comma 2 12 2 12" xfId="245"/>
    <cellStyle name="Comma 2 12 2 13" xfId="246"/>
    <cellStyle name="Comma 2 12 2 14" xfId="247"/>
    <cellStyle name="Comma 2 12 2 15" xfId="248"/>
    <cellStyle name="Comma 2 12 2 16" xfId="249"/>
    <cellStyle name="Comma 2 12 2 17" xfId="250"/>
    <cellStyle name="Comma 2 12 2 18" xfId="251"/>
    <cellStyle name="Comma 2 12 2 19" xfId="252"/>
    <cellStyle name="Comma 2 12 2 2" xfId="253"/>
    <cellStyle name="Comma 2 12 2 20" xfId="254"/>
    <cellStyle name="Comma 2 12 2 21" xfId="255"/>
    <cellStyle name="Comma 2 12 2 22" xfId="256"/>
    <cellStyle name="Comma 2 12 2 23" xfId="257"/>
    <cellStyle name="Comma 2 12 2 24" xfId="258"/>
    <cellStyle name="Comma 2 12 2 25" xfId="259"/>
    <cellStyle name="Comma 2 12 2 26" xfId="260"/>
    <cellStyle name="Comma 2 12 2 27" xfId="261"/>
    <cellStyle name="Comma 2 12 2 28" xfId="262"/>
    <cellStyle name="Comma 2 12 2 29" xfId="263"/>
    <cellStyle name="Comma 2 12 2 3" xfId="264"/>
    <cellStyle name="Comma 2 12 2 30" xfId="265"/>
    <cellStyle name="Comma 2 12 2 31" xfId="266"/>
    <cellStyle name="Comma 2 12 2 32" xfId="267"/>
    <cellStyle name="Comma 2 12 2 33" xfId="268"/>
    <cellStyle name="Comma 2 12 2 34" xfId="9406"/>
    <cellStyle name="Comma 2 12 2 35" xfId="23981"/>
    <cellStyle name="Comma 2 12 2 36" xfId="23942"/>
    <cellStyle name="Comma 2 12 2 37" xfId="24407"/>
    <cellStyle name="Comma 2 12 2 38" xfId="24616"/>
    <cellStyle name="Comma 2 12 2 39" xfId="24817"/>
    <cellStyle name="Comma 2 12 2 4" xfId="269"/>
    <cellStyle name="Comma 2 12 2 40" xfId="25022"/>
    <cellStyle name="Comma 2 12 2 41" xfId="25217"/>
    <cellStyle name="Comma 2 12 2 42" xfId="25416"/>
    <cellStyle name="Comma 2 12 2 43" xfId="25614"/>
    <cellStyle name="Comma 2 12 2 44" xfId="25801"/>
    <cellStyle name="Comma 2 12 2 45" xfId="25988"/>
    <cellStyle name="Comma 2 12 2 46" xfId="26180"/>
    <cellStyle name="Comma 2 12 2 47" xfId="26365"/>
    <cellStyle name="Comma 2 12 2 48" xfId="26548"/>
    <cellStyle name="Comma 2 12 2 49" xfId="26735"/>
    <cellStyle name="Comma 2 12 2 5" xfId="270"/>
    <cellStyle name="Comma 2 12 2 50" xfId="26913"/>
    <cellStyle name="Comma 2 12 2 51" xfId="27093"/>
    <cellStyle name="Comma 2 12 2 52" xfId="27262"/>
    <cellStyle name="Comma 2 12 2 53" xfId="27436"/>
    <cellStyle name="Comma 2 12 2 54" xfId="27600"/>
    <cellStyle name="Comma 2 12 2 55" xfId="27758"/>
    <cellStyle name="Comma 2 12 2 56" xfId="27915"/>
    <cellStyle name="Comma 2 12 2 57" xfId="28059"/>
    <cellStyle name="Comma 2 12 2 58" xfId="28212"/>
    <cellStyle name="Comma 2 12 2 59" xfId="28364"/>
    <cellStyle name="Comma 2 12 2 6" xfId="271"/>
    <cellStyle name="Comma 2 12 2 60" xfId="28508"/>
    <cellStyle name="Comma 2 12 2 61" xfId="28647"/>
    <cellStyle name="Comma 2 12 2 62" xfId="28781"/>
    <cellStyle name="Comma 2 12 2 63" xfId="28912"/>
    <cellStyle name="Comma 2 12 2 64" xfId="27688"/>
    <cellStyle name="Comma 2 12 2 65" xfId="29132"/>
    <cellStyle name="Comma 2 12 2 66" xfId="29283"/>
    <cellStyle name="Comma 2 12 2 67" xfId="28141"/>
    <cellStyle name="Comma 2 12 2 68" xfId="29494"/>
    <cellStyle name="Comma 2 12 2 69" xfId="29585"/>
    <cellStyle name="Comma 2 12 2 7" xfId="272"/>
    <cellStyle name="Comma 2 12 2 70" xfId="27146"/>
    <cellStyle name="Comma 2 12 2 71" xfId="29756"/>
    <cellStyle name="Comma 2 12 2 72" xfId="29830"/>
    <cellStyle name="Comma 2 12 2 73" xfId="29897"/>
    <cellStyle name="Comma 2 12 2 74" xfId="29942"/>
    <cellStyle name="Comma 2 12 2 75" xfId="29988"/>
    <cellStyle name="Comma 2 12 2 76" xfId="13162"/>
    <cellStyle name="Comma 2 12 2 77" xfId="39664"/>
    <cellStyle name="Comma 2 12 2 78" xfId="42362"/>
    <cellStyle name="Comma 2 12 2 79" xfId="30307"/>
    <cellStyle name="Comma 2 12 2 8" xfId="273"/>
    <cellStyle name="Comma 2 12 2 80" xfId="45244"/>
    <cellStyle name="Comma 2 12 2 81" xfId="45828"/>
    <cellStyle name="Comma 2 12 2 82" xfId="47495"/>
    <cellStyle name="Comma 2 12 2 83" xfId="48745"/>
    <cellStyle name="Comma 2 12 2 84" xfId="49987"/>
    <cellStyle name="Comma 2 12 2 85" xfId="48699"/>
    <cellStyle name="Comma 2 12 2 86" xfId="52391"/>
    <cellStyle name="Comma 2 12 2 87" xfId="53642"/>
    <cellStyle name="Comma 2 12 2 88" xfId="54928"/>
    <cellStyle name="Comma 2 12 2 89" xfId="56159"/>
    <cellStyle name="Comma 2 12 2 9" xfId="274"/>
    <cellStyle name="Comma 2 12 2 90" xfId="57380"/>
    <cellStyle name="Comma 2 12 2 91" xfId="58592"/>
    <cellStyle name="Comma 2 12 2 92" xfId="60770"/>
    <cellStyle name="Comma 2 12 2 93" xfId="61121"/>
    <cellStyle name="Comma 2 12 20" xfId="275"/>
    <cellStyle name="Comma 2 12 21" xfId="276"/>
    <cellStyle name="Comma 2 12 22" xfId="277"/>
    <cellStyle name="Comma 2 12 23" xfId="278"/>
    <cellStyle name="Comma 2 12 24" xfId="279"/>
    <cellStyle name="Comma 2 12 25" xfId="280"/>
    <cellStyle name="Comma 2 12 26" xfId="281"/>
    <cellStyle name="Comma 2 12 27" xfId="282"/>
    <cellStyle name="Comma 2 12 28" xfId="283"/>
    <cellStyle name="Comma 2 12 29" xfId="284"/>
    <cellStyle name="Comma 2 12 3" xfId="285"/>
    <cellStyle name="Comma 2 12 3 10" xfId="286"/>
    <cellStyle name="Comma 2 12 3 11" xfId="287"/>
    <cellStyle name="Comma 2 12 3 12" xfId="288"/>
    <cellStyle name="Comma 2 12 3 13" xfId="289"/>
    <cellStyle name="Comma 2 12 3 14" xfId="290"/>
    <cellStyle name="Comma 2 12 3 15" xfId="291"/>
    <cellStyle name="Comma 2 12 3 16" xfId="292"/>
    <cellStyle name="Comma 2 12 3 17" xfId="293"/>
    <cellStyle name="Comma 2 12 3 18" xfId="294"/>
    <cellStyle name="Comma 2 12 3 19" xfId="295"/>
    <cellStyle name="Comma 2 12 3 2" xfId="296"/>
    <cellStyle name="Comma 2 12 3 20" xfId="297"/>
    <cellStyle name="Comma 2 12 3 21" xfId="298"/>
    <cellStyle name="Comma 2 12 3 22" xfId="299"/>
    <cellStyle name="Comma 2 12 3 23" xfId="300"/>
    <cellStyle name="Comma 2 12 3 24" xfId="301"/>
    <cellStyle name="Comma 2 12 3 25" xfId="302"/>
    <cellStyle name="Comma 2 12 3 26" xfId="303"/>
    <cellStyle name="Comma 2 12 3 27" xfId="304"/>
    <cellStyle name="Comma 2 12 3 28" xfId="305"/>
    <cellStyle name="Comma 2 12 3 29" xfId="306"/>
    <cellStyle name="Comma 2 12 3 3" xfId="307"/>
    <cellStyle name="Comma 2 12 3 30" xfId="308"/>
    <cellStyle name="Comma 2 12 3 31" xfId="309"/>
    <cellStyle name="Comma 2 12 3 32" xfId="310"/>
    <cellStyle name="Comma 2 12 3 33" xfId="311"/>
    <cellStyle name="Comma 2 12 3 34" xfId="9407"/>
    <cellStyle name="Comma 2 12 3 35" xfId="23980"/>
    <cellStyle name="Comma 2 12 3 36" xfId="22720"/>
    <cellStyle name="Comma 2 12 3 37" xfId="24406"/>
    <cellStyle name="Comma 2 12 3 38" xfId="24615"/>
    <cellStyle name="Comma 2 12 3 39" xfId="24816"/>
    <cellStyle name="Comma 2 12 3 4" xfId="312"/>
    <cellStyle name="Comma 2 12 3 40" xfId="25021"/>
    <cellStyle name="Comma 2 12 3 41" xfId="25216"/>
    <cellStyle name="Comma 2 12 3 42" xfId="25415"/>
    <cellStyle name="Comma 2 12 3 43" xfId="25613"/>
    <cellStyle name="Comma 2 12 3 44" xfId="25800"/>
    <cellStyle name="Comma 2 12 3 45" xfId="25987"/>
    <cellStyle name="Comma 2 12 3 46" xfId="26179"/>
    <cellStyle name="Comma 2 12 3 47" xfId="26364"/>
    <cellStyle name="Comma 2 12 3 48" xfId="26547"/>
    <cellStyle name="Comma 2 12 3 49" xfId="26734"/>
    <cellStyle name="Comma 2 12 3 5" xfId="313"/>
    <cellStyle name="Comma 2 12 3 50" xfId="26912"/>
    <cellStyle name="Comma 2 12 3 51" xfId="27092"/>
    <cellStyle name="Comma 2 12 3 52" xfId="27261"/>
    <cellStyle name="Comma 2 12 3 53" xfId="27435"/>
    <cellStyle name="Comma 2 12 3 54" xfId="27599"/>
    <cellStyle name="Comma 2 12 3 55" xfId="27757"/>
    <cellStyle name="Comma 2 12 3 56" xfId="27914"/>
    <cellStyle name="Comma 2 12 3 57" xfId="28058"/>
    <cellStyle name="Comma 2 12 3 58" xfId="28211"/>
    <cellStyle name="Comma 2 12 3 59" xfId="28363"/>
    <cellStyle name="Comma 2 12 3 6" xfId="314"/>
    <cellStyle name="Comma 2 12 3 60" xfId="28507"/>
    <cellStyle name="Comma 2 12 3 61" xfId="28646"/>
    <cellStyle name="Comma 2 12 3 62" xfId="28780"/>
    <cellStyle name="Comma 2 12 3 63" xfId="28911"/>
    <cellStyle name="Comma 2 12 3 64" xfId="21578"/>
    <cellStyle name="Comma 2 12 3 65" xfId="29131"/>
    <cellStyle name="Comma 2 12 3 66" xfId="29282"/>
    <cellStyle name="Comma 2 12 3 67" xfId="23927"/>
    <cellStyle name="Comma 2 12 3 68" xfId="29493"/>
    <cellStyle name="Comma 2 12 3 69" xfId="29584"/>
    <cellStyle name="Comma 2 12 3 7" xfId="315"/>
    <cellStyle name="Comma 2 12 3 70" xfId="29557"/>
    <cellStyle name="Comma 2 12 3 71" xfId="29755"/>
    <cellStyle name="Comma 2 12 3 72" xfId="29829"/>
    <cellStyle name="Comma 2 12 3 73" xfId="29896"/>
    <cellStyle name="Comma 2 12 3 74" xfId="29941"/>
    <cellStyle name="Comma 2 12 3 75" xfId="29987"/>
    <cellStyle name="Comma 2 12 3 76" xfId="13161"/>
    <cellStyle name="Comma 2 12 3 77" xfId="38837"/>
    <cellStyle name="Comma 2 12 3 78" xfId="40534"/>
    <cellStyle name="Comma 2 12 3 79" xfId="33418"/>
    <cellStyle name="Comma 2 12 3 8" xfId="316"/>
    <cellStyle name="Comma 2 12 3 80" xfId="45249"/>
    <cellStyle name="Comma 2 12 3 81" xfId="45823"/>
    <cellStyle name="Comma 2 12 3 82" xfId="47440"/>
    <cellStyle name="Comma 2 12 3 83" xfId="48691"/>
    <cellStyle name="Comma 2 12 3 84" xfId="49936"/>
    <cellStyle name="Comma 2 12 3 85" xfId="48635"/>
    <cellStyle name="Comma 2 12 3 86" xfId="52337"/>
    <cellStyle name="Comma 2 12 3 87" xfId="53587"/>
    <cellStyle name="Comma 2 12 3 88" xfId="54872"/>
    <cellStyle name="Comma 2 12 3 89" xfId="56105"/>
    <cellStyle name="Comma 2 12 3 9" xfId="317"/>
    <cellStyle name="Comma 2 12 3 90" xfId="57328"/>
    <cellStyle name="Comma 2 12 3 91" xfId="58542"/>
    <cellStyle name="Comma 2 12 3 92" xfId="60771"/>
    <cellStyle name="Comma 2 12 3 93" xfId="61072"/>
    <cellStyle name="Comma 2 12 30" xfId="318"/>
    <cellStyle name="Comma 2 12 31" xfId="319"/>
    <cellStyle name="Comma 2 12 32" xfId="320"/>
    <cellStyle name="Comma 2 12 33" xfId="321"/>
    <cellStyle name="Comma 2 12 34" xfId="322"/>
    <cellStyle name="Comma 2 12 35" xfId="323"/>
    <cellStyle name="Comma 2 12 36" xfId="9405"/>
    <cellStyle name="Comma 2 12 37" xfId="23982"/>
    <cellStyle name="Comma 2 12 38" xfId="24357"/>
    <cellStyle name="Comma 2 12 39" xfId="24408"/>
    <cellStyle name="Comma 2 12 4" xfId="324"/>
    <cellStyle name="Comma 2 12 40" xfId="24617"/>
    <cellStyle name="Comma 2 12 41" xfId="24818"/>
    <cellStyle name="Comma 2 12 42" xfId="25023"/>
    <cellStyle name="Comma 2 12 43" xfId="25218"/>
    <cellStyle name="Comma 2 12 44" xfId="25417"/>
    <cellStyle name="Comma 2 12 45" xfId="25615"/>
    <cellStyle name="Comma 2 12 46" xfId="25802"/>
    <cellStyle name="Comma 2 12 47" xfId="25989"/>
    <cellStyle name="Comma 2 12 48" xfId="26181"/>
    <cellStyle name="Comma 2 12 49" xfId="26366"/>
    <cellStyle name="Comma 2 12 5" xfId="325"/>
    <cellStyle name="Comma 2 12 50" xfId="26549"/>
    <cellStyle name="Comma 2 12 51" xfId="26736"/>
    <cellStyle name="Comma 2 12 52" xfId="26914"/>
    <cellStyle name="Comma 2 12 53" xfId="27094"/>
    <cellStyle name="Comma 2 12 54" xfId="27263"/>
    <cellStyle name="Comma 2 12 55" xfId="27437"/>
    <cellStyle name="Comma 2 12 56" xfId="27601"/>
    <cellStyle name="Comma 2 12 57" xfId="27759"/>
    <cellStyle name="Comma 2 12 58" xfId="27916"/>
    <cellStyle name="Comma 2 12 59" xfId="28060"/>
    <cellStyle name="Comma 2 12 6" xfId="326"/>
    <cellStyle name="Comma 2 12 60" xfId="28213"/>
    <cellStyle name="Comma 2 12 61" xfId="28365"/>
    <cellStyle name="Comma 2 12 62" xfId="28509"/>
    <cellStyle name="Comma 2 12 63" xfId="28648"/>
    <cellStyle name="Comma 2 12 64" xfId="28782"/>
    <cellStyle name="Comma 2 12 65" xfId="28913"/>
    <cellStyle name="Comma 2 12 66" xfId="22179"/>
    <cellStyle name="Comma 2 12 67" xfId="29133"/>
    <cellStyle name="Comma 2 12 68" xfId="29284"/>
    <cellStyle name="Comma 2 12 69" xfId="21319"/>
    <cellStyle name="Comma 2 12 7" xfId="327"/>
    <cellStyle name="Comma 2 12 70" xfId="29495"/>
    <cellStyle name="Comma 2 12 71" xfId="29586"/>
    <cellStyle name="Comma 2 12 72" xfId="28964"/>
    <cellStyle name="Comma 2 12 73" xfId="29757"/>
    <cellStyle name="Comma 2 12 74" xfId="29831"/>
    <cellStyle name="Comma 2 12 75" xfId="29898"/>
    <cellStyle name="Comma 2 12 76" xfId="29943"/>
    <cellStyle name="Comma 2 12 77" xfId="29989"/>
    <cellStyle name="Comma 2 12 78" xfId="13163"/>
    <cellStyle name="Comma 2 12 79" xfId="39769"/>
    <cellStyle name="Comma 2 12 8" xfId="328"/>
    <cellStyle name="Comma 2 12 80" xfId="42449"/>
    <cellStyle name="Comma 2 12 81" xfId="14684"/>
    <cellStyle name="Comma 2 12 82" xfId="45243"/>
    <cellStyle name="Comma 2 12 83" xfId="45829"/>
    <cellStyle name="Comma 2 12 84" xfId="47503"/>
    <cellStyle name="Comma 2 12 85" xfId="48754"/>
    <cellStyle name="Comma 2 12 86" xfId="49995"/>
    <cellStyle name="Comma 2 12 87" xfId="48722"/>
    <cellStyle name="Comma 2 12 88" xfId="52398"/>
    <cellStyle name="Comma 2 12 89" xfId="53651"/>
    <cellStyle name="Comma 2 12 9" xfId="329"/>
    <cellStyle name="Comma 2 12 90" xfId="54936"/>
    <cellStyle name="Comma 2 12 91" xfId="56167"/>
    <cellStyle name="Comma 2 12 92" xfId="57388"/>
    <cellStyle name="Comma 2 12 93" xfId="58600"/>
    <cellStyle name="Comma 2 12 94" xfId="60769"/>
    <cellStyle name="Comma 2 12 95" xfId="61130"/>
    <cellStyle name="Comma 2 13" xfId="330"/>
    <cellStyle name="Comma 2 13 10" xfId="331"/>
    <cellStyle name="Comma 2 13 11" xfId="332"/>
    <cellStyle name="Comma 2 13 12" xfId="333"/>
    <cellStyle name="Comma 2 13 13" xfId="334"/>
    <cellStyle name="Comma 2 13 14" xfId="335"/>
    <cellStyle name="Comma 2 13 15" xfId="336"/>
    <cellStyle name="Comma 2 13 16" xfId="337"/>
    <cellStyle name="Comma 2 13 17" xfId="338"/>
    <cellStyle name="Comma 2 13 18" xfId="339"/>
    <cellStyle name="Comma 2 13 19" xfId="340"/>
    <cellStyle name="Comma 2 13 2" xfId="341"/>
    <cellStyle name="Comma 2 13 2 10" xfId="342"/>
    <cellStyle name="Comma 2 13 2 11" xfId="343"/>
    <cellStyle name="Comma 2 13 2 12" xfId="344"/>
    <cellStyle name="Comma 2 13 2 13" xfId="345"/>
    <cellStyle name="Comma 2 13 2 14" xfId="346"/>
    <cellStyle name="Comma 2 13 2 15" xfId="347"/>
    <cellStyle name="Comma 2 13 2 16" xfId="348"/>
    <cellStyle name="Comma 2 13 2 17" xfId="349"/>
    <cellStyle name="Comma 2 13 2 18" xfId="350"/>
    <cellStyle name="Comma 2 13 2 19" xfId="351"/>
    <cellStyle name="Comma 2 13 2 2" xfId="352"/>
    <cellStyle name="Comma 2 13 2 20" xfId="353"/>
    <cellStyle name="Comma 2 13 2 21" xfId="354"/>
    <cellStyle name="Comma 2 13 2 22" xfId="355"/>
    <cellStyle name="Comma 2 13 2 23" xfId="356"/>
    <cellStyle name="Comma 2 13 2 24" xfId="357"/>
    <cellStyle name="Comma 2 13 2 25" xfId="358"/>
    <cellStyle name="Comma 2 13 2 26" xfId="359"/>
    <cellStyle name="Comma 2 13 2 27" xfId="360"/>
    <cellStyle name="Comma 2 13 2 28" xfId="361"/>
    <cellStyle name="Comma 2 13 2 29" xfId="362"/>
    <cellStyle name="Comma 2 13 2 3" xfId="363"/>
    <cellStyle name="Comma 2 13 2 30" xfId="364"/>
    <cellStyle name="Comma 2 13 2 31" xfId="365"/>
    <cellStyle name="Comma 2 13 2 32" xfId="366"/>
    <cellStyle name="Comma 2 13 2 33" xfId="367"/>
    <cellStyle name="Comma 2 13 2 34" xfId="9409"/>
    <cellStyle name="Comma 2 13 2 35" xfId="23978"/>
    <cellStyle name="Comma 2 13 2 36" xfId="23594"/>
    <cellStyle name="Comma 2 13 2 37" xfId="24404"/>
    <cellStyle name="Comma 2 13 2 38" xfId="24613"/>
    <cellStyle name="Comma 2 13 2 39" xfId="24814"/>
    <cellStyle name="Comma 2 13 2 4" xfId="368"/>
    <cellStyle name="Comma 2 13 2 40" xfId="25019"/>
    <cellStyle name="Comma 2 13 2 41" xfId="25214"/>
    <cellStyle name="Comma 2 13 2 42" xfId="25413"/>
    <cellStyle name="Comma 2 13 2 43" xfId="25611"/>
    <cellStyle name="Comma 2 13 2 44" xfId="25798"/>
    <cellStyle name="Comma 2 13 2 45" xfId="25985"/>
    <cellStyle name="Comma 2 13 2 46" xfId="26177"/>
    <cellStyle name="Comma 2 13 2 47" xfId="26362"/>
    <cellStyle name="Comma 2 13 2 48" xfId="26545"/>
    <cellStyle name="Comma 2 13 2 49" xfId="26732"/>
    <cellStyle name="Comma 2 13 2 5" xfId="369"/>
    <cellStyle name="Comma 2 13 2 50" xfId="26910"/>
    <cellStyle name="Comma 2 13 2 51" xfId="27090"/>
    <cellStyle name="Comma 2 13 2 52" xfId="27259"/>
    <cellStyle name="Comma 2 13 2 53" xfId="27433"/>
    <cellStyle name="Comma 2 13 2 54" xfId="27597"/>
    <cellStyle name="Comma 2 13 2 55" xfId="27755"/>
    <cellStyle name="Comma 2 13 2 56" xfId="27912"/>
    <cellStyle name="Comma 2 13 2 57" xfId="28056"/>
    <cellStyle name="Comma 2 13 2 58" xfId="28209"/>
    <cellStyle name="Comma 2 13 2 59" xfId="28361"/>
    <cellStyle name="Comma 2 13 2 6" xfId="370"/>
    <cellStyle name="Comma 2 13 2 60" xfId="28505"/>
    <cellStyle name="Comma 2 13 2 61" xfId="28644"/>
    <cellStyle name="Comma 2 13 2 62" xfId="28778"/>
    <cellStyle name="Comma 2 13 2 63" xfId="28909"/>
    <cellStyle name="Comma 2 13 2 64" xfId="28589"/>
    <cellStyle name="Comma 2 13 2 65" xfId="29128"/>
    <cellStyle name="Comma 2 13 2 66" xfId="29280"/>
    <cellStyle name="Comma 2 13 2 67" xfId="26989"/>
    <cellStyle name="Comma 2 13 2 68" xfId="29491"/>
    <cellStyle name="Comma 2 13 2 69" xfId="29582"/>
    <cellStyle name="Comma 2 13 2 7" xfId="371"/>
    <cellStyle name="Comma 2 13 2 70" xfId="29338"/>
    <cellStyle name="Comma 2 13 2 71" xfId="29753"/>
    <cellStyle name="Comma 2 13 2 72" xfId="29827"/>
    <cellStyle name="Comma 2 13 2 73" xfId="29894"/>
    <cellStyle name="Comma 2 13 2 74" xfId="24699"/>
    <cellStyle name="Comma 2 13 2 75" xfId="29985"/>
    <cellStyle name="Comma 2 13 2 76" xfId="13159"/>
    <cellStyle name="Comma 2 13 2 77" xfId="38088"/>
    <cellStyle name="Comma 2 13 2 78" xfId="37517"/>
    <cellStyle name="Comma 2 13 2 79" xfId="39756"/>
    <cellStyle name="Comma 2 13 2 8" xfId="372"/>
    <cellStyle name="Comma 2 13 2 80" xfId="45260"/>
    <cellStyle name="Comma 2 13 2 81" xfId="45805"/>
    <cellStyle name="Comma 2 13 2 82" xfId="47332"/>
    <cellStyle name="Comma 2 13 2 83" xfId="48582"/>
    <cellStyle name="Comma 2 13 2 84" xfId="49831"/>
    <cellStyle name="Comma 2 13 2 85" xfId="48482"/>
    <cellStyle name="Comma 2 13 2 86" xfId="52234"/>
    <cellStyle name="Comma 2 13 2 87" xfId="53481"/>
    <cellStyle name="Comma 2 13 2 88" xfId="54771"/>
    <cellStyle name="Comma 2 13 2 89" xfId="56004"/>
    <cellStyle name="Comma 2 13 2 9" xfId="373"/>
    <cellStyle name="Comma 2 13 2 90" xfId="57228"/>
    <cellStyle name="Comma 2 13 2 91" xfId="58443"/>
    <cellStyle name="Comma 2 13 2 92" xfId="60774"/>
    <cellStyle name="Comma 2 13 2 93" xfId="60971"/>
    <cellStyle name="Comma 2 13 20" xfId="374"/>
    <cellStyle name="Comma 2 13 21" xfId="375"/>
    <cellStyle name="Comma 2 13 22" xfId="376"/>
    <cellStyle name="Comma 2 13 23" xfId="377"/>
    <cellStyle name="Comma 2 13 24" xfId="378"/>
    <cellStyle name="Comma 2 13 25" xfId="379"/>
    <cellStyle name="Comma 2 13 26" xfId="380"/>
    <cellStyle name="Comma 2 13 27" xfId="381"/>
    <cellStyle name="Comma 2 13 28" xfId="382"/>
    <cellStyle name="Comma 2 13 29" xfId="383"/>
    <cellStyle name="Comma 2 13 3" xfId="384"/>
    <cellStyle name="Comma 2 13 3 10" xfId="385"/>
    <cellStyle name="Comma 2 13 3 11" xfId="386"/>
    <cellStyle name="Comma 2 13 3 12" xfId="387"/>
    <cellStyle name="Comma 2 13 3 13" xfId="388"/>
    <cellStyle name="Comma 2 13 3 14" xfId="389"/>
    <cellStyle name="Comma 2 13 3 15" xfId="390"/>
    <cellStyle name="Comma 2 13 3 16" xfId="391"/>
    <cellStyle name="Comma 2 13 3 17" xfId="392"/>
    <cellStyle name="Comma 2 13 3 18" xfId="393"/>
    <cellStyle name="Comma 2 13 3 19" xfId="394"/>
    <cellStyle name="Comma 2 13 3 2" xfId="395"/>
    <cellStyle name="Comma 2 13 3 20" xfId="396"/>
    <cellStyle name="Comma 2 13 3 21" xfId="397"/>
    <cellStyle name="Comma 2 13 3 22" xfId="398"/>
    <cellStyle name="Comma 2 13 3 23" xfId="399"/>
    <cellStyle name="Comma 2 13 3 24" xfId="400"/>
    <cellStyle name="Comma 2 13 3 25" xfId="401"/>
    <cellStyle name="Comma 2 13 3 26" xfId="402"/>
    <cellStyle name="Comma 2 13 3 27" xfId="403"/>
    <cellStyle name="Comma 2 13 3 28" xfId="404"/>
    <cellStyle name="Comma 2 13 3 29" xfId="405"/>
    <cellStyle name="Comma 2 13 3 3" xfId="406"/>
    <cellStyle name="Comma 2 13 3 30" xfId="407"/>
    <cellStyle name="Comma 2 13 3 31" xfId="408"/>
    <cellStyle name="Comma 2 13 3 32" xfId="409"/>
    <cellStyle name="Comma 2 13 3 33" xfId="410"/>
    <cellStyle name="Comma 2 13 3 34" xfId="9410"/>
    <cellStyle name="Comma 2 13 3 35" xfId="23977"/>
    <cellStyle name="Comma 2 13 3 36" xfId="24356"/>
    <cellStyle name="Comma 2 13 3 37" xfId="24403"/>
    <cellStyle name="Comma 2 13 3 38" xfId="24612"/>
    <cellStyle name="Comma 2 13 3 39" xfId="24813"/>
    <cellStyle name="Comma 2 13 3 4" xfId="411"/>
    <cellStyle name="Comma 2 13 3 40" xfId="25018"/>
    <cellStyle name="Comma 2 13 3 41" xfId="25213"/>
    <cellStyle name="Comma 2 13 3 42" xfId="25412"/>
    <cellStyle name="Comma 2 13 3 43" xfId="25610"/>
    <cellStyle name="Comma 2 13 3 44" xfId="25797"/>
    <cellStyle name="Comma 2 13 3 45" xfId="25984"/>
    <cellStyle name="Comma 2 13 3 46" xfId="26176"/>
    <cellStyle name="Comma 2 13 3 47" xfId="26361"/>
    <cellStyle name="Comma 2 13 3 48" xfId="26544"/>
    <cellStyle name="Comma 2 13 3 49" xfId="26731"/>
    <cellStyle name="Comma 2 13 3 5" xfId="412"/>
    <cellStyle name="Comma 2 13 3 50" xfId="26909"/>
    <cellStyle name="Comma 2 13 3 51" xfId="27089"/>
    <cellStyle name="Comma 2 13 3 52" xfId="27258"/>
    <cellStyle name="Comma 2 13 3 53" xfId="27432"/>
    <cellStyle name="Comma 2 13 3 54" xfId="27596"/>
    <cellStyle name="Comma 2 13 3 55" xfId="27754"/>
    <cellStyle name="Comma 2 13 3 56" xfId="27911"/>
    <cellStyle name="Comma 2 13 3 57" xfId="28055"/>
    <cellStyle name="Comma 2 13 3 58" xfId="28208"/>
    <cellStyle name="Comma 2 13 3 59" xfId="28360"/>
    <cellStyle name="Comma 2 13 3 6" xfId="413"/>
    <cellStyle name="Comma 2 13 3 60" xfId="28504"/>
    <cellStyle name="Comma 2 13 3 61" xfId="28643"/>
    <cellStyle name="Comma 2 13 3 62" xfId="28777"/>
    <cellStyle name="Comma 2 13 3 63" xfId="28908"/>
    <cellStyle name="Comma 2 13 3 64" xfId="24498"/>
    <cellStyle name="Comma 2 13 3 65" xfId="28799"/>
    <cellStyle name="Comma 2 13 3 66" xfId="29279"/>
    <cellStyle name="Comma 2 13 3 67" xfId="28565"/>
    <cellStyle name="Comma 2 13 3 68" xfId="29490"/>
    <cellStyle name="Comma 2 13 3 69" xfId="29581"/>
    <cellStyle name="Comma 2 13 3 7" xfId="414"/>
    <cellStyle name="Comma 2 13 3 70" xfId="29166"/>
    <cellStyle name="Comma 2 13 3 71" xfId="29752"/>
    <cellStyle name="Comma 2 13 3 72" xfId="29826"/>
    <cellStyle name="Comma 2 13 3 73" xfId="29893"/>
    <cellStyle name="Comma 2 13 3 74" xfId="29699"/>
    <cellStyle name="Comma 2 13 3 75" xfId="29984"/>
    <cellStyle name="Comma 2 13 3 76" xfId="13158"/>
    <cellStyle name="Comma 2 13 3 77" xfId="30053"/>
    <cellStyle name="Comma 2 13 3 78" xfId="34751"/>
    <cellStyle name="Comma 2 13 3 79" xfId="39763"/>
    <cellStyle name="Comma 2 13 3 8" xfId="415"/>
    <cellStyle name="Comma 2 13 3 80" xfId="45266"/>
    <cellStyle name="Comma 2 13 3 81" xfId="45798"/>
    <cellStyle name="Comma 2 13 3 82" xfId="47280"/>
    <cellStyle name="Comma 2 13 3 83" xfId="48530"/>
    <cellStyle name="Comma 2 13 3 84" xfId="49777"/>
    <cellStyle name="Comma 2 13 3 85" xfId="48458"/>
    <cellStyle name="Comma 2 13 3 86" xfId="52202"/>
    <cellStyle name="Comma 2 13 3 87" xfId="53447"/>
    <cellStyle name="Comma 2 13 3 88" xfId="54720"/>
    <cellStyle name="Comma 2 13 3 89" xfId="55953"/>
    <cellStyle name="Comma 2 13 3 9" xfId="416"/>
    <cellStyle name="Comma 2 13 3 90" xfId="57177"/>
    <cellStyle name="Comma 2 13 3 91" xfId="58392"/>
    <cellStyle name="Comma 2 13 3 92" xfId="60777"/>
    <cellStyle name="Comma 2 13 3 93" xfId="60937"/>
    <cellStyle name="Comma 2 13 30" xfId="417"/>
    <cellStyle name="Comma 2 13 31" xfId="418"/>
    <cellStyle name="Comma 2 13 32" xfId="419"/>
    <cellStyle name="Comma 2 13 33" xfId="420"/>
    <cellStyle name="Comma 2 13 34" xfId="421"/>
    <cellStyle name="Comma 2 13 35" xfId="422"/>
    <cellStyle name="Comma 2 13 36" xfId="9408"/>
    <cellStyle name="Comma 2 13 37" xfId="23979"/>
    <cellStyle name="Comma 2 13 38" xfId="22719"/>
    <cellStyle name="Comma 2 13 39" xfId="24405"/>
    <cellStyle name="Comma 2 13 4" xfId="423"/>
    <cellStyle name="Comma 2 13 40" xfId="24614"/>
    <cellStyle name="Comma 2 13 41" xfId="24815"/>
    <cellStyle name="Comma 2 13 42" xfId="25020"/>
    <cellStyle name="Comma 2 13 43" xfId="25215"/>
    <cellStyle name="Comma 2 13 44" xfId="25414"/>
    <cellStyle name="Comma 2 13 45" xfId="25612"/>
    <cellStyle name="Comma 2 13 46" xfId="25799"/>
    <cellStyle name="Comma 2 13 47" xfId="25986"/>
    <cellStyle name="Comma 2 13 48" xfId="26178"/>
    <cellStyle name="Comma 2 13 49" xfId="26363"/>
    <cellStyle name="Comma 2 13 5" xfId="424"/>
    <cellStyle name="Comma 2 13 50" xfId="26546"/>
    <cellStyle name="Comma 2 13 51" xfId="26733"/>
    <cellStyle name="Comma 2 13 52" xfId="26911"/>
    <cellStyle name="Comma 2 13 53" xfId="27091"/>
    <cellStyle name="Comma 2 13 54" xfId="27260"/>
    <cellStyle name="Comma 2 13 55" xfId="27434"/>
    <cellStyle name="Comma 2 13 56" xfId="27598"/>
    <cellStyle name="Comma 2 13 57" xfId="27756"/>
    <cellStyle name="Comma 2 13 58" xfId="27913"/>
    <cellStyle name="Comma 2 13 59" xfId="28057"/>
    <cellStyle name="Comma 2 13 6" xfId="425"/>
    <cellStyle name="Comma 2 13 60" xfId="28210"/>
    <cellStyle name="Comma 2 13 61" xfId="28362"/>
    <cellStyle name="Comma 2 13 62" xfId="28506"/>
    <cellStyle name="Comma 2 13 63" xfId="28645"/>
    <cellStyle name="Comma 2 13 64" xfId="28779"/>
    <cellStyle name="Comma 2 13 65" xfId="28910"/>
    <cellStyle name="Comma 2 13 66" xfId="28183"/>
    <cellStyle name="Comma 2 13 67" xfId="29129"/>
    <cellStyle name="Comma 2 13 68" xfId="29281"/>
    <cellStyle name="Comma 2 13 69" xfId="21767"/>
    <cellStyle name="Comma 2 13 7" xfId="426"/>
    <cellStyle name="Comma 2 13 70" xfId="29492"/>
    <cellStyle name="Comma 2 13 71" xfId="29583"/>
    <cellStyle name="Comma 2 13 72" xfId="21791"/>
    <cellStyle name="Comma 2 13 73" xfId="29754"/>
    <cellStyle name="Comma 2 13 74" xfId="29828"/>
    <cellStyle name="Comma 2 13 75" xfId="29895"/>
    <cellStyle name="Comma 2 13 76" xfId="29769"/>
    <cellStyle name="Comma 2 13 77" xfId="29986"/>
    <cellStyle name="Comma 2 13 78" xfId="13160"/>
    <cellStyle name="Comma 2 13 79" xfId="37115"/>
    <cellStyle name="Comma 2 13 8" xfId="427"/>
    <cellStyle name="Comma 2 13 80" xfId="41283"/>
    <cellStyle name="Comma 2 13 81" xfId="39706"/>
    <cellStyle name="Comma 2 13 82" xfId="45259"/>
    <cellStyle name="Comma 2 13 83" xfId="45807"/>
    <cellStyle name="Comma 2 13 84" xfId="47341"/>
    <cellStyle name="Comma 2 13 85" xfId="48589"/>
    <cellStyle name="Comma 2 13 86" xfId="49839"/>
    <cellStyle name="Comma 2 13 87" xfId="48506"/>
    <cellStyle name="Comma 2 13 88" xfId="52241"/>
    <cellStyle name="Comma 2 13 89" xfId="53490"/>
    <cellStyle name="Comma 2 13 9" xfId="428"/>
    <cellStyle name="Comma 2 13 90" xfId="54779"/>
    <cellStyle name="Comma 2 13 91" xfId="56012"/>
    <cellStyle name="Comma 2 13 92" xfId="57236"/>
    <cellStyle name="Comma 2 13 93" xfId="58451"/>
    <cellStyle name="Comma 2 13 94" xfId="60773"/>
    <cellStyle name="Comma 2 13 95" xfId="60980"/>
    <cellStyle name="Comma 2 14" xfId="429"/>
    <cellStyle name="Comma 2 14 10" xfId="430"/>
    <cellStyle name="Comma 2 14 11" xfId="431"/>
    <cellStyle name="Comma 2 14 12" xfId="432"/>
    <cellStyle name="Comma 2 14 13" xfId="433"/>
    <cellStyle name="Comma 2 14 14" xfId="434"/>
    <cellStyle name="Comma 2 14 15" xfId="435"/>
    <cellStyle name="Comma 2 14 16" xfId="436"/>
    <cellStyle name="Comma 2 14 17" xfId="437"/>
    <cellStyle name="Comma 2 14 18" xfId="438"/>
    <cellStyle name="Comma 2 14 19" xfId="439"/>
    <cellStyle name="Comma 2 14 2" xfId="440"/>
    <cellStyle name="Comma 2 14 2 10" xfId="441"/>
    <cellStyle name="Comma 2 14 2 11" xfId="442"/>
    <cellStyle name="Comma 2 14 2 12" xfId="443"/>
    <cellStyle name="Comma 2 14 2 13" xfId="444"/>
    <cellStyle name="Comma 2 14 2 14" xfId="445"/>
    <cellStyle name="Comma 2 14 2 15" xfId="446"/>
    <cellStyle name="Comma 2 14 2 16" xfId="447"/>
    <cellStyle name="Comma 2 14 2 17" xfId="448"/>
    <cellStyle name="Comma 2 14 2 18" xfId="449"/>
    <cellStyle name="Comma 2 14 2 19" xfId="450"/>
    <cellStyle name="Comma 2 14 2 2" xfId="451"/>
    <cellStyle name="Comma 2 14 2 20" xfId="452"/>
    <cellStyle name="Comma 2 14 2 21" xfId="453"/>
    <cellStyle name="Comma 2 14 2 22" xfId="454"/>
    <cellStyle name="Comma 2 14 2 23" xfId="455"/>
    <cellStyle name="Comma 2 14 2 24" xfId="456"/>
    <cellStyle name="Comma 2 14 2 25" xfId="457"/>
    <cellStyle name="Comma 2 14 2 26" xfId="458"/>
    <cellStyle name="Comma 2 14 2 27" xfId="459"/>
    <cellStyle name="Comma 2 14 2 28" xfId="460"/>
    <cellStyle name="Comma 2 14 2 29" xfId="461"/>
    <cellStyle name="Comma 2 14 2 3" xfId="462"/>
    <cellStyle name="Comma 2 14 2 30" xfId="463"/>
    <cellStyle name="Comma 2 14 2 31" xfId="464"/>
    <cellStyle name="Comma 2 14 2 32" xfId="465"/>
    <cellStyle name="Comma 2 14 2 33" xfId="466"/>
    <cellStyle name="Comma 2 14 2 34" xfId="9412"/>
    <cellStyle name="Comma 2 14 2 35" xfId="23975"/>
    <cellStyle name="Comma 2 14 2 36" xfId="22717"/>
    <cellStyle name="Comma 2 14 2 37" xfId="24401"/>
    <cellStyle name="Comma 2 14 2 38" xfId="24610"/>
    <cellStyle name="Comma 2 14 2 39" xfId="24811"/>
    <cellStyle name="Comma 2 14 2 4" xfId="467"/>
    <cellStyle name="Comma 2 14 2 40" xfId="25016"/>
    <cellStyle name="Comma 2 14 2 41" xfId="25211"/>
    <cellStyle name="Comma 2 14 2 42" xfId="25410"/>
    <cellStyle name="Comma 2 14 2 43" xfId="25608"/>
    <cellStyle name="Comma 2 14 2 44" xfId="25795"/>
    <cellStyle name="Comma 2 14 2 45" xfId="25982"/>
    <cellStyle name="Comma 2 14 2 46" xfId="26174"/>
    <cellStyle name="Comma 2 14 2 47" xfId="26359"/>
    <cellStyle name="Comma 2 14 2 48" xfId="26542"/>
    <cellStyle name="Comma 2 14 2 49" xfId="26729"/>
    <cellStyle name="Comma 2 14 2 5" xfId="468"/>
    <cellStyle name="Comma 2 14 2 50" xfId="26907"/>
    <cellStyle name="Comma 2 14 2 51" xfId="27087"/>
    <cellStyle name="Comma 2 14 2 52" xfId="27256"/>
    <cellStyle name="Comma 2 14 2 53" xfId="27430"/>
    <cellStyle name="Comma 2 14 2 54" xfId="27594"/>
    <cellStyle name="Comma 2 14 2 55" xfId="27752"/>
    <cellStyle name="Comma 2 14 2 56" xfId="27909"/>
    <cellStyle name="Comma 2 14 2 57" xfId="28053"/>
    <cellStyle name="Comma 2 14 2 58" xfId="28206"/>
    <cellStyle name="Comma 2 14 2 59" xfId="28358"/>
    <cellStyle name="Comma 2 14 2 6" xfId="469"/>
    <cellStyle name="Comma 2 14 2 60" xfId="28502"/>
    <cellStyle name="Comma 2 14 2 61" xfId="28641"/>
    <cellStyle name="Comma 2 14 2 62" xfId="28775"/>
    <cellStyle name="Comma 2 14 2 63" xfId="28906"/>
    <cellStyle name="Comma 2 14 2 64" xfId="25886"/>
    <cellStyle name="Comma 2 14 2 65" xfId="26450"/>
    <cellStyle name="Comma 2 14 2 66" xfId="29277"/>
    <cellStyle name="Comma 2 14 2 67" xfId="21672"/>
    <cellStyle name="Comma 2 14 2 68" xfId="29488"/>
    <cellStyle name="Comma 2 14 2 69" xfId="29579"/>
    <cellStyle name="Comma 2 14 2 7" xfId="470"/>
    <cellStyle name="Comma 2 14 2 70" xfId="21993"/>
    <cellStyle name="Comma 2 14 2 71" xfId="29750"/>
    <cellStyle name="Comma 2 14 2 72" xfId="29824"/>
    <cellStyle name="Comma 2 14 2 73" xfId="29891"/>
    <cellStyle name="Comma 2 14 2 74" xfId="29871"/>
    <cellStyle name="Comma 2 14 2 75" xfId="29982"/>
    <cellStyle name="Comma 2 14 2 76" xfId="13126"/>
    <cellStyle name="Comma 2 14 2 77" xfId="30051"/>
    <cellStyle name="Comma 2 14 2 78" xfId="35347"/>
    <cellStyle name="Comma 2 14 2 79" xfId="36923"/>
    <cellStyle name="Comma 2 14 2 8" xfId="471"/>
    <cellStyle name="Comma 2 14 2 80" xfId="45277"/>
    <cellStyle name="Comma 2 14 2 81" xfId="45784"/>
    <cellStyle name="Comma 2 14 2 82" xfId="47201"/>
    <cellStyle name="Comma 2 14 2 83" xfId="48459"/>
    <cellStyle name="Comma 2 14 2 84" xfId="49716"/>
    <cellStyle name="Comma 2 14 2 85" xfId="45858"/>
    <cellStyle name="Comma 2 14 2 86" xfId="52195"/>
    <cellStyle name="Comma 2 14 2 87" xfId="53436"/>
    <cellStyle name="Comma 2 14 2 88" xfId="54678"/>
    <cellStyle name="Comma 2 14 2 89" xfId="55911"/>
    <cellStyle name="Comma 2 14 2 9" xfId="472"/>
    <cellStyle name="Comma 2 14 2 90" xfId="57138"/>
    <cellStyle name="Comma 2 14 2 91" xfId="58355"/>
    <cellStyle name="Comma 2 14 2 92" xfId="60779"/>
    <cellStyle name="Comma 2 14 2 93" xfId="60933"/>
    <cellStyle name="Comma 2 14 20" xfId="473"/>
    <cellStyle name="Comma 2 14 21" xfId="474"/>
    <cellStyle name="Comma 2 14 22" xfId="475"/>
    <cellStyle name="Comma 2 14 23" xfId="476"/>
    <cellStyle name="Comma 2 14 24" xfId="477"/>
    <cellStyle name="Comma 2 14 25" xfId="478"/>
    <cellStyle name="Comma 2 14 26" xfId="479"/>
    <cellStyle name="Comma 2 14 27" xfId="480"/>
    <cellStyle name="Comma 2 14 28" xfId="481"/>
    <cellStyle name="Comma 2 14 29" xfId="482"/>
    <cellStyle name="Comma 2 14 3" xfId="483"/>
    <cellStyle name="Comma 2 14 3 10" xfId="484"/>
    <cellStyle name="Comma 2 14 3 11" xfId="485"/>
    <cellStyle name="Comma 2 14 3 12" xfId="486"/>
    <cellStyle name="Comma 2 14 3 13" xfId="487"/>
    <cellStyle name="Comma 2 14 3 14" xfId="488"/>
    <cellStyle name="Comma 2 14 3 15" xfId="489"/>
    <cellStyle name="Comma 2 14 3 16" xfId="490"/>
    <cellStyle name="Comma 2 14 3 17" xfId="491"/>
    <cellStyle name="Comma 2 14 3 18" xfId="492"/>
    <cellStyle name="Comma 2 14 3 19" xfId="493"/>
    <cellStyle name="Comma 2 14 3 2" xfId="494"/>
    <cellStyle name="Comma 2 14 3 20" xfId="495"/>
    <cellStyle name="Comma 2 14 3 21" xfId="496"/>
    <cellStyle name="Comma 2 14 3 22" xfId="497"/>
    <cellStyle name="Comma 2 14 3 23" xfId="498"/>
    <cellStyle name="Comma 2 14 3 24" xfId="499"/>
    <cellStyle name="Comma 2 14 3 25" xfId="500"/>
    <cellStyle name="Comma 2 14 3 26" xfId="501"/>
    <cellStyle name="Comma 2 14 3 27" xfId="502"/>
    <cellStyle name="Comma 2 14 3 28" xfId="503"/>
    <cellStyle name="Comma 2 14 3 29" xfId="504"/>
    <cellStyle name="Comma 2 14 3 3" xfId="505"/>
    <cellStyle name="Comma 2 14 3 30" xfId="506"/>
    <cellStyle name="Comma 2 14 3 31" xfId="507"/>
    <cellStyle name="Comma 2 14 3 32" xfId="508"/>
    <cellStyle name="Comma 2 14 3 33" xfId="509"/>
    <cellStyle name="Comma 2 14 3 34" xfId="9413"/>
    <cellStyle name="Comma 2 14 3 35" xfId="23974"/>
    <cellStyle name="Comma 2 14 3 36" xfId="22716"/>
    <cellStyle name="Comma 2 14 3 37" xfId="24400"/>
    <cellStyle name="Comma 2 14 3 38" xfId="24609"/>
    <cellStyle name="Comma 2 14 3 39" xfId="24810"/>
    <cellStyle name="Comma 2 14 3 4" xfId="510"/>
    <cellStyle name="Comma 2 14 3 40" xfId="25015"/>
    <cellStyle name="Comma 2 14 3 41" xfId="25210"/>
    <cellStyle name="Comma 2 14 3 42" xfId="25409"/>
    <cellStyle name="Comma 2 14 3 43" xfId="25607"/>
    <cellStyle name="Comma 2 14 3 44" xfId="25794"/>
    <cellStyle name="Comma 2 14 3 45" xfId="25981"/>
    <cellStyle name="Comma 2 14 3 46" xfId="26173"/>
    <cellStyle name="Comma 2 14 3 47" xfId="26358"/>
    <cellStyle name="Comma 2 14 3 48" xfId="26541"/>
    <cellStyle name="Comma 2 14 3 49" xfId="26728"/>
    <cellStyle name="Comma 2 14 3 5" xfId="511"/>
    <cellStyle name="Comma 2 14 3 50" xfId="26906"/>
    <cellStyle name="Comma 2 14 3 51" xfId="27086"/>
    <cellStyle name="Comma 2 14 3 52" xfId="27255"/>
    <cellStyle name="Comma 2 14 3 53" xfId="27429"/>
    <cellStyle name="Comma 2 14 3 54" xfId="27593"/>
    <cellStyle name="Comma 2 14 3 55" xfId="27751"/>
    <cellStyle name="Comma 2 14 3 56" xfId="27908"/>
    <cellStyle name="Comma 2 14 3 57" xfId="28052"/>
    <cellStyle name="Comma 2 14 3 58" xfId="28205"/>
    <cellStyle name="Comma 2 14 3 59" xfId="28357"/>
    <cellStyle name="Comma 2 14 3 6" xfId="512"/>
    <cellStyle name="Comma 2 14 3 60" xfId="28501"/>
    <cellStyle name="Comma 2 14 3 61" xfId="28640"/>
    <cellStyle name="Comma 2 14 3 62" xfId="28774"/>
    <cellStyle name="Comma 2 14 3 63" xfId="28905"/>
    <cellStyle name="Comma 2 14 3 64" xfId="26707"/>
    <cellStyle name="Comma 2 14 3 65" xfId="28548"/>
    <cellStyle name="Comma 2 14 3 66" xfId="29276"/>
    <cellStyle name="Comma 2 14 3 67" xfId="29216"/>
    <cellStyle name="Comma 2 14 3 68" xfId="29487"/>
    <cellStyle name="Comma 2 14 3 69" xfId="29578"/>
    <cellStyle name="Comma 2 14 3 7" xfId="513"/>
    <cellStyle name="Comma 2 14 3 70" xfId="28349"/>
    <cellStyle name="Comma 2 14 3 71" xfId="29749"/>
    <cellStyle name="Comma 2 14 3 72" xfId="29823"/>
    <cellStyle name="Comma 2 14 3 73" xfId="29890"/>
    <cellStyle name="Comma 2 14 3 74" xfId="28829"/>
    <cellStyle name="Comma 2 14 3 75" xfId="29981"/>
    <cellStyle name="Comma 2 14 3 76" xfId="22731"/>
    <cellStyle name="Comma 2 14 3 77" xfId="30050"/>
    <cellStyle name="Comma 2 14 3 78" xfId="35682"/>
    <cellStyle name="Comma 2 14 3 79" xfId="32268"/>
    <cellStyle name="Comma 2 14 3 8" xfId="514"/>
    <cellStyle name="Comma 2 14 3 80" xfId="45282"/>
    <cellStyle name="Comma 2 14 3 81" xfId="45776"/>
    <cellStyle name="Comma 2 14 3 82" xfId="47195"/>
    <cellStyle name="Comma 2 14 3 83" xfId="46583"/>
    <cellStyle name="Comma 2 14 3 84" xfId="47901"/>
    <cellStyle name="Comma 2 14 3 85" xfId="45840"/>
    <cellStyle name="Comma 2 14 3 86" xfId="52191"/>
    <cellStyle name="Comma 2 14 3 87" xfId="50961"/>
    <cellStyle name="Comma 2 14 3 88" xfId="52879"/>
    <cellStyle name="Comma 2 14 3 89" xfId="54070"/>
    <cellStyle name="Comma 2 14 3 9" xfId="515"/>
    <cellStyle name="Comma 2 14 3 90" xfId="55393"/>
    <cellStyle name="Comma 2 14 3 91" xfId="56621"/>
    <cellStyle name="Comma 2 14 3 92" xfId="60781"/>
    <cellStyle name="Comma 2 14 3 93" xfId="60931"/>
    <cellStyle name="Comma 2 14 30" xfId="516"/>
    <cellStyle name="Comma 2 14 31" xfId="517"/>
    <cellStyle name="Comma 2 14 32" xfId="518"/>
    <cellStyle name="Comma 2 14 33" xfId="519"/>
    <cellStyle name="Comma 2 14 34" xfId="520"/>
    <cellStyle name="Comma 2 14 35" xfId="521"/>
    <cellStyle name="Comma 2 14 36" xfId="9411"/>
    <cellStyle name="Comma 2 14 37" xfId="23976"/>
    <cellStyle name="Comma 2 14 38" xfId="22713"/>
    <cellStyle name="Comma 2 14 39" xfId="24402"/>
    <cellStyle name="Comma 2 14 4" xfId="522"/>
    <cellStyle name="Comma 2 14 40" xfId="24611"/>
    <cellStyle name="Comma 2 14 41" xfId="24812"/>
    <cellStyle name="Comma 2 14 42" xfId="25017"/>
    <cellStyle name="Comma 2 14 43" xfId="25212"/>
    <cellStyle name="Comma 2 14 44" xfId="25411"/>
    <cellStyle name="Comma 2 14 45" xfId="25609"/>
    <cellStyle name="Comma 2 14 46" xfId="25796"/>
    <cellStyle name="Comma 2 14 47" xfId="25983"/>
    <cellStyle name="Comma 2 14 48" xfId="26175"/>
    <cellStyle name="Comma 2 14 49" xfId="26360"/>
    <cellStyle name="Comma 2 14 5" xfId="523"/>
    <cellStyle name="Comma 2 14 50" xfId="26543"/>
    <cellStyle name="Comma 2 14 51" xfId="26730"/>
    <cellStyle name="Comma 2 14 52" xfId="26908"/>
    <cellStyle name="Comma 2 14 53" xfId="27088"/>
    <cellStyle name="Comma 2 14 54" xfId="27257"/>
    <cellStyle name="Comma 2 14 55" xfId="27431"/>
    <cellStyle name="Comma 2 14 56" xfId="27595"/>
    <cellStyle name="Comma 2 14 57" xfId="27753"/>
    <cellStyle name="Comma 2 14 58" xfId="27910"/>
    <cellStyle name="Comma 2 14 59" xfId="28054"/>
    <cellStyle name="Comma 2 14 6" xfId="524"/>
    <cellStyle name="Comma 2 14 60" xfId="28207"/>
    <cellStyle name="Comma 2 14 61" xfId="28359"/>
    <cellStyle name="Comma 2 14 62" xfId="28503"/>
    <cellStyle name="Comma 2 14 63" xfId="28642"/>
    <cellStyle name="Comma 2 14 64" xfId="28776"/>
    <cellStyle name="Comma 2 14 65" xfId="28907"/>
    <cellStyle name="Comma 2 14 66" xfId="29127"/>
    <cellStyle name="Comma 2 14 67" xfId="21496"/>
    <cellStyle name="Comma 2 14 68" xfId="29278"/>
    <cellStyle name="Comma 2 14 69" xfId="28619"/>
    <cellStyle name="Comma 2 14 7" xfId="525"/>
    <cellStyle name="Comma 2 14 70" xfId="29489"/>
    <cellStyle name="Comma 2 14 71" xfId="29580"/>
    <cellStyle name="Comma 2 14 72" xfId="26430"/>
    <cellStyle name="Comma 2 14 73" xfId="29751"/>
    <cellStyle name="Comma 2 14 74" xfId="29825"/>
    <cellStyle name="Comma 2 14 75" xfId="29892"/>
    <cellStyle name="Comma 2 14 76" xfId="22950"/>
    <cellStyle name="Comma 2 14 77" xfId="29983"/>
    <cellStyle name="Comma 2 14 78" xfId="13157"/>
    <cellStyle name="Comma 2 14 79" xfId="30052"/>
    <cellStyle name="Comma 2 14 8" xfId="526"/>
    <cellStyle name="Comma 2 14 80" xfId="35049"/>
    <cellStyle name="Comma 2 14 81" xfId="38956"/>
    <cellStyle name="Comma 2 14 82" xfId="45276"/>
    <cellStyle name="Comma 2 14 83" xfId="45785"/>
    <cellStyle name="Comma 2 14 84" xfId="47202"/>
    <cellStyle name="Comma 2 14 85" xfId="48460"/>
    <cellStyle name="Comma 2 14 86" xfId="49717"/>
    <cellStyle name="Comma 2 14 87" xfId="46426"/>
    <cellStyle name="Comma 2 14 88" xfId="52196"/>
    <cellStyle name="Comma 2 14 89" xfId="53437"/>
    <cellStyle name="Comma 2 14 9" xfId="527"/>
    <cellStyle name="Comma 2 14 90" xfId="54679"/>
    <cellStyle name="Comma 2 14 91" xfId="55912"/>
    <cellStyle name="Comma 2 14 92" xfId="57139"/>
    <cellStyle name="Comma 2 14 93" xfId="58356"/>
    <cellStyle name="Comma 2 14 94" xfId="60778"/>
    <cellStyle name="Comma 2 14 95" xfId="60934"/>
    <cellStyle name="Comma 2 15" xfId="528"/>
    <cellStyle name="Comma 2 15 10" xfId="529"/>
    <cellStyle name="Comma 2 15 11" xfId="530"/>
    <cellStyle name="Comma 2 15 12" xfId="531"/>
    <cellStyle name="Comma 2 15 13" xfId="532"/>
    <cellStyle name="Comma 2 15 14" xfId="533"/>
    <cellStyle name="Comma 2 15 15" xfId="534"/>
    <cellStyle name="Comma 2 15 16" xfId="535"/>
    <cellStyle name="Comma 2 15 17" xfId="536"/>
    <cellStyle name="Comma 2 15 18" xfId="537"/>
    <cellStyle name="Comma 2 15 19" xfId="538"/>
    <cellStyle name="Comma 2 15 2" xfId="539"/>
    <cellStyle name="Comma 2 15 2 10" xfId="540"/>
    <cellStyle name="Comma 2 15 2 11" xfId="541"/>
    <cellStyle name="Comma 2 15 2 12" xfId="542"/>
    <cellStyle name="Comma 2 15 2 13" xfId="543"/>
    <cellStyle name="Comma 2 15 2 14" xfId="544"/>
    <cellStyle name="Comma 2 15 2 15" xfId="545"/>
    <cellStyle name="Comma 2 15 2 16" xfId="546"/>
    <cellStyle name="Comma 2 15 2 17" xfId="547"/>
    <cellStyle name="Comma 2 15 2 18" xfId="548"/>
    <cellStyle name="Comma 2 15 2 19" xfId="549"/>
    <cellStyle name="Comma 2 15 2 2" xfId="550"/>
    <cellStyle name="Comma 2 15 2 20" xfId="551"/>
    <cellStyle name="Comma 2 15 2 21" xfId="552"/>
    <cellStyle name="Comma 2 15 2 22" xfId="553"/>
    <cellStyle name="Comma 2 15 2 23" xfId="554"/>
    <cellStyle name="Comma 2 15 2 24" xfId="555"/>
    <cellStyle name="Comma 2 15 2 25" xfId="556"/>
    <cellStyle name="Comma 2 15 2 26" xfId="557"/>
    <cellStyle name="Comma 2 15 2 27" xfId="558"/>
    <cellStyle name="Comma 2 15 2 28" xfId="559"/>
    <cellStyle name="Comma 2 15 2 29" xfId="560"/>
    <cellStyle name="Comma 2 15 2 3" xfId="561"/>
    <cellStyle name="Comma 2 15 2 30" xfId="562"/>
    <cellStyle name="Comma 2 15 2 31" xfId="563"/>
    <cellStyle name="Comma 2 15 2 32" xfId="564"/>
    <cellStyle name="Comma 2 15 2 33" xfId="565"/>
    <cellStyle name="Comma 2 15 2 34" xfId="9415"/>
    <cellStyle name="Comma 2 15 2 35" xfId="23972"/>
    <cellStyle name="Comma 2 15 2 36" xfId="22714"/>
    <cellStyle name="Comma 2 15 2 37" xfId="24398"/>
    <cellStyle name="Comma 2 15 2 38" xfId="24607"/>
    <cellStyle name="Comma 2 15 2 39" xfId="24808"/>
    <cellStyle name="Comma 2 15 2 4" xfId="566"/>
    <cellStyle name="Comma 2 15 2 40" xfId="25013"/>
    <cellStyle name="Comma 2 15 2 41" xfId="25208"/>
    <cellStyle name="Comma 2 15 2 42" xfId="25407"/>
    <cellStyle name="Comma 2 15 2 43" xfId="25605"/>
    <cellStyle name="Comma 2 15 2 44" xfId="25792"/>
    <cellStyle name="Comma 2 15 2 45" xfId="25979"/>
    <cellStyle name="Comma 2 15 2 46" xfId="26171"/>
    <cellStyle name="Comma 2 15 2 47" xfId="26356"/>
    <cellStyle name="Comma 2 15 2 48" xfId="26539"/>
    <cellStyle name="Comma 2 15 2 49" xfId="26726"/>
    <cellStyle name="Comma 2 15 2 5" xfId="567"/>
    <cellStyle name="Comma 2 15 2 50" xfId="26904"/>
    <cellStyle name="Comma 2 15 2 51" xfId="27084"/>
    <cellStyle name="Comma 2 15 2 52" xfId="27253"/>
    <cellStyle name="Comma 2 15 2 53" xfId="27427"/>
    <cellStyle name="Comma 2 15 2 54" xfId="27591"/>
    <cellStyle name="Comma 2 15 2 55" xfId="27749"/>
    <cellStyle name="Comma 2 15 2 56" xfId="27906"/>
    <cellStyle name="Comma 2 15 2 57" xfId="28050"/>
    <cellStyle name="Comma 2 15 2 58" xfId="28203"/>
    <cellStyle name="Comma 2 15 2 59" xfId="28355"/>
    <cellStyle name="Comma 2 15 2 6" xfId="568"/>
    <cellStyle name="Comma 2 15 2 60" xfId="28499"/>
    <cellStyle name="Comma 2 15 2 61" xfId="28638"/>
    <cellStyle name="Comma 2 15 2 62" xfId="28772"/>
    <cellStyle name="Comma 2 15 2 63" xfId="28903"/>
    <cellStyle name="Comma 2 15 2 64" xfId="25600"/>
    <cellStyle name="Comma 2 15 2 65" xfId="14442"/>
    <cellStyle name="Comma 2 15 2 66" xfId="29274"/>
    <cellStyle name="Comma 2 15 2 67" xfId="26446"/>
    <cellStyle name="Comma 2 15 2 68" xfId="29485"/>
    <cellStyle name="Comma 2 15 2 69" xfId="29576"/>
    <cellStyle name="Comma 2 15 2 7" xfId="569"/>
    <cellStyle name="Comma 2 15 2 70" xfId="21813"/>
    <cellStyle name="Comma 2 15 2 71" xfId="29747"/>
    <cellStyle name="Comma 2 15 2 72" xfId="29821"/>
    <cellStyle name="Comma 2 15 2 73" xfId="29888"/>
    <cellStyle name="Comma 2 15 2 74" xfId="27668"/>
    <cellStyle name="Comma 2 15 2 75" xfId="29979"/>
    <cellStyle name="Comma 2 15 2 76" xfId="13155"/>
    <cellStyle name="Comma 2 15 2 77" xfId="30048"/>
    <cellStyle name="Comma 2 15 2 78" xfId="36216"/>
    <cellStyle name="Comma 2 15 2 79" xfId="31968"/>
    <cellStyle name="Comma 2 15 2 8" xfId="570"/>
    <cellStyle name="Comma 2 15 2 80" xfId="45292"/>
    <cellStyle name="Comma 2 15 2 81" xfId="45762"/>
    <cellStyle name="Comma 2 15 2 82" xfId="47181"/>
    <cellStyle name="Comma 2 15 2 83" xfId="45854"/>
    <cellStyle name="Comma 2 15 2 84" xfId="47688"/>
    <cellStyle name="Comma 2 15 2 85" xfId="45816"/>
    <cellStyle name="Comma 2 15 2 86" xfId="52183"/>
    <cellStyle name="Comma 2 15 2 87" xfId="48965"/>
    <cellStyle name="Comma 2 15 2 88" xfId="52607"/>
    <cellStyle name="Comma 2 15 2 89" xfId="53827"/>
    <cellStyle name="Comma 2 15 2 9" xfId="571"/>
    <cellStyle name="Comma 2 15 2 90" xfId="55111"/>
    <cellStyle name="Comma 2 15 2 91" xfId="56341"/>
    <cellStyle name="Comma 2 15 2 92" xfId="60785"/>
    <cellStyle name="Comma 2 15 2 93" xfId="60927"/>
    <cellStyle name="Comma 2 15 20" xfId="572"/>
    <cellStyle name="Comma 2 15 21" xfId="573"/>
    <cellStyle name="Comma 2 15 22" xfId="574"/>
    <cellStyle name="Comma 2 15 23" xfId="575"/>
    <cellStyle name="Comma 2 15 24" xfId="576"/>
    <cellStyle name="Comma 2 15 25" xfId="577"/>
    <cellStyle name="Comma 2 15 26" xfId="578"/>
    <cellStyle name="Comma 2 15 27" xfId="579"/>
    <cellStyle name="Comma 2 15 28" xfId="580"/>
    <cellStyle name="Comma 2 15 29" xfId="581"/>
    <cellStyle name="Comma 2 15 3" xfId="582"/>
    <cellStyle name="Comma 2 15 3 10" xfId="583"/>
    <cellStyle name="Comma 2 15 3 11" xfId="584"/>
    <cellStyle name="Comma 2 15 3 12" xfId="585"/>
    <cellStyle name="Comma 2 15 3 13" xfId="586"/>
    <cellStyle name="Comma 2 15 3 14" xfId="587"/>
    <cellStyle name="Comma 2 15 3 15" xfId="588"/>
    <cellStyle name="Comma 2 15 3 16" xfId="589"/>
    <cellStyle name="Comma 2 15 3 17" xfId="590"/>
    <cellStyle name="Comma 2 15 3 18" xfId="591"/>
    <cellStyle name="Comma 2 15 3 19" xfId="592"/>
    <cellStyle name="Comma 2 15 3 2" xfId="593"/>
    <cellStyle name="Comma 2 15 3 20" xfId="594"/>
    <cellStyle name="Comma 2 15 3 21" xfId="595"/>
    <cellStyle name="Comma 2 15 3 22" xfId="596"/>
    <cellStyle name="Comma 2 15 3 23" xfId="597"/>
    <cellStyle name="Comma 2 15 3 24" xfId="598"/>
    <cellStyle name="Comma 2 15 3 25" xfId="599"/>
    <cellStyle name="Comma 2 15 3 26" xfId="600"/>
    <cellStyle name="Comma 2 15 3 27" xfId="601"/>
    <cellStyle name="Comma 2 15 3 28" xfId="602"/>
    <cellStyle name="Comma 2 15 3 29" xfId="603"/>
    <cellStyle name="Comma 2 15 3 3" xfId="604"/>
    <cellStyle name="Comma 2 15 3 30" xfId="605"/>
    <cellStyle name="Comma 2 15 3 31" xfId="606"/>
    <cellStyle name="Comma 2 15 3 32" xfId="607"/>
    <cellStyle name="Comma 2 15 3 33" xfId="608"/>
    <cellStyle name="Comma 2 15 3 34" xfId="9416"/>
    <cellStyle name="Comma 2 15 3 35" xfId="23394"/>
    <cellStyle name="Comma 2 15 3 36" xfId="21282"/>
    <cellStyle name="Comma 2 15 3 37" xfId="24397"/>
    <cellStyle name="Comma 2 15 3 38" xfId="22481"/>
    <cellStyle name="Comma 2 15 3 39" xfId="19072"/>
    <cellStyle name="Comma 2 15 3 4" xfId="609"/>
    <cellStyle name="Comma 2 15 3 40" xfId="24426"/>
    <cellStyle name="Comma 2 15 3 41" xfId="24635"/>
    <cellStyle name="Comma 2 15 3 42" xfId="24837"/>
    <cellStyle name="Comma 2 15 3 43" xfId="25041"/>
    <cellStyle name="Comma 2 15 3 44" xfId="25237"/>
    <cellStyle name="Comma 2 15 3 45" xfId="25436"/>
    <cellStyle name="Comma 2 15 3 46" xfId="25634"/>
    <cellStyle name="Comma 2 15 3 47" xfId="25820"/>
    <cellStyle name="Comma 2 15 3 48" xfId="26008"/>
    <cellStyle name="Comma 2 15 3 49" xfId="26199"/>
    <cellStyle name="Comma 2 15 3 5" xfId="610"/>
    <cellStyle name="Comma 2 15 3 50" xfId="26384"/>
    <cellStyle name="Comma 2 15 3 51" xfId="26568"/>
    <cellStyle name="Comma 2 15 3 52" xfId="26755"/>
    <cellStyle name="Comma 2 15 3 53" xfId="26932"/>
    <cellStyle name="Comma 2 15 3 54" xfId="27112"/>
    <cellStyle name="Comma 2 15 3 55" xfId="27282"/>
    <cellStyle name="Comma 2 15 3 56" xfId="27455"/>
    <cellStyle name="Comma 2 15 3 57" xfId="27619"/>
    <cellStyle name="Comma 2 15 3 58" xfId="27776"/>
    <cellStyle name="Comma 2 15 3 59" xfId="27933"/>
    <cellStyle name="Comma 2 15 3 6" xfId="611"/>
    <cellStyle name="Comma 2 15 3 60" xfId="28078"/>
    <cellStyle name="Comma 2 15 3 61" xfId="28230"/>
    <cellStyle name="Comma 2 15 3 62" xfId="28382"/>
    <cellStyle name="Comma 2 15 3 63" xfId="28527"/>
    <cellStyle name="Comma 2 15 3 64" xfId="28117"/>
    <cellStyle name="Comma 2 15 3 65" xfId="29244"/>
    <cellStyle name="Comma 2 15 3 66" xfId="29273"/>
    <cellStyle name="Comma 2 15 3 67" xfId="26166"/>
    <cellStyle name="Comma 2 15 3 68" xfId="29484"/>
    <cellStyle name="Comma 2 15 3 69" xfId="28832"/>
    <cellStyle name="Comma 2 15 3 7" xfId="612"/>
    <cellStyle name="Comma 2 15 3 70" xfId="29394"/>
    <cellStyle name="Comma 2 15 3 71" xfId="29746"/>
    <cellStyle name="Comma 2 15 3 72" xfId="28632"/>
    <cellStyle name="Comma 2 15 3 73" xfId="29670"/>
    <cellStyle name="Comma 2 15 3 74" xfId="28898"/>
    <cellStyle name="Comma 2 15 3 75" xfId="29978"/>
    <cellStyle name="Comma 2 15 3 76" xfId="13154"/>
    <cellStyle name="Comma 2 15 3 77" xfId="30047"/>
    <cellStyle name="Comma 2 15 3 78" xfId="31716"/>
    <cellStyle name="Comma 2 15 3 79" xfId="43353"/>
    <cellStyle name="Comma 2 15 3 8" xfId="613"/>
    <cellStyle name="Comma 2 15 3 80" xfId="45298"/>
    <cellStyle name="Comma 2 15 3 81" xfId="45757"/>
    <cellStyle name="Comma 2 15 3 82" xfId="47174"/>
    <cellStyle name="Comma 2 15 3 83" xfId="45842"/>
    <cellStyle name="Comma 2 15 3 84" xfId="47595"/>
    <cellStyle name="Comma 2 15 3 85" xfId="45804"/>
    <cellStyle name="Comma 2 15 3 86" xfId="52178"/>
    <cellStyle name="Comma 2 15 3 87" xfId="48868"/>
    <cellStyle name="Comma 2 15 3 88" xfId="52539"/>
    <cellStyle name="Comma 2 15 3 89" xfId="53759"/>
    <cellStyle name="Comma 2 15 3 9" xfId="614"/>
    <cellStyle name="Comma 2 15 3 90" xfId="55045"/>
    <cellStyle name="Comma 2 15 3 91" xfId="56275"/>
    <cellStyle name="Comma 2 15 3 92" xfId="60786"/>
    <cellStyle name="Comma 2 15 3 93" xfId="60925"/>
    <cellStyle name="Comma 2 15 30" xfId="615"/>
    <cellStyle name="Comma 2 15 31" xfId="616"/>
    <cellStyle name="Comma 2 15 32" xfId="617"/>
    <cellStyle name="Comma 2 15 33" xfId="618"/>
    <cellStyle name="Comma 2 15 34" xfId="619"/>
    <cellStyle name="Comma 2 15 35" xfId="620"/>
    <cellStyle name="Comma 2 15 36" xfId="9414"/>
    <cellStyle name="Comma 2 15 37" xfId="23973"/>
    <cellStyle name="Comma 2 15 38" xfId="22715"/>
    <cellStyle name="Comma 2 15 39" xfId="24399"/>
    <cellStyle name="Comma 2 15 4" xfId="621"/>
    <cellStyle name="Comma 2 15 40" xfId="24608"/>
    <cellStyle name="Comma 2 15 41" xfId="24809"/>
    <cellStyle name="Comma 2 15 42" xfId="25014"/>
    <cellStyle name="Comma 2 15 43" xfId="25209"/>
    <cellStyle name="Comma 2 15 44" xfId="25408"/>
    <cellStyle name="Comma 2 15 45" xfId="25606"/>
    <cellStyle name="Comma 2 15 46" xfId="25793"/>
    <cellStyle name="Comma 2 15 47" xfId="25980"/>
    <cellStyle name="Comma 2 15 48" xfId="26172"/>
    <cellStyle name="Comma 2 15 49" xfId="26357"/>
    <cellStyle name="Comma 2 15 5" xfId="622"/>
    <cellStyle name="Comma 2 15 50" xfId="26540"/>
    <cellStyle name="Comma 2 15 51" xfId="26727"/>
    <cellStyle name="Comma 2 15 52" xfId="26905"/>
    <cellStyle name="Comma 2 15 53" xfId="27085"/>
    <cellStyle name="Comma 2 15 54" xfId="27254"/>
    <cellStyle name="Comma 2 15 55" xfId="27428"/>
    <cellStyle name="Comma 2 15 56" xfId="27592"/>
    <cellStyle name="Comma 2 15 57" xfId="27750"/>
    <cellStyle name="Comma 2 15 58" xfId="27907"/>
    <cellStyle name="Comma 2 15 59" xfId="28051"/>
    <cellStyle name="Comma 2 15 6" xfId="623"/>
    <cellStyle name="Comma 2 15 60" xfId="28204"/>
    <cellStyle name="Comma 2 15 61" xfId="28356"/>
    <cellStyle name="Comma 2 15 62" xfId="28500"/>
    <cellStyle name="Comma 2 15 63" xfId="28639"/>
    <cellStyle name="Comma 2 15 64" xfId="28773"/>
    <cellStyle name="Comma 2 15 65" xfId="28904"/>
    <cellStyle name="Comma 2 15 66" xfId="24917"/>
    <cellStyle name="Comma 2 15 67" xfId="29001"/>
    <cellStyle name="Comma 2 15 68" xfId="29275"/>
    <cellStyle name="Comma 2 15 69" xfId="28984"/>
    <cellStyle name="Comma 2 15 7" xfId="624"/>
    <cellStyle name="Comma 2 15 70" xfId="29486"/>
    <cellStyle name="Comma 2 15 71" xfId="29577"/>
    <cellStyle name="Comma 2 15 72" xfId="24913"/>
    <cellStyle name="Comma 2 15 73" xfId="29748"/>
    <cellStyle name="Comma 2 15 74" xfId="29822"/>
    <cellStyle name="Comma 2 15 75" xfId="29889"/>
    <cellStyle name="Comma 2 15 76" xfId="27818"/>
    <cellStyle name="Comma 2 15 77" xfId="29980"/>
    <cellStyle name="Comma 2 15 78" xfId="13156"/>
    <cellStyle name="Comma 2 15 79" xfId="30049"/>
    <cellStyle name="Comma 2 15 8" xfId="625"/>
    <cellStyle name="Comma 2 15 80" xfId="35965"/>
    <cellStyle name="Comma 2 15 81" xfId="40058"/>
    <cellStyle name="Comma 2 15 82" xfId="45291"/>
    <cellStyle name="Comma 2 15 83" xfId="45765"/>
    <cellStyle name="Comma 2 15 84" xfId="47182"/>
    <cellStyle name="Comma 2 15 85" xfId="45855"/>
    <cellStyle name="Comma 2 15 86" xfId="47695"/>
    <cellStyle name="Comma 2 15 87" xfId="45819"/>
    <cellStyle name="Comma 2 15 88" xfId="52184"/>
    <cellStyle name="Comma 2 15 89" xfId="49009"/>
    <cellStyle name="Comma 2 15 9" xfId="626"/>
    <cellStyle name="Comma 2 15 90" xfId="52614"/>
    <cellStyle name="Comma 2 15 91" xfId="53834"/>
    <cellStyle name="Comma 2 15 92" xfId="55120"/>
    <cellStyle name="Comma 2 15 93" xfId="56350"/>
    <cellStyle name="Comma 2 15 94" xfId="60784"/>
    <cellStyle name="Comma 2 15 95" xfId="60928"/>
    <cellStyle name="Comma 2 16" xfId="627"/>
    <cellStyle name="Comma 2 16 10" xfId="628"/>
    <cellStyle name="Comma 2 16 11" xfId="629"/>
    <cellStyle name="Comma 2 16 12" xfId="630"/>
    <cellStyle name="Comma 2 16 13" xfId="631"/>
    <cellStyle name="Comma 2 16 14" xfId="632"/>
    <cellStyle name="Comma 2 16 15" xfId="633"/>
    <cellStyle name="Comma 2 16 16" xfId="634"/>
    <cellStyle name="Comma 2 16 17" xfId="635"/>
    <cellStyle name="Comma 2 16 18" xfId="636"/>
    <cellStyle name="Comma 2 16 19" xfId="637"/>
    <cellStyle name="Comma 2 16 2" xfId="638"/>
    <cellStyle name="Comma 2 16 2 10" xfId="639"/>
    <cellStyle name="Comma 2 16 2 11" xfId="640"/>
    <cellStyle name="Comma 2 16 2 12" xfId="641"/>
    <cellStyle name="Comma 2 16 2 13" xfId="642"/>
    <cellStyle name="Comma 2 16 2 14" xfId="643"/>
    <cellStyle name="Comma 2 16 2 15" xfId="644"/>
    <cellStyle name="Comma 2 16 2 16" xfId="645"/>
    <cellStyle name="Comma 2 16 2 17" xfId="646"/>
    <cellStyle name="Comma 2 16 2 18" xfId="647"/>
    <cellStyle name="Comma 2 16 2 19" xfId="648"/>
    <cellStyle name="Comma 2 16 2 2" xfId="649"/>
    <cellStyle name="Comma 2 16 2 20" xfId="650"/>
    <cellStyle name="Comma 2 16 2 21" xfId="651"/>
    <cellStyle name="Comma 2 16 2 22" xfId="652"/>
    <cellStyle name="Comma 2 16 2 23" xfId="653"/>
    <cellStyle name="Comma 2 16 2 24" xfId="654"/>
    <cellStyle name="Comma 2 16 2 25" xfId="655"/>
    <cellStyle name="Comma 2 16 2 26" xfId="656"/>
    <cellStyle name="Comma 2 16 2 27" xfId="657"/>
    <cellStyle name="Comma 2 16 2 28" xfId="658"/>
    <cellStyle name="Comma 2 16 2 29" xfId="659"/>
    <cellStyle name="Comma 2 16 2 3" xfId="660"/>
    <cellStyle name="Comma 2 16 2 30" xfId="661"/>
    <cellStyle name="Comma 2 16 2 31" xfId="662"/>
    <cellStyle name="Comma 2 16 2 32" xfId="663"/>
    <cellStyle name="Comma 2 16 2 33" xfId="664"/>
    <cellStyle name="Comma 2 16 2 34" xfId="9418"/>
    <cellStyle name="Comma 2 16 2 35" xfId="13982"/>
    <cellStyle name="Comma 2 16 2 36" xfId="23511"/>
    <cellStyle name="Comma 2 16 2 37" xfId="24395"/>
    <cellStyle name="Comma 2 16 2 38" xfId="24004"/>
    <cellStyle name="Comma 2 16 2 39" xfId="19062"/>
    <cellStyle name="Comma 2 16 2 4" xfId="665"/>
    <cellStyle name="Comma 2 16 2 40" xfId="23638"/>
    <cellStyle name="Comma 2 16 2 41" xfId="20538"/>
    <cellStyle name="Comma 2 16 2 42" xfId="16103"/>
    <cellStyle name="Comma 2 16 2 43" xfId="20658"/>
    <cellStyle name="Comma 2 16 2 44" xfId="22151"/>
    <cellStyle name="Comma 2 16 2 45" xfId="21284"/>
    <cellStyle name="Comma 2 16 2 46" xfId="24283"/>
    <cellStyle name="Comma 2 16 2 47" xfId="21344"/>
    <cellStyle name="Comma 2 16 2 48" xfId="22009"/>
    <cellStyle name="Comma 2 16 2 49" xfId="21403"/>
    <cellStyle name="Comma 2 16 2 5" xfId="666"/>
    <cellStyle name="Comma 2 16 2 50" xfId="21953"/>
    <cellStyle name="Comma 2 16 2 51" xfId="23680"/>
    <cellStyle name="Comma 2 16 2 52" xfId="23560"/>
    <cellStyle name="Comma 2 16 2 53" xfId="21505"/>
    <cellStyle name="Comma 2 16 2 54" xfId="21868"/>
    <cellStyle name="Comma 2 16 2 55" xfId="24514"/>
    <cellStyle name="Comma 2 16 2 56" xfId="24717"/>
    <cellStyle name="Comma 2 16 2 57" xfId="24921"/>
    <cellStyle name="Comma 2 16 2 58" xfId="25118"/>
    <cellStyle name="Comma 2 16 2 59" xfId="25316"/>
    <cellStyle name="Comma 2 16 2 6" xfId="667"/>
    <cellStyle name="Comma 2 16 2 60" xfId="25516"/>
    <cellStyle name="Comma 2 16 2 61" xfId="25705"/>
    <cellStyle name="Comma 2 16 2 62" xfId="25890"/>
    <cellStyle name="Comma 2 16 2 63" xfId="26083"/>
    <cellStyle name="Comma 2 16 2 64" xfId="21751"/>
    <cellStyle name="Comma 2 16 2 65" xfId="21671"/>
    <cellStyle name="Comma 2 16 2 66" xfId="29271"/>
    <cellStyle name="Comma 2 16 2 67" xfId="29470"/>
    <cellStyle name="Comma 2 16 2 68" xfId="29482"/>
    <cellStyle name="Comma 2 16 2 69" xfId="29193"/>
    <cellStyle name="Comma 2 16 2 7" xfId="668"/>
    <cellStyle name="Comma 2 16 2 70" xfId="21688"/>
    <cellStyle name="Comma 2 16 2 71" xfId="29744"/>
    <cellStyle name="Comma 2 16 2 72" xfId="21690"/>
    <cellStyle name="Comma 2 16 2 73" xfId="21982"/>
    <cellStyle name="Comma 2 16 2 74" xfId="29609"/>
    <cellStyle name="Comma 2 16 2 75" xfId="29976"/>
    <cellStyle name="Comma 2 16 2 76" xfId="13152"/>
    <cellStyle name="Comma 2 16 2 77" xfId="33709"/>
    <cellStyle name="Comma 2 16 2 78" xfId="35275"/>
    <cellStyle name="Comma 2 16 2 79" xfId="10659"/>
    <cellStyle name="Comma 2 16 2 8" xfId="669"/>
    <cellStyle name="Comma 2 16 2 80" xfId="45309"/>
    <cellStyle name="Comma 2 16 2 81" xfId="45747"/>
    <cellStyle name="Comma 2 16 2 82" xfId="47164"/>
    <cellStyle name="Comma 2 16 2 83" xfId="45825"/>
    <cellStyle name="Comma 2 16 2 84" xfId="47463"/>
    <cellStyle name="Comma 2 16 2 85" xfId="45779"/>
    <cellStyle name="Comma 2 16 2 86" xfId="52168"/>
    <cellStyle name="Comma 2 16 2 87" xfId="48668"/>
    <cellStyle name="Comma 2 16 2 88" xfId="52407"/>
    <cellStyle name="Comma 2 16 2 89" xfId="53611"/>
    <cellStyle name="Comma 2 16 2 9" xfId="670"/>
    <cellStyle name="Comma 2 16 2 90" xfId="54896"/>
    <cellStyle name="Comma 2 16 2 91" xfId="56127"/>
    <cellStyle name="Comma 2 16 2 92" xfId="60791"/>
    <cellStyle name="Comma 2 16 2 93" xfId="60921"/>
    <cellStyle name="Comma 2 16 20" xfId="671"/>
    <cellStyle name="Comma 2 16 21" xfId="672"/>
    <cellStyle name="Comma 2 16 22" xfId="673"/>
    <cellStyle name="Comma 2 16 23" xfId="674"/>
    <cellStyle name="Comma 2 16 24" xfId="675"/>
    <cellStyle name="Comma 2 16 25" xfId="676"/>
    <cellStyle name="Comma 2 16 26" xfId="677"/>
    <cellStyle name="Comma 2 16 27" xfId="678"/>
    <cellStyle name="Comma 2 16 28" xfId="679"/>
    <cellStyle name="Comma 2 16 29" xfId="680"/>
    <cellStyle name="Comma 2 16 3" xfId="681"/>
    <cellStyle name="Comma 2 16 3 10" xfId="682"/>
    <cellStyle name="Comma 2 16 3 11" xfId="683"/>
    <cellStyle name="Comma 2 16 3 12" xfId="684"/>
    <cellStyle name="Comma 2 16 3 13" xfId="685"/>
    <cellStyle name="Comma 2 16 3 14" xfId="686"/>
    <cellStyle name="Comma 2 16 3 15" xfId="687"/>
    <cellStyle name="Comma 2 16 3 16" xfId="688"/>
    <cellStyle name="Comma 2 16 3 17" xfId="689"/>
    <cellStyle name="Comma 2 16 3 18" xfId="690"/>
    <cellStyle name="Comma 2 16 3 19" xfId="691"/>
    <cellStyle name="Comma 2 16 3 2" xfId="692"/>
    <cellStyle name="Comma 2 16 3 20" xfId="693"/>
    <cellStyle name="Comma 2 16 3 21" xfId="694"/>
    <cellStyle name="Comma 2 16 3 22" xfId="695"/>
    <cellStyle name="Comma 2 16 3 23" xfId="696"/>
    <cellStyle name="Comma 2 16 3 24" xfId="697"/>
    <cellStyle name="Comma 2 16 3 25" xfId="698"/>
    <cellStyle name="Comma 2 16 3 26" xfId="699"/>
    <cellStyle name="Comma 2 16 3 27" xfId="700"/>
    <cellStyle name="Comma 2 16 3 28" xfId="701"/>
    <cellStyle name="Comma 2 16 3 29" xfId="702"/>
    <cellStyle name="Comma 2 16 3 3" xfId="703"/>
    <cellStyle name="Comma 2 16 3 30" xfId="704"/>
    <cellStyle name="Comma 2 16 3 31" xfId="705"/>
    <cellStyle name="Comma 2 16 3 32" xfId="706"/>
    <cellStyle name="Comma 2 16 3 33" xfId="707"/>
    <cellStyle name="Comma 2 16 3 34" xfId="9419"/>
    <cellStyle name="Comma 2 16 3 35" xfId="14032"/>
    <cellStyle name="Comma 2 16 3 36" xfId="23941"/>
    <cellStyle name="Comma 2 16 3 37" xfId="24394"/>
    <cellStyle name="Comma 2 16 3 38" xfId="24324"/>
    <cellStyle name="Comma 2 16 3 39" xfId="23102"/>
    <cellStyle name="Comma 2 16 3 4" xfId="708"/>
    <cellStyle name="Comma 2 16 3 40" xfId="22328"/>
    <cellStyle name="Comma 2 16 3 41" xfId="20539"/>
    <cellStyle name="Comma 2 16 3 42" xfId="24452"/>
    <cellStyle name="Comma 2 16 3 43" xfId="24661"/>
    <cellStyle name="Comma 2 16 3 44" xfId="24863"/>
    <cellStyle name="Comma 2 16 3 45" xfId="25067"/>
    <cellStyle name="Comma 2 16 3 46" xfId="25263"/>
    <cellStyle name="Comma 2 16 3 47" xfId="25462"/>
    <cellStyle name="Comma 2 16 3 48" xfId="25660"/>
    <cellStyle name="Comma 2 16 3 49" xfId="25845"/>
    <cellStyle name="Comma 2 16 3 5" xfId="709"/>
    <cellStyle name="Comma 2 16 3 50" xfId="26034"/>
    <cellStyle name="Comma 2 16 3 51" xfId="26225"/>
    <cellStyle name="Comma 2 16 3 52" xfId="26409"/>
    <cellStyle name="Comma 2 16 3 53" xfId="26592"/>
    <cellStyle name="Comma 2 16 3 54" xfId="26780"/>
    <cellStyle name="Comma 2 16 3 55" xfId="26958"/>
    <cellStyle name="Comma 2 16 3 56" xfId="27136"/>
    <cellStyle name="Comma 2 16 3 57" xfId="27308"/>
    <cellStyle name="Comma 2 16 3 58" xfId="27478"/>
    <cellStyle name="Comma 2 16 3 59" xfId="27643"/>
    <cellStyle name="Comma 2 16 3 6" xfId="710"/>
    <cellStyle name="Comma 2 16 3 60" xfId="27801"/>
    <cellStyle name="Comma 2 16 3 61" xfId="27955"/>
    <cellStyle name="Comma 2 16 3 62" xfId="28102"/>
    <cellStyle name="Comma 2 16 3 63" xfId="28251"/>
    <cellStyle name="Comma 2 16 3 64" xfId="25242"/>
    <cellStyle name="Comma 2 16 3 65" xfId="23097"/>
    <cellStyle name="Comma 2 16 3 66" xfId="29270"/>
    <cellStyle name="Comma 2 16 3 67" xfId="29215"/>
    <cellStyle name="Comma 2 16 3 68" xfId="29481"/>
    <cellStyle name="Comma 2 16 3 69" xfId="25492"/>
    <cellStyle name="Comma 2 16 3 7" xfId="711"/>
    <cellStyle name="Comma 2 16 3 70" xfId="29733"/>
    <cellStyle name="Comma 2 16 3 71" xfId="29743"/>
    <cellStyle name="Comma 2 16 3 72" xfId="25102"/>
    <cellStyle name="Comma 2 16 3 73" xfId="29521"/>
    <cellStyle name="Comma 2 16 3 74" xfId="29077"/>
    <cellStyle name="Comma 2 16 3 75" xfId="29975"/>
    <cellStyle name="Comma 2 16 3 76" xfId="13151"/>
    <cellStyle name="Comma 2 16 3 77" xfId="33413"/>
    <cellStyle name="Comma 2 16 3 78" xfId="38350"/>
    <cellStyle name="Comma 2 16 3 79" xfId="39126"/>
    <cellStyle name="Comma 2 16 3 8" xfId="712"/>
    <cellStyle name="Comma 2 16 3 80" xfId="45315"/>
    <cellStyle name="Comma 2 16 3 81" xfId="45741"/>
    <cellStyle name="Comma 2 16 3 82" xfId="47155"/>
    <cellStyle name="Comma 2 16 3 83" xfId="45815"/>
    <cellStyle name="Comma 2 16 3 84" xfId="47388"/>
    <cellStyle name="Comma 2 16 3 85" xfId="45771"/>
    <cellStyle name="Comma 2 16 3 86" xfId="52166"/>
    <cellStyle name="Comma 2 16 3 87" xfId="48598"/>
    <cellStyle name="Comma 2 16 3 88" xfId="52328"/>
    <cellStyle name="Comma 2 16 3 89" xfId="53548"/>
    <cellStyle name="Comma 2 16 3 9" xfId="713"/>
    <cellStyle name="Comma 2 16 3 90" xfId="54837"/>
    <cellStyle name="Comma 2 16 3 91" xfId="56070"/>
    <cellStyle name="Comma 2 16 3 92" xfId="60792"/>
    <cellStyle name="Comma 2 16 3 93" xfId="60919"/>
    <cellStyle name="Comma 2 16 30" xfId="714"/>
    <cellStyle name="Comma 2 16 31" xfId="715"/>
    <cellStyle name="Comma 2 16 32" xfId="716"/>
    <cellStyle name="Comma 2 16 33" xfId="717"/>
    <cellStyle name="Comma 2 16 34" xfId="718"/>
    <cellStyle name="Comma 2 16 35" xfId="719"/>
    <cellStyle name="Comma 2 16 36" xfId="9417"/>
    <cellStyle name="Comma 2 16 37" xfId="13957"/>
    <cellStyle name="Comma 2 16 38" xfId="22712"/>
    <cellStyle name="Comma 2 16 39" xfId="24396"/>
    <cellStyle name="Comma 2 16 4" xfId="720"/>
    <cellStyle name="Comma 2 16 40" xfId="22480"/>
    <cellStyle name="Comma 2 16 41" xfId="24182"/>
    <cellStyle name="Comma 2 16 42" xfId="19487"/>
    <cellStyle name="Comma 2 16 43" xfId="22804"/>
    <cellStyle name="Comma 2 16 44" xfId="24047"/>
    <cellStyle name="Comma 2 16 45" xfId="17726"/>
    <cellStyle name="Comma 2 16 46" xfId="14855"/>
    <cellStyle name="Comma 2 16 47" xfId="22576"/>
    <cellStyle name="Comma 2 16 48" xfId="17739"/>
    <cellStyle name="Comma 2 16 49" xfId="22391"/>
    <cellStyle name="Comma 2 16 5" xfId="721"/>
    <cellStyle name="Comma 2 16 50" xfId="22777"/>
    <cellStyle name="Comma 2 16 51" xfId="15379"/>
    <cellStyle name="Comma 2 16 52" xfId="22524"/>
    <cellStyle name="Comma 2 16 53" xfId="23819"/>
    <cellStyle name="Comma 2 16 54" xfId="24024"/>
    <cellStyle name="Comma 2 16 55" xfId="19906"/>
    <cellStyle name="Comma 2 16 56" xfId="15865"/>
    <cellStyle name="Comma 2 16 57" xfId="23201"/>
    <cellStyle name="Comma 2 16 58" xfId="22160"/>
    <cellStyle name="Comma 2 16 59" xfId="22886"/>
    <cellStyle name="Comma 2 16 6" xfId="722"/>
    <cellStyle name="Comma 2 16 60" xfId="23896"/>
    <cellStyle name="Comma 2 16 61" xfId="21334"/>
    <cellStyle name="Comma 2 16 62" xfId="22022"/>
    <cellStyle name="Comma 2 16 63" xfId="21392"/>
    <cellStyle name="Comma 2 16 64" xfId="21962"/>
    <cellStyle name="Comma 2 16 65" xfId="23681"/>
    <cellStyle name="Comma 2 16 66" xfId="28665"/>
    <cellStyle name="Comma 2 16 67" xfId="26102"/>
    <cellStyle name="Comma 2 16 68" xfId="29272"/>
    <cellStyle name="Comma 2 16 69" xfId="25825"/>
    <cellStyle name="Comma 2 16 7" xfId="723"/>
    <cellStyle name="Comma 2 16 70" xfId="29483"/>
    <cellStyle name="Comma 2 16 71" xfId="23450"/>
    <cellStyle name="Comma 2 16 72" xfId="28582"/>
    <cellStyle name="Comma 2 16 73" xfId="29745"/>
    <cellStyle name="Comma 2 16 74" xfId="29542"/>
    <cellStyle name="Comma 2 16 75" xfId="28766"/>
    <cellStyle name="Comma 2 16 76" xfId="28558"/>
    <cellStyle name="Comma 2 16 77" xfId="29977"/>
    <cellStyle name="Comma 2 16 78" xfId="13153"/>
    <cellStyle name="Comma 2 16 79" xfId="33988"/>
    <cellStyle name="Comma 2 16 8" xfId="724"/>
    <cellStyle name="Comma 2 16 80" xfId="30708"/>
    <cellStyle name="Comma 2 16 81" xfId="35913"/>
    <cellStyle name="Comma 2 16 82" xfId="45308"/>
    <cellStyle name="Comma 2 16 83" xfId="45748"/>
    <cellStyle name="Comma 2 16 84" xfId="47165"/>
    <cellStyle name="Comma 2 16 85" xfId="45827"/>
    <cellStyle name="Comma 2 16 86" xfId="47471"/>
    <cellStyle name="Comma 2 16 87" xfId="45782"/>
    <cellStyle name="Comma 2 16 88" xfId="52169"/>
    <cellStyle name="Comma 2 16 89" xfId="48676"/>
    <cellStyle name="Comma 2 16 9" xfId="725"/>
    <cellStyle name="Comma 2 16 90" xfId="52415"/>
    <cellStyle name="Comma 2 16 91" xfId="53618"/>
    <cellStyle name="Comma 2 16 92" xfId="54905"/>
    <cellStyle name="Comma 2 16 93" xfId="56136"/>
    <cellStyle name="Comma 2 16 94" xfId="60790"/>
    <cellStyle name="Comma 2 16 95" xfId="60922"/>
    <cellStyle name="Comma 2 17" xfId="726"/>
    <cellStyle name="Comma 2 17 10" xfId="727"/>
    <cellStyle name="Comma 2 17 11" xfId="728"/>
    <cellStyle name="Comma 2 17 12" xfId="729"/>
    <cellStyle name="Comma 2 17 13" xfId="730"/>
    <cellStyle name="Comma 2 17 14" xfId="731"/>
    <cellStyle name="Comma 2 17 15" xfId="732"/>
    <cellStyle name="Comma 2 17 16" xfId="733"/>
    <cellStyle name="Comma 2 17 17" xfId="734"/>
    <cellStyle name="Comma 2 17 18" xfId="735"/>
    <cellStyle name="Comma 2 17 19" xfId="736"/>
    <cellStyle name="Comma 2 17 2" xfId="737"/>
    <cellStyle name="Comma 2 17 2 10" xfId="738"/>
    <cellStyle name="Comma 2 17 2 11" xfId="739"/>
    <cellStyle name="Comma 2 17 2 12" xfId="740"/>
    <cellStyle name="Comma 2 17 2 13" xfId="741"/>
    <cellStyle name="Comma 2 17 2 14" xfId="742"/>
    <cellStyle name="Comma 2 17 2 15" xfId="743"/>
    <cellStyle name="Comma 2 17 2 16" xfId="744"/>
    <cellStyle name="Comma 2 17 2 17" xfId="745"/>
    <cellStyle name="Comma 2 17 2 18" xfId="746"/>
    <cellStyle name="Comma 2 17 2 19" xfId="747"/>
    <cellStyle name="Comma 2 17 2 2" xfId="748"/>
    <cellStyle name="Comma 2 17 2 20" xfId="749"/>
    <cellStyle name="Comma 2 17 2 21" xfId="750"/>
    <cellStyle name="Comma 2 17 2 22" xfId="751"/>
    <cellStyle name="Comma 2 17 2 23" xfId="752"/>
    <cellStyle name="Comma 2 17 2 24" xfId="753"/>
    <cellStyle name="Comma 2 17 2 25" xfId="754"/>
    <cellStyle name="Comma 2 17 2 26" xfId="755"/>
    <cellStyle name="Comma 2 17 2 27" xfId="756"/>
    <cellStyle name="Comma 2 17 2 28" xfId="757"/>
    <cellStyle name="Comma 2 17 2 29" xfId="758"/>
    <cellStyle name="Comma 2 17 2 3" xfId="759"/>
    <cellStyle name="Comma 2 17 2 30" xfId="760"/>
    <cellStyle name="Comma 2 17 2 31" xfId="761"/>
    <cellStyle name="Comma 2 17 2 32" xfId="762"/>
    <cellStyle name="Comma 2 17 2 33" xfId="763"/>
    <cellStyle name="Comma 2 17 2 34" xfId="9421"/>
    <cellStyle name="Comma 2 17 2 35" xfId="14033"/>
    <cellStyle name="Comma 2 17 2 36" xfId="22710"/>
    <cellStyle name="Comma 2 17 2 37" xfId="24392"/>
    <cellStyle name="Comma 2 17 2 38" xfId="23619"/>
    <cellStyle name="Comma 2 17 2 39" xfId="23824"/>
    <cellStyle name="Comma 2 17 2 4" xfId="764"/>
    <cellStyle name="Comma 2 17 2 40" xfId="22312"/>
    <cellStyle name="Comma 2 17 2 41" xfId="20541"/>
    <cellStyle name="Comma 2 17 2 42" xfId="22206"/>
    <cellStyle name="Comma 2 17 2 43" xfId="20659"/>
    <cellStyle name="Comma 2 17 2 44" xfId="14972"/>
    <cellStyle name="Comma 2 17 2 45" xfId="22892"/>
    <cellStyle name="Comma 2 17 2 46" xfId="22660"/>
    <cellStyle name="Comma 2 17 2 47" xfId="23711"/>
    <cellStyle name="Comma 2 17 2 48" xfId="19400"/>
    <cellStyle name="Comma 2 17 2 49" xfId="19743"/>
    <cellStyle name="Comma 2 17 2 5" xfId="765"/>
    <cellStyle name="Comma 2 17 2 50" xfId="24292"/>
    <cellStyle name="Comma 2 17 2 51" xfId="20569"/>
    <cellStyle name="Comma 2 17 2 52" xfId="22211"/>
    <cellStyle name="Comma 2 17 2 53" xfId="17697"/>
    <cellStyle name="Comma 2 17 2 54" xfId="18926"/>
    <cellStyle name="Comma 2 17 2 55" xfId="14535"/>
    <cellStyle name="Comma 2 17 2 56" xfId="22056"/>
    <cellStyle name="Comma 2 17 2 57" xfId="24535"/>
    <cellStyle name="Comma 2 17 2 58" xfId="24735"/>
    <cellStyle name="Comma 2 17 2 59" xfId="24939"/>
    <cellStyle name="Comma 2 17 2 6" xfId="766"/>
    <cellStyle name="Comma 2 17 2 60" xfId="25137"/>
    <cellStyle name="Comma 2 17 2 61" xfId="25334"/>
    <cellStyle name="Comma 2 17 2 62" xfId="25534"/>
    <cellStyle name="Comma 2 17 2 63" xfId="25725"/>
    <cellStyle name="Comma 2 17 2 64" xfId="23653"/>
    <cellStyle name="Comma 2 17 2 65" xfId="29243"/>
    <cellStyle name="Comma 2 17 2 66" xfId="29268"/>
    <cellStyle name="Comma 2 17 2 67" xfId="29035"/>
    <cellStyle name="Comma 2 17 2 68" xfId="29479"/>
    <cellStyle name="Comma 2 17 2 69" xfId="29051"/>
    <cellStyle name="Comma 2 17 2 7" xfId="767"/>
    <cellStyle name="Comma 2 17 2 70" xfId="14512"/>
    <cellStyle name="Comma 2 17 2 71" xfId="29741"/>
    <cellStyle name="Comma 2 17 2 72" xfId="29175"/>
    <cellStyle name="Comma 2 17 2 73" xfId="28944"/>
    <cellStyle name="Comma 2 17 2 74" xfId="26433"/>
    <cellStyle name="Comma 2 17 2 75" xfId="29845"/>
    <cellStyle name="Comma 2 17 2 76" xfId="13150"/>
    <cellStyle name="Comma 2 17 2 77" xfId="32819"/>
    <cellStyle name="Comma 2 17 2 78" xfId="38542"/>
    <cellStyle name="Comma 2 17 2 79" xfId="11055"/>
    <cellStyle name="Comma 2 17 2 8" xfId="768"/>
    <cellStyle name="Comma 2 17 2 80" xfId="45326"/>
    <cellStyle name="Comma 2 17 2 81" xfId="45734"/>
    <cellStyle name="Comma 2 17 2 82" xfId="47144"/>
    <cellStyle name="Comma 2 17 2 83" xfId="45795"/>
    <cellStyle name="Comma 2 17 2 84" xfId="47249"/>
    <cellStyle name="Comma 2 17 2 85" xfId="45751"/>
    <cellStyle name="Comma 2 17 2 86" xfId="52159"/>
    <cellStyle name="Comma 2 17 2 87" xfId="46636"/>
    <cellStyle name="Comma 2 17 2 88" xfId="52203"/>
    <cellStyle name="Comma 2 17 2 89" xfId="53443"/>
    <cellStyle name="Comma 2 17 2 9" xfId="769"/>
    <cellStyle name="Comma 2 17 2 90" xfId="54689"/>
    <cellStyle name="Comma 2 17 2 91" xfId="55922"/>
    <cellStyle name="Comma 2 17 2 92" xfId="60794"/>
    <cellStyle name="Comma 2 17 2 93" xfId="60915"/>
    <cellStyle name="Comma 2 17 20" xfId="770"/>
    <cellStyle name="Comma 2 17 21" xfId="771"/>
    <cellStyle name="Comma 2 17 22" xfId="772"/>
    <cellStyle name="Comma 2 17 23" xfId="773"/>
    <cellStyle name="Comma 2 17 24" xfId="774"/>
    <cellStyle name="Comma 2 17 25" xfId="775"/>
    <cellStyle name="Comma 2 17 26" xfId="776"/>
    <cellStyle name="Comma 2 17 27" xfId="777"/>
    <cellStyle name="Comma 2 17 28" xfId="778"/>
    <cellStyle name="Comma 2 17 29" xfId="779"/>
    <cellStyle name="Comma 2 17 3" xfId="780"/>
    <cellStyle name="Comma 2 17 3 10" xfId="781"/>
    <cellStyle name="Comma 2 17 3 11" xfId="782"/>
    <cellStyle name="Comma 2 17 3 12" xfId="783"/>
    <cellStyle name="Comma 2 17 3 13" xfId="784"/>
    <cellStyle name="Comma 2 17 3 14" xfId="785"/>
    <cellStyle name="Comma 2 17 3 15" xfId="786"/>
    <cellStyle name="Comma 2 17 3 16" xfId="787"/>
    <cellStyle name="Comma 2 17 3 17" xfId="788"/>
    <cellStyle name="Comma 2 17 3 18" xfId="789"/>
    <cellStyle name="Comma 2 17 3 19" xfId="790"/>
    <cellStyle name="Comma 2 17 3 2" xfId="791"/>
    <cellStyle name="Comma 2 17 3 20" xfId="792"/>
    <cellStyle name="Comma 2 17 3 21" xfId="793"/>
    <cellStyle name="Comma 2 17 3 22" xfId="794"/>
    <cellStyle name="Comma 2 17 3 23" xfId="795"/>
    <cellStyle name="Comma 2 17 3 24" xfId="796"/>
    <cellStyle name="Comma 2 17 3 25" xfId="797"/>
    <cellStyle name="Comma 2 17 3 26" xfId="798"/>
    <cellStyle name="Comma 2 17 3 27" xfId="799"/>
    <cellStyle name="Comma 2 17 3 28" xfId="800"/>
    <cellStyle name="Comma 2 17 3 29" xfId="801"/>
    <cellStyle name="Comma 2 17 3 3" xfId="802"/>
    <cellStyle name="Comma 2 17 3 30" xfId="803"/>
    <cellStyle name="Comma 2 17 3 31" xfId="804"/>
    <cellStyle name="Comma 2 17 3 32" xfId="805"/>
    <cellStyle name="Comma 2 17 3 33" xfId="806"/>
    <cellStyle name="Comma 2 17 3 34" xfId="9422"/>
    <cellStyle name="Comma 2 17 3 35" xfId="14055"/>
    <cellStyle name="Comma 2 17 3 36" xfId="22693"/>
    <cellStyle name="Comma 2 17 3 37" xfId="24391"/>
    <cellStyle name="Comma 2 17 3 38" xfId="19377"/>
    <cellStyle name="Comma 2 17 3 39" xfId="23100"/>
    <cellStyle name="Comma 2 17 3 4" xfId="807"/>
    <cellStyle name="Comma 2 17 3 40" xfId="19489"/>
    <cellStyle name="Comma 2 17 3 41" xfId="23171"/>
    <cellStyle name="Comma 2 17 3 42" xfId="22223"/>
    <cellStyle name="Comma 2 17 3 43" xfId="17718"/>
    <cellStyle name="Comma 2 17 3 44" xfId="22142"/>
    <cellStyle name="Comma 2 17 3 45" xfId="23696"/>
    <cellStyle name="Comma 2 17 3 46" xfId="22064"/>
    <cellStyle name="Comma 2 17 3 47" xfId="21357"/>
    <cellStyle name="Comma 2 17 3 48" xfId="22002"/>
    <cellStyle name="Comma 2 17 3 49" xfId="21409"/>
    <cellStyle name="Comma 2 17 3 5" xfId="808"/>
    <cellStyle name="Comma 2 17 3 50" xfId="21944"/>
    <cellStyle name="Comma 2 17 3 51" xfId="21463"/>
    <cellStyle name="Comma 2 17 3 52" xfId="21902"/>
    <cellStyle name="Comma 2 17 3 53" xfId="21512"/>
    <cellStyle name="Comma 2 17 3 54" xfId="21863"/>
    <cellStyle name="Comma 2 17 3 55" xfId="21546"/>
    <cellStyle name="Comma 2 17 3 56" xfId="24052"/>
    <cellStyle name="Comma 2 17 3 57" xfId="21577"/>
    <cellStyle name="Comma 2 17 3 58" xfId="21807"/>
    <cellStyle name="Comma 2 17 3 59" xfId="24167"/>
    <cellStyle name="Comma 2 17 3 6" xfId="809"/>
    <cellStyle name="Comma 2 17 3 60" xfId="21781"/>
    <cellStyle name="Comma 2 17 3 61" xfId="21620"/>
    <cellStyle name="Comma 2 17 3 62" xfId="21764"/>
    <cellStyle name="Comma 2 17 3 63" xfId="21637"/>
    <cellStyle name="Comma 2 17 3 64" xfId="27007"/>
    <cellStyle name="Comma 2 17 3 65" xfId="27842"/>
    <cellStyle name="Comma 2 17 3 66" xfId="28187"/>
    <cellStyle name="Comma 2 17 3 67" xfId="21667"/>
    <cellStyle name="Comma 2 17 3 68" xfId="29478"/>
    <cellStyle name="Comma 2 17 3 69" xfId="24499"/>
    <cellStyle name="Comma 2 17 3 7" xfId="810"/>
    <cellStyle name="Comma 2 17 3 70" xfId="27707"/>
    <cellStyle name="Comma 2 17 3 71" xfId="29740"/>
    <cellStyle name="Comma 2 17 3 72" xfId="21940"/>
    <cellStyle name="Comma 2 17 3 73" xfId="29627"/>
    <cellStyle name="Comma 2 17 3 74" xfId="29698"/>
    <cellStyle name="Comma 2 17 3 75" xfId="29973"/>
    <cellStyle name="Comma 2 17 3 76" xfId="13145"/>
    <cellStyle name="Comma 2 17 3 77" xfId="32520"/>
    <cellStyle name="Comma 2 17 3 78" xfId="40995"/>
    <cellStyle name="Comma 2 17 3 79" xfId="40522"/>
    <cellStyle name="Comma 2 17 3 8" xfId="811"/>
    <cellStyle name="Comma 2 17 3 80" xfId="45331"/>
    <cellStyle name="Comma 2 17 3 81" xfId="45731"/>
    <cellStyle name="Comma 2 17 3 82" xfId="47137"/>
    <cellStyle name="Comma 2 17 3 83" xfId="45786"/>
    <cellStyle name="Comma 2 17 3 84" xfId="47200"/>
    <cellStyle name="Comma 2 17 3 85" xfId="45743"/>
    <cellStyle name="Comma 2 17 3 86" xfId="50444"/>
    <cellStyle name="Comma 2 17 3 87" xfId="46502"/>
    <cellStyle name="Comma 2 17 3 88" xfId="52198"/>
    <cellStyle name="Comma 2 17 3 89" xfId="53439"/>
    <cellStyle name="Comma 2 17 3 9" xfId="812"/>
    <cellStyle name="Comma 2 17 3 90" xfId="54682"/>
    <cellStyle name="Comma 2 17 3 91" xfId="55915"/>
    <cellStyle name="Comma 2 17 3 92" xfId="60795"/>
    <cellStyle name="Comma 2 17 3 93" xfId="60913"/>
    <cellStyle name="Comma 2 17 30" xfId="813"/>
    <cellStyle name="Comma 2 17 31" xfId="814"/>
    <cellStyle name="Comma 2 17 32" xfId="815"/>
    <cellStyle name="Comma 2 17 33" xfId="816"/>
    <cellStyle name="Comma 2 17 34" xfId="817"/>
    <cellStyle name="Comma 2 17 35" xfId="818"/>
    <cellStyle name="Comma 2 17 36" xfId="9420"/>
    <cellStyle name="Comma 2 17 37" xfId="23741"/>
    <cellStyle name="Comma 2 17 38" xfId="22711"/>
    <cellStyle name="Comma 2 17 39" xfId="24393"/>
    <cellStyle name="Comma 2 17 4" xfId="819"/>
    <cellStyle name="Comma 2 17 40" xfId="19376"/>
    <cellStyle name="Comma 2 17 41" xfId="24575"/>
    <cellStyle name="Comma 2 17 42" xfId="24775"/>
    <cellStyle name="Comma 2 17 43" xfId="24980"/>
    <cellStyle name="Comma 2 17 44" xfId="25176"/>
    <cellStyle name="Comma 2 17 45" xfId="25375"/>
    <cellStyle name="Comma 2 17 46" xfId="25573"/>
    <cellStyle name="Comma 2 17 47" xfId="25761"/>
    <cellStyle name="Comma 2 17 48" xfId="25947"/>
    <cellStyle name="Comma 2 17 49" xfId="26139"/>
    <cellStyle name="Comma 2 17 5" xfId="820"/>
    <cellStyle name="Comma 2 17 50" xfId="26324"/>
    <cellStyle name="Comma 2 17 51" xfId="26505"/>
    <cellStyle name="Comma 2 17 52" xfId="26693"/>
    <cellStyle name="Comma 2 17 53" xfId="26874"/>
    <cellStyle name="Comma 2 17 54" xfId="27052"/>
    <cellStyle name="Comma 2 17 55" xfId="27223"/>
    <cellStyle name="Comma 2 17 56" xfId="27397"/>
    <cellStyle name="Comma 2 17 57" xfId="27561"/>
    <cellStyle name="Comma 2 17 58" xfId="27721"/>
    <cellStyle name="Comma 2 17 59" xfId="27875"/>
    <cellStyle name="Comma 2 17 6" xfId="821"/>
    <cellStyle name="Comma 2 17 60" xfId="28020"/>
    <cellStyle name="Comma 2 17 61" xfId="28173"/>
    <cellStyle name="Comma 2 17 62" xfId="28326"/>
    <cellStyle name="Comma 2 17 63" xfId="28468"/>
    <cellStyle name="Comma 2 17 64" xfId="28611"/>
    <cellStyle name="Comma 2 17 65" xfId="28747"/>
    <cellStyle name="Comma 2 17 66" xfId="21677"/>
    <cellStyle name="Comma 2 17 67" xfId="22051"/>
    <cellStyle name="Comma 2 17 68" xfId="29269"/>
    <cellStyle name="Comma 2 17 69" xfId="28566"/>
    <cellStyle name="Comma 2 17 7" xfId="822"/>
    <cellStyle name="Comma 2 17 70" xfId="29480"/>
    <cellStyle name="Comma 2 17 71" xfId="26204"/>
    <cellStyle name="Comma 2 17 72" xfId="23454"/>
    <cellStyle name="Comma 2 17 73" xfId="29742"/>
    <cellStyle name="Comma 2 17 74" xfId="28005"/>
    <cellStyle name="Comma 2 17 75" xfId="29804"/>
    <cellStyle name="Comma 2 17 76" xfId="29611"/>
    <cellStyle name="Comma 2 17 77" xfId="29974"/>
    <cellStyle name="Comma 2 17 78" xfId="22728"/>
    <cellStyle name="Comma 2 17 79" xfId="33119"/>
    <cellStyle name="Comma 2 17 8" xfId="823"/>
    <cellStyle name="Comma 2 17 80" xfId="37624"/>
    <cellStyle name="Comma 2 17 81" xfId="41088"/>
    <cellStyle name="Comma 2 17 82" xfId="45325"/>
    <cellStyle name="Comma 2 17 83" xfId="45735"/>
    <cellStyle name="Comma 2 17 84" xfId="47145"/>
    <cellStyle name="Comma 2 17 85" xfId="45796"/>
    <cellStyle name="Comma 2 17 86" xfId="47257"/>
    <cellStyle name="Comma 2 17 87" xfId="45752"/>
    <cellStyle name="Comma 2 17 88" xfId="52160"/>
    <cellStyle name="Comma 2 17 89" xfId="46641"/>
    <cellStyle name="Comma 2 17 9" xfId="824"/>
    <cellStyle name="Comma 2 17 90" xfId="52204"/>
    <cellStyle name="Comma 2 17 91" xfId="53444"/>
    <cellStyle name="Comma 2 17 92" xfId="54696"/>
    <cellStyle name="Comma 2 17 93" xfId="55929"/>
    <cellStyle name="Comma 2 17 94" xfId="60793"/>
    <cellStyle name="Comma 2 17 95" xfId="60916"/>
    <cellStyle name="Comma 2 18" xfId="825"/>
    <cellStyle name="Comma 2 18 10" xfId="826"/>
    <cellStyle name="Comma 2 18 11" xfId="827"/>
    <cellStyle name="Comma 2 18 12" xfId="828"/>
    <cellStyle name="Comma 2 18 13" xfId="829"/>
    <cellStyle name="Comma 2 18 14" xfId="830"/>
    <cellStyle name="Comma 2 18 15" xfId="831"/>
    <cellStyle name="Comma 2 18 16" xfId="832"/>
    <cellStyle name="Comma 2 18 17" xfId="833"/>
    <cellStyle name="Comma 2 18 18" xfId="834"/>
    <cellStyle name="Comma 2 18 19" xfId="835"/>
    <cellStyle name="Comma 2 18 2" xfId="836"/>
    <cellStyle name="Comma 2 18 2 10" xfId="837"/>
    <cellStyle name="Comma 2 18 2 11" xfId="838"/>
    <cellStyle name="Comma 2 18 2 12" xfId="839"/>
    <cellStyle name="Comma 2 18 2 13" xfId="840"/>
    <cellStyle name="Comma 2 18 2 14" xfId="841"/>
    <cellStyle name="Comma 2 18 2 15" xfId="842"/>
    <cellStyle name="Comma 2 18 2 16" xfId="843"/>
    <cellStyle name="Comma 2 18 2 17" xfId="844"/>
    <cellStyle name="Comma 2 18 2 18" xfId="845"/>
    <cellStyle name="Comma 2 18 2 19" xfId="846"/>
    <cellStyle name="Comma 2 18 2 2" xfId="847"/>
    <cellStyle name="Comma 2 18 2 20" xfId="848"/>
    <cellStyle name="Comma 2 18 2 21" xfId="849"/>
    <cellStyle name="Comma 2 18 2 22" xfId="850"/>
    <cellStyle name="Comma 2 18 2 23" xfId="851"/>
    <cellStyle name="Comma 2 18 2 24" xfId="852"/>
    <cellStyle name="Comma 2 18 2 25" xfId="853"/>
    <cellStyle name="Comma 2 18 2 26" xfId="854"/>
    <cellStyle name="Comma 2 18 2 27" xfId="855"/>
    <cellStyle name="Comma 2 18 2 28" xfId="856"/>
    <cellStyle name="Comma 2 18 2 29" xfId="857"/>
    <cellStyle name="Comma 2 18 2 3" xfId="858"/>
    <cellStyle name="Comma 2 18 2 30" xfId="859"/>
    <cellStyle name="Comma 2 18 2 31" xfId="860"/>
    <cellStyle name="Comma 2 18 2 32" xfId="861"/>
    <cellStyle name="Comma 2 18 2 33" xfId="862"/>
    <cellStyle name="Comma 2 18 2 34" xfId="9424"/>
    <cellStyle name="Comma 2 18 2 35" xfId="14056"/>
    <cellStyle name="Comma 2 18 2 36" xfId="23595"/>
    <cellStyle name="Comma 2 18 2 37" xfId="24390"/>
    <cellStyle name="Comma 2 18 2 38" xfId="22479"/>
    <cellStyle name="Comma 2 18 2 39" xfId="19076"/>
    <cellStyle name="Comma 2 18 2 4" xfId="863"/>
    <cellStyle name="Comma 2 18 2 40" xfId="19495"/>
    <cellStyle name="Comma 2 18 2 41" xfId="22807"/>
    <cellStyle name="Comma 2 18 2 42" xfId="22234"/>
    <cellStyle name="Comma 2 18 2 43" xfId="22544"/>
    <cellStyle name="Comma 2 18 2 44" xfId="18951"/>
    <cellStyle name="Comma 2 18 2 45" xfId="13623"/>
    <cellStyle name="Comma 2 18 2 46" xfId="20934"/>
    <cellStyle name="Comma 2 18 2 47" xfId="24042"/>
    <cellStyle name="Comma 2 18 2 48" xfId="22843"/>
    <cellStyle name="Comma 2 18 2 49" xfId="22942"/>
    <cellStyle name="Comma 2 18 2 5" xfId="864"/>
    <cellStyle name="Comma 2 18 2 50" xfId="14463"/>
    <cellStyle name="Comma 2 18 2 51" xfId="22097"/>
    <cellStyle name="Comma 2 18 2 52" xfId="22601"/>
    <cellStyle name="Comma 2 18 2 53" xfId="18212"/>
    <cellStyle name="Comma 2 18 2 54" xfId="23630"/>
    <cellStyle name="Comma 2 18 2 55" xfId="24106"/>
    <cellStyle name="Comma 2 18 2 56" xfId="15354"/>
    <cellStyle name="Comma 2 18 2 57" xfId="24330"/>
    <cellStyle name="Comma 2 18 2 58" xfId="18984"/>
    <cellStyle name="Comma 2 18 2 59" xfId="19469"/>
    <cellStyle name="Comma 2 18 2 6" xfId="865"/>
    <cellStyle name="Comma 2 18 2 60" xfId="22788"/>
    <cellStyle name="Comma 2 18 2 61" xfId="22255"/>
    <cellStyle name="Comma 2 18 2 62" xfId="23199"/>
    <cellStyle name="Comma 2 18 2 63" xfId="22940"/>
    <cellStyle name="Comma 2 18 2 64" xfId="29126"/>
    <cellStyle name="Comma 2 18 2 65" xfId="28336"/>
    <cellStyle name="Comma 2 18 2 66" xfId="29266"/>
    <cellStyle name="Comma 2 18 2 67" xfId="23859"/>
    <cellStyle name="Comma 2 18 2 68" xfId="29477"/>
    <cellStyle name="Comma 2 18 2 69" xfId="27835"/>
    <cellStyle name="Comma 2 18 2 7" xfId="866"/>
    <cellStyle name="Comma 2 18 2 70" xfId="28320"/>
    <cellStyle name="Comma 2 18 2 71" xfId="29739"/>
    <cellStyle name="Comma 2 18 2 72" xfId="28847"/>
    <cellStyle name="Comma 2 18 2 73" xfId="25097"/>
    <cellStyle name="Comma 2 18 2 74" xfId="29972"/>
    <cellStyle name="Comma 2 18 2 75" xfId="27964"/>
    <cellStyle name="Comma 2 18 2 76" xfId="13149"/>
    <cellStyle name="Comma 2 18 2 77" xfId="31858"/>
    <cellStyle name="Comma 2 18 2 78" xfId="35039"/>
    <cellStyle name="Comma 2 18 2 79" xfId="32476"/>
    <cellStyle name="Comma 2 18 2 8" xfId="867"/>
    <cellStyle name="Comma 2 18 2 80" xfId="45343"/>
    <cellStyle name="Comma 2 18 2 81" xfId="45719"/>
    <cellStyle name="Comma 2 18 2 82" xfId="45213"/>
    <cellStyle name="Comma 2 18 2 83" xfId="45768"/>
    <cellStyle name="Comma 2 18 2 84" xfId="47186"/>
    <cellStyle name="Comma 2 18 2 85" xfId="45732"/>
    <cellStyle name="Comma 2 18 2 86" xfId="50199"/>
    <cellStyle name="Comma 2 18 2 87" xfId="45830"/>
    <cellStyle name="Comma 2 18 2 88" xfId="52185"/>
    <cellStyle name="Comma 2 18 2 89" xfId="49102"/>
    <cellStyle name="Comma 2 18 2 9" xfId="868"/>
    <cellStyle name="Comma 2 18 2 90" xfId="52660"/>
    <cellStyle name="Comma 2 18 2 91" xfId="53873"/>
    <cellStyle name="Comma 2 18 2 92" xfId="60797"/>
    <cellStyle name="Comma 2 18 2 93" xfId="60909"/>
    <cellStyle name="Comma 2 18 20" xfId="869"/>
    <cellStyle name="Comma 2 18 21" xfId="870"/>
    <cellStyle name="Comma 2 18 22" xfId="871"/>
    <cellStyle name="Comma 2 18 23" xfId="872"/>
    <cellStyle name="Comma 2 18 24" xfId="873"/>
    <cellStyle name="Comma 2 18 25" xfId="874"/>
    <cellStyle name="Comma 2 18 26" xfId="875"/>
    <cellStyle name="Comma 2 18 27" xfId="876"/>
    <cellStyle name="Comma 2 18 28" xfId="877"/>
    <cellStyle name="Comma 2 18 29" xfId="878"/>
    <cellStyle name="Comma 2 18 3" xfId="879"/>
    <cellStyle name="Comma 2 18 3 10" xfId="880"/>
    <cellStyle name="Comma 2 18 3 11" xfId="881"/>
    <cellStyle name="Comma 2 18 3 12" xfId="882"/>
    <cellStyle name="Comma 2 18 3 13" xfId="883"/>
    <cellStyle name="Comma 2 18 3 14" xfId="884"/>
    <cellStyle name="Comma 2 18 3 15" xfId="885"/>
    <cellStyle name="Comma 2 18 3 16" xfId="886"/>
    <cellStyle name="Comma 2 18 3 17" xfId="887"/>
    <cellStyle name="Comma 2 18 3 18" xfId="888"/>
    <cellStyle name="Comma 2 18 3 19" xfId="889"/>
    <cellStyle name="Comma 2 18 3 2" xfId="890"/>
    <cellStyle name="Comma 2 18 3 20" xfId="891"/>
    <cellStyle name="Comma 2 18 3 21" xfId="892"/>
    <cellStyle name="Comma 2 18 3 22" xfId="893"/>
    <cellStyle name="Comma 2 18 3 23" xfId="894"/>
    <cellStyle name="Comma 2 18 3 24" xfId="895"/>
    <cellStyle name="Comma 2 18 3 25" xfId="896"/>
    <cellStyle name="Comma 2 18 3 26" xfId="897"/>
    <cellStyle name="Comma 2 18 3 27" xfId="898"/>
    <cellStyle name="Comma 2 18 3 28" xfId="899"/>
    <cellStyle name="Comma 2 18 3 29" xfId="900"/>
    <cellStyle name="Comma 2 18 3 3" xfId="901"/>
    <cellStyle name="Comma 2 18 3 30" xfId="902"/>
    <cellStyle name="Comma 2 18 3 31" xfId="903"/>
    <cellStyle name="Comma 2 18 3 32" xfId="904"/>
    <cellStyle name="Comma 2 18 3 33" xfId="905"/>
    <cellStyle name="Comma 2 18 3 34" xfId="9425"/>
    <cellStyle name="Comma 2 18 3 35" xfId="14068"/>
    <cellStyle name="Comma 2 18 3 36" xfId="22726"/>
    <cellStyle name="Comma 2 18 3 37" xfId="24389"/>
    <cellStyle name="Comma 2 18 3 38" xfId="22478"/>
    <cellStyle name="Comma 2 18 3 39" xfId="19079"/>
    <cellStyle name="Comma 2 18 3 4" xfId="906"/>
    <cellStyle name="Comma 2 18 3 40" xfId="13374"/>
    <cellStyle name="Comma 2 18 3 41" xfId="20306"/>
    <cellStyle name="Comma 2 18 3 42" xfId="22233"/>
    <cellStyle name="Comma 2 18 3 43" xfId="22545"/>
    <cellStyle name="Comma 2 18 3 44" xfId="18941"/>
    <cellStyle name="Comma 2 18 3 45" xfId="13496"/>
    <cellStyle name="Comma 2 18 3 46" xfId="20935"/>
    <cellStyle name="Comma 2 18 3 47" xfId="23300"/>
    <cellStyle name="Comma 2 18 3 48" xfId="17734"/>
    <cellStyle name="Comma 2 18 3 49" xfId="22948"/>
    <cellStyle name="Comma 2 18 3 5" xfId="907"/>
    <cellStyle name="Comma 2 18 3 50" xfId="23989"/>
    <cellStyle name="Comma 2 18 3 51" xfId="22098"/>
    <cellStyle name="Comma 2 18 3 52" xfId="23693"/>
    <cellStyle name="Comma 2 18 3 53" xfId="22030"/>
    <cellStyle name="Comma 2 18 3 54" xfId="21389"/>
    <cellStyle name="Comma 2 18 3 55" xfId="22656"/>
    <cellStyle name="Comma 2 18 3 56" xfId="23421"/>
    <cellStyle name="Comma 2 18 3 57" xfId="19401"/>
    <cellStyle name="Comma 2 18 3 58" xfId="19756"/>
    <cellStyle name="Comma 2 18 3 59" xfId="20127"/>
    <cellStyle name="Comma 2 18 3 6" xfId="908"/>
    <cellStyle name="Comma 2 18 3 60" xfId="20570"/>
    <cellStyle name="Comma 2 18 3 61" xfId="22210"/>
    <cellStyle name="Comma 2 18 3 62" xfId="23701"/>
    <cellStyle name="Comma 2 18 3 63" xfId="14967"/>
    <cellStyle name="Comma 2 18 3 64" xfId="28874"/>
    <cellStyle name="Comma 2 18 3 65" xfId="28723"/>
    <cellStyle name="Comma 2 18 3 66" xfId="29265"/>
    <cellStyle name="Comma 2 18 3 67" xfId="28340"/>
    <cellStyle name="Comma 2 18 3 68" xfId="29476"/>
    <cellStyle name="Comma 2 18 3 69" xfId="29301"/>
    <cellStyle name="Comma 2 18 3 7" xfId="909"/>
    <cellStyle name="Comma 2 18 3 70" xfId="26261"/>
    <cellStyle name="Comma 2 18 3 71" xfId="29738"/>
    <cellStyle name="Comma 2 18 3 72" xfId="29599"/>
    <cellStyle name="Comma 2 18 3 73" xfId="27828"/>
    <cellStyle name="Comma 2 18 3 74" xfId="25295"/>
    <cellStyle name="Comma 2 18 3 75" xfId="28482"/>
    <cellStyle name="Comma 2 18 3 76" xfId="13148"/>
    <cellStyle name="Comma 2 18 3 77" xfId="36359"/>
    <cellStyle name="Comma 2 18 3 78" xfId="10954"/>
    <cellStyle name="Comma 2 18 3 79" xfId="40878"/>
    <cellStyle name="Comma 2 18 3 8" xfId="910"/>
    <cellStyle name="Comma 2 18 3 80" xfId="45349"/>
    <cellStyle name="Comma 2 18 3 81" xfId="45716"/>
    <cellStyle name="Comma 2 18 3 82" xfId="45222"/>
    <cellStyle name="Comma 2 18 3 83" xfId="45758"/>
    <cellStyle name="Comma 2 18 3 84" xfId="47173"/>
    <cellStyle name="Comma 2 18 3 85" xfId="45726"/>
    <cellStyle name="Comma 2 18 3 86" xfId="50122"/>
    <cellStyle name="Comma 2 18 3 87" xfId="45808"/>
    <cellStyle name="Comma 2 18 3 88" xfId="52182"/>
    <cellStyle name="Comma 2 18 3 89" xfId="48891"/>
    <cellStyle name="Comma 2 18 3 9" xfId="911"/>
    <cellStyle name="Comma 2 18 3 90" xfId="52570"/>
    <cellStyle name="Comma 2 18 3 91" xfId="53774"/>
    <cellStyle name="Comma 2 18 3 92" xfId="60798"/>
    <cellStyle name="Comma 2 18 3 93" xfId="60907"/>
    <cellStyle name="Comma 2 18 30" xfId="912"/>
    <cellStyle name="Comma 2 18 31" xfId="913"/>
    <cellStyle name="Comma 2 18 32" xfId="914"/>
    <cellStyle name="Comma 2 18 33" xfId="915"/>
    <cellStyle name="Comma 2 18 34" xfId="916"/>
    <cellStyle name="Comma 2 18 35" xfId="917"/>
    <cellStyle name="Comma 2 18 36" xfId="9423"/>
    <cellStyle name="Comma 2 18 37" xfId="14293"/>
    <cellStyle name="Comma 2 18 38" xfId="22709"/>
    <cellStyle name="Comma 2 18 39" xfId="24360"/>
    <cellStyle name="Comma 2 18 4" xfId="918"/>
    <cellStyle name="Comma 2 18 40" xfId="22463"/>
    <cellStyle name="Comma 2 18 41" xfId="23826"/>
    <cellStyle name="Comma 2 18 42" xfId="24031"/>
    <cellStyle name="Comma 2 18 43" xfId="24547"/>
    <cellStyle name="Comma 2 18 44" xfId="24747"/>
    <cellStyle name="Comma 2 18 45" xfId="24951"/>
    <cellStyle name="Comma 2 18 46" xfId="25149"/>
    <cellStyle name="Comma 2 18 47" xfId="25347"/>
    <cellStyle name="Comma 2 18 48" xfId="25546"/>
    <cellStyle name="Comma 2 18 49" xfId="25736"/>
    <cellStyle name="Comma 2 18 5" xfId="919"/>
    <cellStyle name="Comma 2 18 50" xfId="25922"/>
    <cellStyle name="Comma 2 18 51" xfId="26113"/>
    <cellStyle name="Comma 2 18 52" xfId="26298"/>
    <cellStyle name="Comma 2 18 53" xfId="26479"/>
    <cellStyle name="Comma 2 18 54" xfId="26667"/>
    <cellStyle name="Comma 2 18 55" xfId="26849"/>
    <cellStyle name="Comma 2 18 56" xfId="27025"/>
    <cellStyle name="Comma 2 18 57" xfId="27199"/>
    <cellStyle name="Comma 2 18 58" xfId="27372"/>
    <cellStyle name="Comma 2 18 59" xfId="27536"/>
    <cellStyle name="Comma 2 18 6" xfId="920"/>
    <cellStyle name="Comma 2 18 60" xfId="27698"/>
    <cellStyle name="Comma 2 18 61" xfId="27850"/>
    <cellStyle name="Comma 2 18 62" xfId="27996"/>
    <cellStyle name="Comma 2 18 63" xfId="28150"/>
    <cellStyle name="Comma 2 18 64" xfId="28300"/>
    <cellStyle name="Comma 2 18 65" xfId="28446"/>
    <cellStyle name="Comma 2 18 66" xfId="27891"/>
    <cellStyle name="Comma 2 18 67" xfId="21805"/>
    <cellStyle name="Comma 2 18 68" xfId="29267"/>
    <cellStyle name="Comma 2 18 69" xfId="26985"/>
    <cellStyle name="Comma 2 18 7" xfId="921"/>
    <cellStyle name="Comma 2 18 70" xfId="29187"/>
    <cellStyle name="Comma 2 18 71" xfId="29194"/>
    <cellStyle name="Comma 2 18 72" xfId="27286"/>
    <cellStyle name="Comma 2 18 73" xfId="29430"/>
    <cellStyle name="Comma 2 18 74" xfId="28992"/>
    <cellStyle name="Comma 2 18 75" xfId="25301"/>
    <cellStyle name="Comma 2 18 76" xfId="26984"/>
    <cellStyle name="Comma 2 18 77" xfId="29843"/>
    <cellStyle name="Comma 2 18 78" xfId="13370"/>
    <cellStyle name="Comma 2 18 79" xfId="32214"/>
    <cellStyle name="Comma 2 18 8" xfId="922"/>
    <cellStyle name="Comma 2 18 80" xfId="35943"/>
    <cellStyle name="Comma 2 18 81" xfId="34857"/>
    <cellStyle name="Comma 2 18 82" xfId="45342"/>
    <cellStyle name="Comma 2 18 83" xfId="45720"/>
    <cellStyle name="Comma 2 18 84" xfId="45212"/>
    <cellStyle name="Comma 2 18 85" xfId="45769"/>
    <cellStyle name="Comma 2 18 86" xfId="47187"/>
    <cellStyle name="Comma 2 18 87" xfId="45733"/>
    <cellStyle name="Comma 2 18 88" xfId="50208"/>
    <cellStyle name="Comma 2 18 89" xfId="45831"/>
    <cellStyle name="Comma 2 18 9" xfId="923"/>
    <cellStyle name="Comma 2 18 90" xfId="52186"/>
    <cellStyle name="Comma 2 18 91" xfId="49131"/>
    <cellStyle name="Comma 2 18 92" xfId="52669"/>
    <cellStyle name="Comma 2 18 93" xfId="53880"/>
    <cellStyle name="Comma 2 18 94" xfId="60796"/>
    <cellStyle name="Comma 2 18 95" xfId="60910"/>
    <cellStyle name="Comma 2 19" xfId="924"/>
    <cellStyle name="Comma 2 19 10" xfId="925"/>
    <cellStyle name="Comma 2 19 11" xfId="926"/>
    <cellStyle name="Comma 2 19 12" xfId="927"/>
    <cellStyle name="Comma 2 19 13" xfId="928"/>
    <cellStyle name="Comma 2 19 14" xfId="929"/>
    <cellStyle name="Comma 2 19 15" xfId="930"/>
    <cellStyle name="Comma 2 19 16" xfId="931"/>
    <cellStyle name="Comma 2 19 17" xfId="932"/>
    <cellStyle name="Comma 2 19 18" xfId="933"/>
    <cellStyle name="Comma 2 19 19" xfId="934"/>
    <cellStyle name="Comma 2 19 2" xfId="935"/>
    <cellStyle name="Comma 2 19 2 10" xfId="936"/>
    <cellStyle name="Comma 2 19 2 11" xfId="937"/>
    <cellStyle name="Comma 2 19 2 12" xfId="938"/>
    <cellStyle name="Comma 2 19 2 13" xfId="939"/>
    <cellStyle name="Comma 2 19 2 14" xfId="940"/>
    <cellStyle name="Comma 2 19 2 15" xfId="941"/>
    <cellStyle name="Comma 2 19 2 16" xfId="942"/>
    <cellStyle name="Comma 2 19 2 17" xfId="943"/>
    <cellStyle name="Comma 2 19 2 18" xfId="944"/>
    <cellStyle name="Comma 2 19 2 19" xfId="945"/>
    <cellStyle name="Comma 2 19 2 2" xfId="946"/>
    <cellStyle name="Comma 2 19 2 20" xfId="947"/>
    <cellStyle name="Comma 2 19 2 21" xfId="948"/>
    <cellStyle name="Comma 2 19 2 22" xfId="949"/>
    <cellStyle name="Comma 2 19 2 23" xfId="950"/>
    <cellStyle name="Comma 2 19 2 24" xfId="951"/>
    <cellStyle name="Comma 2 19 2 25" xfId="952"/>
    <cellStyle name="Comma 2 19 2 26" xfId="953"/>
    <cellStyle name="Comma 2 19 2 27" xfId="954"/>
    <cellStyle name="Comma 2 19 2 28" xfId="955"/>
    <cellStyle name="Comma 2 19 2 29" xfId="956"/>
    <cellStyle name="Comma 2 19 2 3" xfId="957"/>
    <cellStyle name="Comma 2 19 2 30" xfId="958"/>
    <cellStyle name="Comma 2 19 2 31" xfId="959"/>
    <cellStyle name="Comma 2 19 2 32" xfId="960"/>
    <cellStyle name="Comma 2 19 2 33" xfId="961"/>
    <cellStyle name="Comma 2 19 2 34" xfId="9427"/>
    <cellStyle name="Comma 2 19 2 35" xfId="14099"/>
    <cellStyle name="Comma 2 19 2 36" xfId="22708"/>
    <cellStyle name="Comma 2 19 2 37" xfId="24387"/>
    <cellStyle name="Comma 2 19 2 38" xfId="22493"/>
    <cellStyle name="Comma 2 19 2 39" xfId="23822"/>
    <cellStyle name="Comma 2 19 2 4" xfId="962"/>
    <cellStyle name="Comma 2 19 2 40" xfId="19496"/>
    <cellStyle name="Comma 2 19 2 41" xfId="20304"/>
    <cellStyle name="Comma 2 19 2 42" xfId="22250"/>
    <cellStyle name="Comma 2 19 2 43" xfId="22859"/>
    <cellStyle name="Comma 2 19 2 44" xfId="14948"/>
    <cellStyle name="Comma 2 19 2 45" xfId="20283"/>
    <cellStyle name="Comma 2 19 2 46" xfId="22071"/>
    <cellStyle name="Comma 2 19 2 47" xfId="24536"/>
    <cellStyle name="Comma 2 19 2 48" xfId="24736"/>
    <cellStyle name="Comma 2 19 2 49" xfId="24940"/>
    <cellStyle name="Comma 2 19 2 5" xfId="963"/>
    <cellStyle name="Comma 2 19 2 50" xfId="25138"/>
    <cellStyle name="Comma 2 19 2 51" xfId="25335"/>
    <cellStyle name="Comma 2 19 2 52" xfId="25535"/>
    <cellStyle name="Comma 2 19 2 53" xfId="25726"/>
    <cellStyle name="Comma 2 19 2 54" xfId="25910"/>
    <cellStyle name="Comma 2 19 2 55" xfId="26103"/>
    <cellStyle name="Comma 2 19 2 56" xfId="26288"/>
    <cellStyle name="Comma 2 19 2 57" xfId="26468"/>
    <cellStyle name="Comma 2 19 2 58" xfId="26655"/>
    <cellStyle name="Comma 2 19 2 59" xfId="26839"/>
    <cellStyle name="Comma 2 19 2 6" xfId="964"/>
    <cellStyle name="Comma 2 19 2 60" xfId="27016"/>
    <cellStyle name="Comma 2 19 2 61" xfId="27190"/>
    <cellStyle name="Comma 2 19 2 62" xfId="27362"/>
    <cellStyle name="Comma 2 19 2 63" xfId="27525"/>
    <cellStyle name="Comma 2 19 2 64" xfId="23651"/>
    <cellStyle name="Comma 2 19 2 65" xfId="26888"/>
    <cellStyle name="Comma 2 19 2 66" xfId="29263"/>
    <cellStyle name="Comma 2 19 2 67" xfId="28094"/>
    <cellStyle name="Comma 2 19 2 68" xfId="29474"/>
    <cellStyle name="Comma 2 19 2 69" xfId="24673"/>
    <cellStyle name="Comma 2 19 2 7" xfId="965"/>
    <cellStyle name="Comma 2 19 2 70" xfId="26847"/>
    <cellStyle name="Comma 2 19 2 71" xfId="29736"/>
    <cellStyle name="Comma 2 19 2 72" xfId="28607"/>
    <cellStyle name="Comma 2 19 2 73" xfId="28520"/>
    <cellStyle name="Comma 2 19 2 74" xfId="27975"/>
    <cellStyle name="Comma 2 19 2 75" xfId="29924"/>
    <cellStyle name="Comma 2 19 2 76" xfId="13146"/>
    <cellStyle name="Comma 2 19 2 77" xfId="35821"/>
    <cellStyle name="Comma 2 19 2 78" xfId="36492"/>
    <cellStyle name="Comma 2 19 2 79" xfId="31940"/>
    <cellStyle name="Comma 2 19 2 8" xfId="966"/>
    <cellStyle name="Comma 2 19 2 80" xfId="45363"/>
    <cellStyle name="Comma 2 19 2 81" xfId="45708"/>
    <cellStyle name="Comma 2 19 2 82" xfId="45236"/>
    <cellStyle name="Comma 2 19 2 83" xfId="45744"/>
    <cellStyle name="Comma 2 19 2 84" xfId="47158"/>
    <cellStyle name="Comma 2 19 2 85" xfId="45714"/>
    <cellStyle name="Comma 2 19 2 86" xfId="49979"/>
    <cellStyle name="Comma 2 19 2 87" xfId="45777"/>
    <cellStyle name="Comma 2 19 2 88" xfId="52170"/>
    <cellStyle name="Comma 2 19 2 89" xfId="48628"/>
    <cellStyle name="Comma 2 19 2 9" xfId="967"/>
    <cellStyle name="Comma 2 19 2 90" xfId="52359"/>
    <cellStyle name="Comma 2 19 2 91" xfId="53570"/>
    <cellStyle name="Comma 2 19 2 92" xfId="60800"/>
    <cellStyle name="Comma 2 19 2 93" xfId="60903"/>
    <cellStyle name="Comma 2 19 20" xfId="968"/>
    <cellStyle name="Comma 2 19 21" xfId="969"/>
    <cellStyle name="Comma 2 19 22" xfId="970"/>
    <cellStyle name="Comma 2 19 23" xfId="971"/>
    <cellStyle name="Comma 2 19 24" xfId="972"/>
    <cellStyle name="Comma 2 19 25" xfId="973"/>
    <cellStyle name="Comma 2 19 26" xfId="974"/>
    <cellStyle name="Comma 2 19 27" xfId="975"/>
    <cellStyle name="Comma 2 19 28" xfId="976"/>
    <cellStyle name="Comma 2 19 29" xfId="977"/>
    <cellStyle name="Comma 2 19 3" xfId="978"/>
    <cellStyle name="Comma 2 19 3 10" xfId="979"/>
    <cellStyle name="Comma 2 19 3 11" xfId="980"/>
    <cellStyle name="Comma 2 19 3 12" xfId="981"/>
    <cellStyle name="Comma 2 19 3 13" xfId="982"/>
    <cellStyle name="Comma 2 19 3 14" xfId="983"/>
    <cellStyle name="Comma 2 19 3 15" xfId="984"/>
    <cellStyle name="Comma 2 19 3 16" xfId="985"/>
    <cellStyle name="Comma 2 19 3 17" xfId="986"/>
    <cellStyle name="Comma 2 19 3 18" xfId="987"/>
    <cellStyle name="Comma 2 19 3 19" xfId="988"/>
    <cellStyle name="Comma 2 19 3 2" xfId="989"/>
    <cellStyle name="Comma 2 19 3 20" xfId="990"/>
    <cellStyle name="Comma 2 19 3 21" xfId="991"/>
    <cellStyle name="Comma 2 19 3 22" xfId="992"/>
    <cellStyle name="Comma 2 19 3 23" xfId="993"/>
    <cellStyle name="Comma 2 19 3 24" xfId="994"/>
    <cellStyle name="Comma 2 19 3 25" xfId="995"/>
    <cellStyle name="Comma 2 19 3 26" xfId="996"/>
    <cellStyle name="Comma 2 19 3 27" xfId="997"/>
    <cellStyle name="Comma 2 19 3 28" xfId="998"/>
    <cellStyle name="Comma 2 19 3 29" xfId="999"/>
    <cellStyle name="Comma 2 19 3 3" xfId="1000"/>
    <cellStyle name="Comma 2 19 3 30" xfId="1001"/>
    <cellStyle name="Comma 2 19 3 31" xfId="1002"/>
    <cellStyle name="Comma 2 19 3 32" xfId="1003"/>
    <cellStyle name="Comma 2 19 3 33" xfId="1004"/>
    <cellStyle name="Comma 2 19 3 34" xfId="9428"/>
    <cellStyle name="Comma 2 19 3 35" xfId="14129"/>
    <cellStyle name="Comma 2 19 3 36" xfId="22707"/>
    <cellStyle name="Comma 2 19 3 37" xfId="24386"/>
    <cellStyle name="Comma 2 19 3 38" xfId="22455"/>
    <cellStyle name="Comma 2 19 3 39" xfId="23437"/>
    <cellStyle name="Comma 2 19 3 4" xfId="1005"/>
    <cellStyle name="Comma 2 19 3 40" xfId="22325"/>
    <cellStyle name="Comma 2 19 3 41" xfId="24207"/>
    <cellStyle name="Comma 2 19 3 42" xfId="22232"/>
    <cellStyle name="Comma 2 19 3 43" xfId="20660"/>
    <cellStyle name="Comma 2 19 3 44" xfId="23493"/>
    <cellStyle name="Comma 2 19 3 45" xfId="23926"/>
    <cellStyle name="Comma 2 19 3 46" xfId="18244"/>
    <cellStyle name="Comma 2 19 3 47" xfId="24309"/>
    <cellStyle name="Comma 2 19 3 48" xfId="24196"/>
    <cellStyle name="Comma 2 19 3 49" xfId="16549"/>
    <cellStyle name="Comma 2 19 3 5" xfId="1006"/>
    <cellStyle name="Comma 2 19 3 50" xfId="24217"/>
    <cellStyle name="Comma 2 19 3 51" xfId="22193"/>
    <cellStyle name="Comma 2 19 3 52" xfId="22880"/>
    <cellStyle name="Comma 2 19 3 53" xfId="22112"/>
    <cellStyle name="Comma 2 19 3 54" xfId="21315"/>
    <cellStyle name="Comma 2 19 3 55" xfId="22038"/>
    <cellStyle name="Comma 2 19 3 56" xfId="21376"/>
    <cellStyle name="Comma 2 19 3 57" xfId="21976"/>
    <cellStyle name="Comma 2 19 3 58" xfId="21438"/>
    <cellStyle name="Comma 2 19 3 59" xfId="21917"/>
    <cellStyle name="Comma 2 19 3 6" xfId="1007"/>
    <cellStyle name="Comma 2 19 3 60" xfId="21484"/>
    <cellStyle name="Comma 2 19 3 61" xfId="21881"/>
    <cellStyle name="Comma 2 19 3 62" xfId="21548"/>
    <cellStyle name="Comma 2 19 3 63" xfId="24256"/>
    <cellStyle name="Comma 2 19 3 64" xfId="28666"/>
    <cellStyle name="Comma 2 19 3 65" xfId="25787"/>
    <cellStyle name="Comma 2 19 3 66" xfId="29262"/>
    <cellStyle name="Comma 2 19 3 67" xfId="28840"/>
    <cellStyle name="Comma 2 19 3 68" xfId="29473"/>
    <cellStyle name="Comma 2 19 3 69" xfId="29447"/>
    <cellStyle name="Comma 2 19 3 7" xfId="1008"/>
    <cellStyle name="Comma 2 19 3 70" xfId="28196"/>
    <cellStyle name="Comma 2 19 3 71" xfId="29735"/>
    <cellStyle name="Comma 2 19 3 72" xfId="26062"/>
    <cellStyle name="Comma 2 19 3 73" xfId="23081"/>
    <cellStyle name="Comma 2 19 3 74" xfId="29076"/>
    <cellStyle name="Comma 2 19 3 75" xfId="25857"/>
    <cellStyle name="Comma 2 19 3 76" xfId="13144"/>
    <cellStyle name="Comma 2 19 3 77" xfId="35503"/>
    <cellStyle name="Comma 2 19 3 78" xfId="33768"/>
    <cellStyle name="Comma 2 19 3 79" xfId="31935"/>
    <cellStyle name="Comma 2 19 3 8" xfId="1009"/>
    <cellStyle name="Comma 2 19 3 80" xfId="45369"/>
    <cellStyle name="Comma 2 19 3 81" xfId="45704"/>
    <cellStyle name="Comma 2 19 3 82" xfId="45245"/>
    <cellStyle name="Comma 2 19 3 83" xfId="45737"/>
    <cellStyle name="Comma 2 19 3 84" xfId="47152"/>
    <cellStyle name="Comma 2 19 3 85" xfId="45707"/>
    <cellStyle name="Comma 2 19 3 86" xfId="49922"/>
    <cellStyle name="Comma 2 19 3 87" xfId="45767"/>
    <cellStyle name="Comma 2 19 3 88" xfId="52165"/>
    <cellStyle name="Comma 2 19 3 89" xfId="48538"/>
    <cellStyle name="Comma 2 19 3 9" xfId="1010"/>
    <cellStyle name="Comma 2 19 3 90" xfId="52293"/>
    <cellStyle name="Comma 2 19 3 91" xfId="53513"/>
    <cellStyle name="Comma 2 19 3 92" xfId="60801"/>
    <cellStyle name="Comma 2 19 3 93" xfId="60902"/>
    <cellStyle name="Comma 2 19 30" xfId="1011"/>
    <cellStyle name="Comma 2 19 31" xfId="1012"/>
    <cellStyle name="Comma 2 19 32" xfId="1013"/>
    <cellStyle name="Comma 2 19 33" xfId="1014"/>
    <cellStyle name="Comma 2 19 34" xfId="1015"/>
    <cellStyle name="Comma 2 19 35" xfId="1016"/>
    <cellStyle name="Comma 2 19 36" xfId="9426"/>
    <cellStyle name="Comma 2 19 37" xfId="13816"/>
    <cellStyle name="Comma 2 19 38" xfId="23940"/>
    <cellStyle name="Comma 2 19 39" xfId="24388"/>
    <cellStyle name="Comma 2 19 4" xfId="1017"/>
    <cellStyle name="Comma 2 19 40" xfId="22477"/>
    <cellStyle name="Comma 2 19 41" xfId="19080"/>
    <cellStyle name="Comma 2 19 42" xfId="13403"/>
    <cellStyle name="Comma 2 19 43" xfId="20529"/>
    <cellStyle name="Comma 2 19 44" xfId="22242"/>
    <cellStyle name="Comma 2 19 45" xfId="23921"/>
    <cellStyle name="Comma 2 19 46" xfId="18271"/>
    <cellStyle name="Comma 2 19 47" xfId="22366"/>
    <cellStyle name="Comma 2 19 48" xfId="19873"/>
    <cellStyle name="Comma 2 19 49" xfId="23795"/>
    <cellStyle name="Comma 2 19 5" xfId="1018"/>
    <cellStyle name="Comma 2 19 50" xfId="23195"/>
    <cellStyle name="Comma 2 19 51" xfId="15026"/>
    <cellStyle name="Comma 2 19 52" xfId="22885"/>
    <cellStyle name="Comma 2 19 53" xfId="22663"/>
    <cellStyle name="Comma 2 19 54" xfId="17389"/>
    <cellStyle name="Comma 2 19 55" xfId="22444"/>
    <cellStyle name="Comma 2 19 56" xfId="24186"/>
    <cellStyle name="Comma 2 19 57" xfId="22302"/>
    <cellStyle name="Comma 2 19 58" xfId="23952"/>
    <cellStyle name="Comma 2 19 59" xfId="22214"/>
    <cellStyle name="Comma 2 19 6" xfId="1019"/>
    <cellStyle name="Comma 2 19 60" xfId="22550"/>
    <cellStyle name="Comma 2 19 61" xfId="23816"/>
    <cellStyle name="Comma 2 19 62" xfId="22374"/>
    <cellStyle name="Comma 2 19 63" xfId="23145"/>
    <cellStyle name="Comma 2 19 64" xfId="16596"/>
    <cellStyle name="Comma 2 19 65" xfId="22837"/>
    <cellStyle name="Comma 2 19 66" xfId="28405"/>
    <cellStyle name="Comma 2 19 67" xfId="26079"/>
    <cellStyle name="Comma 2 19 68" xfId="29264"/>
    <cellStyle name="Comma 2 19 69" xfId="27517"/>
    <cellStyle name="Comma 2 19 7" xfId="1020"/>
    <cellStyle name="Comma 2 19 70" xfId="29475"/>
    <cellStyle name="Comma 2 19 71" xfId="28137"/>
    <cellStyle name="Comma 2 19 72" xfId="24487"/>
    <cellStyle name="Comma 2 19 73" xfId="29737"/>
    <cellStyle name="Comma 2 19 74" xfId="27489"/>
    <cellStyle name="Comma 2 19 75" xfId="29324"/>
    <cellStyle name="Comma 2 19 76" xfId="28408"/>
    <cellStyle name="Comma 2 19 77" xfId="29686"/>
    <cellStyle name="Comma 2 19 78" xfId="13147"/>
    <cellStyle name="Comma 2 19 79" xfId="36112"/>
    <cellStyle name="Comma 2 19 8" xfId="1021"/>
    <cellStyle name="Comma 2 19 80" xfId="38832"/>
    <cellStyle name="Comma 2 19 81" xfId="42590"/>
    <cellStyle name="Comma 2 19 82" xfId="45362"/>
    <cellStyle name="Comma 2 19 83" xfId="45709"/>
    <cellStyle name="Comma 2 19 84" xfId="45235"/>
    <cellStyle name="Comma 2 19 85" xfId="45745"/>
    <cellStyle name="Comma 2 19 86" xfId="47161"/>
    <cellStyle name="Comma 2 19 87" xfId="45715"/>
    <cellStyle name="Comma 2 19 88" xfId="50004"/>
    <cellStyle name="Comma 2 19 89" xfId="45778"/>
    <cellStyle name="Comma 2 19 9" xfId="1022"/>
    <cellStyle name="Comma 2 19 90" xfId="52171"/>
    <cellStyle name="Comma 2 19 91" xfId="48644"/>
    <cellStyle name="Comma 2 19 92" xfId="52367"/>
    <cellStyle name="Comma 2 19 93" xfId="53579"/>
    <cellStyle name="Comma 2 19 94" xfId="60799"/>
    <cellStyle name="Comma 2 19 95" xfId="60904"/>
    <cellStyle name="Comma 2 2" xfId="1023"/>
    <cellStyle name="Comma 2 2 10" xfId="1024"/>
    <cellStyle name="Comma 2 2 11" xfId="1025"/>
    <cellStyle name="Comma 2 2 12" xfId="1026"/>
    <cellStyle name="Comma 2 2 13" xfId="1027"/>
    <cellStyle name="Comma 2 2 14" xfId="1028"/>
    <cellStyle name="Comma 2 2 15" xfId="1029"/>
    <cellStyle name="Comma 2 2 16" xfId="1030"/>
    <cellStyle name="Comma 2 2 17" xfId="1031"/>
    <cellStyle name="Comma 2 2 18" xfId="1032"/>
    <cellStyle name="Comma 2 2 19" xfId="1033"/>
    <cellStyle name="Comma 2 2 2" xfId="1034"/>
    <cellStyle name="Comma 2 2 2 10" xfId="1035"/>
    <cellStyle name="Comma 2 2 2 11" xfId="1036"/>
    <cellStyle name="Comma 2 2 2 12" xfId="1037"/>
    <cellStyle name="Comma 2 2 2 13" xfId="1038"/>
    <cellStyle name="Comma 2 2 2 14" xfId="1039"/>
    <cellStyle name="Comma 2 2 2 15" xfId="1040"/>
    <cellStyle name="Comma 2 2 2 16" xfId="1041"/>
    <cellStyle name="Comma 2 2 2 17" xfId="1042"/>
    <cellStyle name="Comma 2 2 2 18" xfId="1043"/>
    <cellStyle name="Comma 2 2 2 19" xfId="1044"/>
    <cellStyle name="Comma 2 2 2 2" xfId="1045"/>
    <cellStyle name="Comma 2 2 2 20" xfId="1046"/>
    <cellStyle name="Comma 2 2 2 21" xfId="1047"/>
    <cellStyle name="Comma 2 2 2 22" xfId="1048"/>
    <cellStyle name="Comma 2 2 2 23" xfId="1049"/>
    <cellStyle name="Comma 2 2 2 24" xfId="1050"/>
    <cellStyle name="Comma 2 2 2 25" xfId="1051"/>
    <cellStyle name="Comma 2 2 2 26" xfId="1052"/>
    <cellStyle name="Comma 2 2 2 27" xfId="1053"/>
    <cellStyle name="Comma 2 2 2 28" xfId="1054"/>
    <cellStyle name="Comma 2 2 2 29" xfId="1055"/>
    <cellStyle name="Comma 2 2 2 3" xfId="1056"/>
    <cellStyle name="Comma 2 2 2 30" xfId="1057"/>
    <cellStyle name="Comma 2 2 2 31" xfId="1058"/>
    <cellStyle name="Comma 2 2 2 32" xfId="1059"/>
    <cellStyle name="Comma 2 2 2 33" xfId="1060"/>
    <cellStyle name="Comma 2 2 2 34" xfId="9430"/>
    <cellStyle name="Comma 2 2 2 35" xfId="14133"/>
    <cellStyle name="Comma 2 2 2 36" xfId="22702"/>
    <cellStyle name="Comma 2 2 2 37" xfId="24384"/>
    <cellStyle name="Comma 2 2 2 38" xfId="19379"/>
    <cellStyle name="Comma 2 2 2 39" xfId="19075"/>
    <cellStyle name="Comma 2 2 2 4" xfId="1061"/>
    <cellStyle name="Comma 2 2 2 40" xfId="23385"/>
    <cellStyle name="Comma 2 2 2 41" xfId="24548"/>
    <cellStyle name="Comma 2 2 2 42" xfId="24748"/>
    <cellStyle name="Comma 2 2 2 43" xfId="24952"/>
    <cellStyle name="Comma 2 2 2 44" xfId="25150"/>
    <cellStyle name="Comma 2 2 2 45" xfId="25348"/>
    <cellStyle name="Comma 2 2 2 46" xfId="25547"/>
    <cellStyle name="Comma 2 2 2 47" xfId="25737"/>
    <cellStyle name="Comma 2 2 2 48" xfId="25923"/>
    <cellStyle name="Comma 2 2 2 49" xfId="26114"/>
    <cellStyle name="Comma 2 2 2 5" xfId="1062"/>
    <cellStyle name="Comma 2 2 2 50" xfId="26299"/>
    <cellStyle name="Comma 2 2 2 51" xfId="26480"/>
    <cellStyle name="Comma 2 2 2 52" xfId="26668"/>
    <cellStyle name="Comma 2 2 2 53" xfId="26850"/>
    <cellStyle name="Comma 2 2 2 54" xfId="27026"/>
    <cellStyle name="Comma 2 2 2 55" xfId="27200"/>
    <cellStyle name="Comma 2 2 2 56" xfId="27373"/>
    <cellStyle name="Comma 2 2 2 57" xfId="27537"/>
    <cellStyle name="Comma 2 2 2 58" xfId="27699"/>
    <cellStyle name="Comma 2 2 2 59" xfId="27851"/>
    <cellStyle name="Comma 2 2 2 6" xfId="1063"/>
    <cellStyle name="Comma 2 2 2 60" xfId="27997"/>
    <cellStyle name="Comma 2 2 2 61" xfId="28151"/>
    <cellStyle name="Comma 2 2 2 62" xfId="28301"/>
    <cellStyle name="Comma 2 2 2 63" xfId="28447"/>
    <cellStyle name="Comma 2 2 2 64" xfId="27635"/>
    <cellStyle name="Comma 2 2 2 65" xfId="28266"/>
    <cellStyle name="Comma 2 2 2 66" xfId="29256"/>
    <cellStyle name="Comma 2 2 2 67" xfId="27276"/>
    <cellStyle name="Comma 2 2 2 68" xfId="29471"/>
    <cellStyle name="Comma 2 2 2 69" xfId="29195"/>
    <cellStyle name="Comma 2 2 2 7" xfId="1064"/>
    <cellStyle name="Comma 2 2 2 70" xfId="26993"/>
    <cellStyle name="Comma 2 2 2 71" xfId="29507"/>
    <cellStyle name="Comma 2 2 2 72" xfId="28735"/>
    <cellStyle name="Comma 2 2 2 73" xfId="27505"/>
    <cellStyle name="Comma 2 2 2 74" xfId="29770"/>
    <cellStyle name="Comma 2 2 2 75" xfId="30011"/>
    <cellStyle name="Comma 2 2 2 76" xfId="13142"/>
    <cellStyle name="Comma 2 2 2 77" xfId="34893"/>
    <cellStyle name="Comma 2 2 2 78" xfId="17716"/>
    <cellStyle name="Comma 2 2 2 79" xfId="34994"/>
    <cellStyle name="Comma 2 2 2 8" xfId="1065"/>
    <cellStyle name="Comma 2 2 2 80" xfId="45379"/>
    <cellStyle name="Comma 2 2 2 81" xfId="45694"/>
    <cellStyle name="Comma 2 2 2 82" xfId="45256"/>
    <cellStyle name="Comma 2 2 2 83" xfId="45729"/>
    <cellStyle name="Comma 2 2 2 84" xfId="47134"/>
    <cellStyle name="Comma 2 2 2 85" xfId="45697"/>
    <cellStyle name="Comma 2 2 2 86" xfId="49799"/>
    <cellStyle name="Comma 2 2 2 87" xfId="45746"/>
    <cellStyle name="Comma 2 2 2 88" xfId="52157"/>
    <cellStyle name="Comma 2 2 2 89" xfId="46483"/>
    <cellStyle name="Comma 2 2 2 9" xfId="1066"/>
    <cellStyle name="Comma 2 2 2 90" xfId="52197"/>
    <cellStyle name="Comma 2 2 2 91" xfId="53438"/>
    <cellStyle name="Comma 2 2 2 92" xfId="60803"/>
    <cellStyle name="Comma 2 2 2 93" xfId="60900"/>
    <cellStyle name="Comma 2 2 20" xfId="1067"/>
    <cellStyle name="Comma 2 2 21" xfId="1068"/>
    <cellStyle name="Comma 2 2 22" xfId="1069"/>
    <cellStyle name="Comma 2 2 23" xfId="1070"/>
    <cellStyle name="Comma 2 2 24" xfId="1071"/>
    <cellStyle name="Comma 2 2 25" xfId="1072"/>
    <cellStyle name="Comma 2 2 26" xfId="1073"/>
    <cellStyle name="Comma 2 2 27" xfId="1074"/>
    <cellStyle name="Comma 2 2 28" xfId="1075"/>
    <cellStyle name="Comma 2 2 29" xfId="1076"/>
    <cellStyle name="Comma 2 2 3" xfId="1077"/>
    <cellStyle name="Comma 2 2 3 10" xfId="1078"/>
    <cellStyle name="Comma 2 2 3 11" xfId="1079"/>
    <cellStyle name="Comma 2 2 3 12" xfId="1080"/>
    <cellStyle name="Comma 2 2 3 13" xfId="1081"/>
    <cellStyle name="Comma 2 2 3 14" xfId="1082"/>
    <cellStyle name="Comma 2 2 3 15" xfId="1083"/>
    <cellStyle name="Comma 2 2 3 16" xfId="1084"/>
    <cellStyle name="Comma 2 2 3 17" xfId="1085"/>
    <cellStyle name="Comma 2 2 3 18" xfId="1086"/>
    <cellStyle name="Comma 2 2 3 19" xfId="1087"/>
    <cellStyle name="Comma 2 2 3 2" xfId="1088"/>
    <cellStyle name="Comma 2 2 3 20" xfId="1089"/>
    <cellStyle name="Comma 2 2 3 21" xfId="1090"/>
    <cellStyle name="Comma 2 2 3 22" xfId="1091"/>
    <cellStyle name="Comma 2 2 3 23" xfId="1092"/>
    <cellStyle name="Comma 2 2 3 24" xfId="1093"/>
    <cellStyle name="Comma 2 2 3 25" xfId="1094"/>
    <cellStyle name="Comma 2 2 3 26" xfId="1095"/>
    <cellStyle name="Comma 2 2 3 27" xfId="1096"/>
    <cellStyle name="Comma 2 2 3 28" xfId="1097"/>
    <cellStyle name="Comma 2 2 3 29" xfId="1098"/>
    <cellStyle name="Comma 2 2 3 3" xfId="1099"/>
    <cellStyle name="Comma 2 2 3 30" xfId="1100"/>
    <cellStyle name="Comma 2 2 3 31" xfId="1101"/>
    <cellStyle name="Comma 2 2 3 32" xfId="1102"/>
    <cellStyle name="Comma 2 2 3 33" xfId="1103"/>
    <cellStyle name="Comma 2 2 3 34" xfId="9431"/>
    <cellStyle name="Comma 2 2 3 35" xfId="22235"/>
    <cellStyle name="Comma 2 2 3 36" xfId="24355"/>
    <cellStyle name="Comma 2 2 3 37" xfId="24379"/>
    <cellStyle name="Comma 2 2 3 38" xfId="21288"/>
    <cellStyle name="Comma 2 2 3 39" xfId="22044"/>
    <cellStyle name="Comma 2 2 3 4" xfId="1104"/>
    <cellStyle name="Comma 2 2 3 40" xfId="17063"/>
    <cellStyle name="Comma 2 2 3 41" xfId="22001"/>
    <cellStyle name="Comma 2 2 3 42" xfId="21412"/>
    <cellStyle name="Comma 2 2 3 43" xfId="21942"/>
    <cellStyle name="Comma 2 2 3 44" xfId="21466"/>
    <cellStyle name="Comma 2 2 3 45" xfId="21898"/>
    <cellStyle name="Comma 2 2 3 46" xfId="24082"/>
    <cellStyle name="Comma 2 2 3 47" xfId="24261"/>
    <cellStyle name="Comma 2 2 3 48" xfId="21568"/>
    <cellStyle name="Comma 2 2 3 49" xfId="23874"/>
    <cellStyle name="Comma 2 2 3 5" xfId="1105"/>
    <cellStyle name="Comma 2 2 3 50" xfId="21572"/>
    <cellStyle name="Comma 2 2 3 51" xfId="23871"/>
    <cellStyle name="Comma 2 2 3 52" xfId="21691"/>
    <cellStyle name="Comma 2 2 3 53" xfId="23869"/>
    <cellStyle name="Comma 2 2 3 54" xfId="21612"/>
    <cellStyle name="Comma 2 2 3 55" xfId="24248"/>
    <cellStyle name="Comma 2 2 3 56" xfId="24237"/>
    <cellStyle name="Comma 2 2 3 57" xfId="23655"/>
    <cellStyle name="Comma 2 2 3 58" xfId="21649"/>
    <cellStyle name="Comma 2 2 3 59" xfId="21742"/>
    <cellStyle name="Comma 2 2 3 6" xfId="1106"/>
    <cellStyle name="Comma 2 2 3 60" xfId="21639"/>
    <cellStyle name="Comma 2 2 3 61" xfId="21733"/>
    <cellStyle name="Comma 2 2 3 62" xfId="23451"/>
    <cellStyle name="Comma 2 2 3 63" xfId="21727"/>
    <cellStyle name="Comma 2 2 3 64" xfId="22387"/>
    <cellStyle name="Comma 2 2 3 65" xfId="28800"/>
    <cellStyle name="Comma 2 2 3 66" xfId="29380"/>
    <cellStyle name="Comma 2 2 3 67" xfId="29469"/>
    <cellStyle name="Comma 2 2 3 68" xfId="25881"/>
    <cellStyle name="Comma 2 2 3 69" xfId="29331"/>
    <cellStyle name="Comma 2 2 3 7" xfId="1107"/>
    <cellStyle name="Comma 2 2 3 70" xfId="20271"/>
    <cellStyle name="Comma 2 2 3 71" xfId="21441"/>
    <cellStyle name="Comma 2 2 3 72" xfId="29192"/>
    <cellStyle name="Comma 2 2 3 73" xfId="26622"/>
    <cellStyle name="Comma 2 2 3 74" xfId="29419"/>
    <cellStyle name="Comma 2 2 3 75" xfId="19779"/>
    <cellStyle name="Comma 2 2 3 76" xfId="13141"/>
    <cellStyle name="Comma 2 2 3 77" xfId="34589"/>
    <cellStyle name="Comma 2 2 3 78" xfId="31209"/>
    <cellStyle name="Comma 2 2 3 79" xfId="39108"/>
    <cellStyle name="Comma 2 2 3 8" xfId="1108"/>
    <cellStyle name="Comma 2 2 3 80" xfId="45385"/>
    <cellStyle name="Comma 2 2 3 81" xfId="45691"/>
    <cellStyle name="Comma 2 2 3 82" xfId="45264"/>
    <cellStyle name="Comma 2 2 3 83" xfId="45724"/>
    <cellStyle name="Comma 2 2 3 84" xfId="45206"/>
    <cellStyle name="Comma 2 2 3 85" xfId="45690"/>
    <cellStyle name="Comma 2 2 3 86" xfId="49741"/>
    <cellStyle name="Comma 2 2 3 87" xfId="45736"/>
    <cellStyle name="Comma 2 2 3 88" xfId="50399"/>
    <cellStyle name="Comma 2 2 3 89" xfId="45839"/>
    <cellStyle name="Comma 2 2 3 9" xfId="1109"/>
    <cellStyle name="Comma 2 2 3 90" xfId="52193"/>
    <cellStyle name="Comma 2 2 3 91" xfId="49223"/>
    <cellStyle name="Comma 2 2 3 92" xfId="60804"/>
    <cellStyle name="Comma 2 2 3 93" xfId="60899"/>
    <cellStyle name="Comma 2 2 30" xfId="1110"/>
    <cellStyle name="Comma 2 2 31" xfId="1111"/>
    <cellStyle name="Comma 2 2 32" xfId="1112"/>
    <cellStyle name="Comma 2 2 33" xfId="1113"/>
    <cellStyle name="Comma 2 2 34" xfId="1114"/>
    <cellStyle name="Comma 2 2 35" xfId="1115"/>
    <cellStyle name="Comma 2 2 36" xfId="9429"/>
    <cellStyle name="Comma 2 2 37" xfId="14131"/>
    <cellStyle name="Comma 2 2 38" xfId="22706"/>
    <cellStyle name="Comma 2 2 39" xfId="24385"/>
    <cellStyle name="Comma 2 2 4" xfId="1116"/>
    <cellStyle name="Comma 2 2 40" xfId="22474"/>
    <cellStyle name="Comma 2 2 41" xfId="24117"/>
    <cellStyle name="Comma 2 2 42" xfId="22323"/>
    <cellStyle name="Comma 2 2 43" xfId="20543"/>
    <cellStyle name="Comma 2 2 44" xfId="15839"/>
    <cellStyle name="Comma 2 2 45" xfId="19328"/>
    <cellStyle name="Comma 2 2 46" xfId="24585"/>
    <cellStyle name="Comma 2 2 47" xfId="24785"/>
    <cellStyle name="Comma 2 2 48" xfId="24990"/>
    <cellStyle name="Comma 2 2 49" xfId="25186"/>
    <cellStyle name="Comma 2 2 5" xfId="1117"/>
    <cellStyle name="Comma 2 2 50" xfId="25385"/>
    <cellStyle name="Comma 2 2 51" xfId="25583"/>
    <cellStyle name="Comma 2 2 52" xfId="25771"/>
    <cellStyle name="Comma 2 2 53" xfId="25957"/>
    <cellStyle name="Comma 2 2 54" xfId="26149"/>
    <cellStyle name="Comma 2 2 55" xfId="26334"/>
    <cellStyle name="Comma 2 2 56" xfId="26515"/>
    <cellStyle name="Comma 2 2 57" xfId="26703"/>
    <cellStyle name="Comma 2 2 58" xfId="26884"/>
    <cellStyle name="Comma 2 2 59" xfId="27062"/>
    <cellStyle name="Comma 2 2 6" xfId="1118"/>
    <cellStyle name="Comma 2 2 60" xfId="27232"/>
    <cellStyle name="Comma 2 2 61" xfId="27407"/>
    <cellStyle name="Comma 2 2 62" xfId="27570"/>
    <cellStyle name="Comma 2 2 63" xfId="27730"/>
    <cellStyle name="Comma 2 2 64" xfId="27885"/>
    <cellStyle name="Comma 2 2 65" xfId="28029"/>
    <cellStyle name="Comma 2 2 66" xfId="29125"/>
    <cellStyle name="Comma 2 2 67" xfId="24700"/>
    <cellStyle name="Comma 2 2 68" xfId="29261"/>
    <cellStyle name="Comma 2 2 69" xfId="28820"/>
    <cellStyle name="Comma 2 2 7" xfId="1119"/>
    <cellStyle name="Comma 2 2 70" xfId="29472"/>
    <cellStyle name="Comma 2 2 71" xfId="23695"/>
    <cellStyle name="Comma 2 2 72" xfId="28540"/>
    <cellStyle name="Comma 2 2 73" xfId="29734"/>
    <cellStyle name="Comma 2 2 74" xfId="26627"/>
    <cellStyle name="Comma 2 2 75" xfId="21561"/>
    <cellStyle name="Comma 2 2 76" xfId="29697"/>
    <cellStyle name="Comma 2 2 77" xfId="25129"/>
    <cellStyle name="Comma 2 2 78" xfId="13143"/>
    <cellStyle name="Comma 2 2 79" xfId="35192"/>
    <cellStyle name="Comma 2 2 8" xfId="1120"/>
    <cellStyle name="Comma 2 2 80" xfId="16599"/>
    <cellStyle name="Comma 2 2 81" xfId="31465"/>
    <cellStyle name="Comma 2 2 82" xfId="45378"/>
    <cellStyle name="Comma 2 2 83" xfId="45695"/>
    <cellStyle name="Comma 2 2 84" xfId="45255"/>
    <cellStyle name="Comma 2 2 85" xfId="45730"/>
    <cellStyle name="Comma 2 2 86" xfId="47135"/>
    <cellStyle name="Comma 2 2 87" xfId="45698"/>
    <cellStyle name="Comma 2 2 88" xfId="49808"/>
    <cellStyle name="Comma 2 2 89" xfId="45749"/>
    <cellStyle name="Comma 2 2 9" xfId="1121"/>
    <cellStyle name="Comma 2 2 90" xfId="52158"/>
    <cellStyle name="Comma 2 2 91" xfId="46516"/>
    <cellStyle name="Comma 2 2 92" xfId="52199"/>
    <cellStyle name="Comma 2 2 93" xfId="53440"/>
    <cellStyle name="Comma 2 2 94" xfId="60802"/>
    <cellStyle name="Comma 2 2 95" xfId="60901"/>
    <cellStyle name="Comma 2 20" xfId="1122"/>
    <cellStyle name="Comma 2 20 10" xfId="1123"/>
    <cellStyle name="Comma 2 20 11" xfId="1124"/>
    <cellStyle name="Comma 2 20 12" xfId="1125"/>
    <cellStyle name="Comma 2 20 13" xfId="1126"/>
    <cellStyle name="Comma 2 20 14" xfId="1127"/>
    <cellStyle name="Comma 2 20 15" xfId="1128"/>
    <cellStyle name="Comma 2 20 16" xfId="1129"/>
    <cellStyle name="Comma 2 20 17" xfId="1130"/>
    <cellStyle name="Comma 2 20 18" xfId="1131"/>
    <cellStyle name="Comma 2 20 19" xfId="1132"/>
    <cellStyle name="Comma 2 20 2" xfId="1133"/>
    <cellStyle name="Comma 2 20 2 10" xfId="1134"/>
    <cellStyle name="Comma 2 20 2 11" xfId="1135"/>
    <cellStyle name="Comma 2 20 2 12" xfId="1136"/>
    <cellStyle name="Comma 2 20 2 13" xfId="1137"/>
    <cellStyle name="Comma 2 20 2 14" xfId="1138"/>
    <cellStyle name="Comma 2 20 2 15" xfId="1139"/>
    <cellStyle name="Comma 2 20 2 16" xfId="1140"/>
    <cellStyle name="Comma 2 20 2 17" xfId="1141"/>
    <cellStyle name="Comma 2 20 2 18" xfId="1142"/>
    <cellStyle name="Comma 2 20 2 19" xfId="1143"/>
    <cellStyle name="Comma 2 20 2 2" xfId="1144"/>
    <cellStyle name="Comma 2 20 2 20" xfId="1145"/>
    <cellStyle name="Comma 2 20 2 21" xfId="1146"/>
    <cellStyle name="Comma 2 20 2 22" xfId="1147"/>
    <cellStyle name="Comma 2 20 2 23" xfId="1148"/>
    <cellStyle name="Comma 2 20 2 24" xfId="1149"/>
    <cellStyle name="Comma 2 20 2 25" xfId="1150"/>
    <cellStyle name="Comma 2 20 2 26" xfId="1151"/>
    <cellStyle name="Comma 2 20 2 27" xfId="1152"/>
    <cellStyle name="Comma 2 20 2 28" xfId="1153"/>
    <cellStyle name="Comma 2 20 2 29" xfId="1154"/>
    <cellStyle name="Comma 2 20 2 3" xfId="1155"/>
    <cellStyle name="Comma 2 20 2 30" xfId="1156"/>
    <cellStyle name="Comma 2 20 2 31" xfId="1157"/>
    <cellStyle name="Comma 2 20 2 32" xfId="1158"/>
    <cellStyle name="Comma 2 20 2 33" xfId="1159"/>
    <cellStyle name="Comma 2 20 2 34" xfId="9433"/>
    <cellStyle name="Comma 2 20 2 35" xfId="14134"/>
    <cellStyle name="Comma 2 20 2 36" xfId="22703"/>
    <cellStyle name="Comma 2 20 2 37" xfId="24383"/>
    <cellStyle name="Comma 2 20 2 38" xfId="19390"/>
    <cellStyle name="Comma 2 20 2 39" xfId="19082"/>
    <cellStyle name="Comma 2 20 2 4" xfId="1160"/>
    <cellStyle name="Comma 2 20 2 40" xfId="22324"/>
    <cellStyle name="Comma 2 20 2 41" xfId="23169"/>
    <cellStyle name="Comma 2 20 2 42" xfId="22230"/>
    <cellStyle name="Comma 2 20 2 43" xfId="24226"/>
    <cellStyle name="Comma 2 20 2 44" xfId="22149"/>
    <cellStyle name="Comma 2 20 2 45" xfId="17689"/>
    <cellStyle name="Comma 2 20 2 46" xfId="22069"/>
    <cellStyle name="Comma 2 20 2 47" xfId="21348"/>
    <cellStyle name="Comma 2 20 2 48" xfId="23889"/>
    <cellStyle name="Comma 2 20 2 49" xfId="21405"/>
    <cellStyle name="Comma 2 20 2 5" xfId="1161"/>
    <cellStyle name="Comma 2 20 2 50" xfId="21950"/>
    <cellStyle name="Comma 2 20 2 51" xfId="21461"/>
    <cellStyle name="Comma 2 20 2 52" xfId="21904"/>
    <cellStyle name="Comma 2 20 2 53" xfId="21507"/>
    <cellStyle name="Comma 2 20 2 54" xfId="22922"/>
    <cellStyle name="Comma 2 20 2 55" xfId="21541"/>
    <cellStyle name="Comma 2 20 2 56" xfId="23644"/>
    <cellStyle name="Comma 2 20 2 57" xfId="24510"/>
    <cellStyle name="Comma 2 20 2 58" xfId="24713"/>
    <cellStyle name="Comma 2 20 2 59" xfId="24916"/>
    <cellStyle name="Comma 2 20 2 6" xfId="1162"/>
    <cellStyle name="Comma 2 20 2 60" xfId="25115"/>
    <cellStyle name="Comma 2 20 2 61" xfId="25311"/>
    <cellStyle name="Comma 2 20 2 62" xfId="25512"/>
    <cellStyle name="Comma 2 20 2 63" xfId="25701"/>
    <cellStyle name="Comma 2 20 2 64" xfId="26749"/>
    <cellStyle name="Comma 2 20 2 65" xfId="27197"/>
    <cellStyle name="Comma 2 20 2 66" xfId="29259"/>
    <cellStyle name="Comma 2 20 2 67" xfId="23583"/>
    <cellStyle name="Comma 2 20 2 68" xfId="22919"/>
    <cellStyle name="Comma 2 20 2 69" xfId="29302"/>
    <cellStyle name="Comma 2 20 2 7" xfId="1163"/>
    <cellStyle name="Comma 2 20 2 70" xfId="29556"/>
    <cellStyle name="Comma 2 20 2 71" xfId="23306"/>
    <cellStyle name="Comma 2 20 2 72" xfId="29600"/>
    <cellStyle name="Comma 2 20 2 73" xfId="29522"/>
    <cellStyle name="Comma 2 20 2 74" xfId="27664"/>
    <cellStyle name="Comma 2 20 2 75" xfId="25999"/>
    <cellStyle name="Comma 2 20 2 76" xfId="13139"/>
    <cellStyle name="Comma 2 20 2 77" xfId="30046"/>
    <cellStyle name="Comma 2 20 2 78" xfId="32066"/>
    <cellStyle name="Comma 2 20 2 79" xfId="39197"/>
    <cellStyle name="Comma 2 20 2 8" xfId="1164"/>
    <cellStyle name="Comma 2 20 2 80" xfId="45397"/>
    <cellStyle name="Comma 2 20 2 81" xfId="45682"/>
    <cellStyle name="Comma 2 20 2 82" xfId="45275"/>
    <cellStyle name="Comma 2 20 2 83" xfId="45712"/>
    <cellStyle name="Comma 2 20 2 84" xfId="45228"/>
    <cellStyle name="Comma 2 20 2 85" xfId="45677"/>
    <cellStyle name="Comma 2 20 2 86" xfId="47896"/>
    <cellStyle name="Comma 2 20 2 87" xfId="45723"/>
    <cellStyle name="Comma 2 20 2 88" xfId="50129"/>
    <cellStyle name="Comma 2 20 2 89" xfId="45801"/>
    <cellStyle name="Comma 2 20 2 9" xfId="1165"/>
    <cellStyle name="Comma 2 20 2 90" xfId="52179"/>
    <cellStyle name="Comma 2 20 2 91" xfId="48829"/>
    <cellStyle name="Comma 2 20 2 92" xfId="60806"/>
    <cellStyle name="Comma 2 20 2 93" xfId="60897"/>
    <cellStyle name="Comma 2 20 20" xfId="1166"/>
    <cellStyle name="Comma 2 20 21" xfId="1167"/>
    <cellStyle name="Comma 2 20 22" xfId="1168"/>
    <cellStyle name="Comma 2 20 23" xfId="1169"/>
    <cellStyle name="Comma 2 20 24" xfId="1170"/>
    <cellStyle name="Comma 2 20 25" xfId="1171"/>
    <cellStyle name="Comma 2 20 26" xfId="1172"/>
    <cellStyle name="Comma 2 20 27" xfId="1173"/>
    <cellStyle name="Comma 2 20 28" xfId="1174"/>
    <cellStyle name="Comma 2 20 29" xfId="1175"/>
    <cellStyle name="Comma 2 20 3" xfId="1176"/>
    <cellStyle name="Comma 2 20 3 10" xfId="1177"/>
    <cellStyle name="Comma 2 20 3 11" xfId="1178"/>
    <cellStyle name="Comma 2 20 3 12" xfId="1179"/>
    <cellStyle name="Comma 2 20 3 13" xfId="1180"/>
    <cellStyle name="Comma 2 20 3 14" xfId="1181"/>
    <cellStyle name="Comma 2 20 3 15" xfId="1182"/>
    <cellStyle name="Comma 2 20 3 16" xfId="1183"/>
    <cellStyle name="Comma 2 20 3 17" xfId="1184"/>
    <cellStyle name="Comma 2 20 3 18" xfId="1185"/>
    <cellStyle name="Comma 2 20 3 19" xfId="1186"/>
    <cellStyle name="Comma 2 20 3 2" xfId="1187"/>
    <cellStyle name="Comma 2 20 3 20" xfId="1188"/>
    <cellStyle name="Comma 2 20 3 21" xfId="1189"/>
    <cellStyle name="Comma 2 20 3 22" xfId="1190"/>
    <cellStyle name="Comma 2 20 3 23" xfId="1191"/>
    <cellStyle name="Comma 2 20 3 24" xfId="1192"/>
    <cellStyle name="Comma 2 20 3 25" xfId="1193"/>
    <cellStyle name="Comma 2 20 3 26" xfId="1194"/>
    <cellStyle name="Comma 2 20 3 27" xfId="1195"/>
    <cellStyle name="Comma 2 20 3 28" xfId="1196"/>
    <cellStyle name="Comma 2 20 3 29" xfId="1197"/>
    <cellStyle name="Comma 2 20 3 3" xfId="1198"/>
    <cellStyle name="Comma 2 20 3 30" xfId="1199"/>
    <cellStyle name="Comma 2 20 3 31" xfId="1200"/>
    <cellStyle name="Comma 2 20 3 32" xfId="1201"/>
    <cellStyle name="Comma 2 20 3 33" xfId="1202"/>
    <cellStyle name="Comma 2 20 3 34" xfId="9434"/>
    <cellStyle name="Comma 2 20 3 35" xfId="14396"/>
    <cellStyle name="Comma 2 20 3 36" xfId="22724"/>
    <cellStyle name="Comma 2 20 3 37" xfId="24382"/>
    <cellStyle name="Comma 2 20 3 38" xfId="22473"/>
    <cellStyle name="Comma 2 20 3 39" xfId="23111"/>
    <cellStyle name="Comma 2 20 3 4" xfId="1203"/>
    <cellStyle name="Comma 2 20 3 40" xfId="20126"/>
    <cellStyle name="Comma 2 20 3 41" xfId="20556"/>
    <cellStyle name="Comma 2 20 3 42" xfId="16120"/>
    <cellStyle name="Comma 2 20 3 43" xfId="20669"/>
    <cellStyle name="Comma 2 20 3 44" xfId="24160"/>
    <cellStyle name="Comma 2 20 3 45" xfId="22579"/>
    <cellStyle name="Comma 2 20 3 46" xfId="23070"/>
    <cellStyle name="Comma 2 20 3 47" xfId="22394"/>
    <cellStyle name="Comma 2 20 3 48" xfId="24195"/>
    <cellStyle name="Comma 2 20 3 49" xfId="16546"/>
    <cellStyle name="Comma 2 20 3 5" xfId="1204"/>
    <cellStyle name="Comma 2 20 3 50" xfId="23552"/>
    <cellStyle name="Comma 2 20 3 51" xfId="22191"/>
    <cellStyle name="Comma 2 20 3 52" xfId="19316"/>
    <cellStyle name="Comma 2 20 3 53" xfId="24589"/>
    <cellStyle name="Comma 2 20 3 54" xfId="24789"/>
    <cellStyle name="Comma 2 20 3 55" xfId="24994"/>
    <cellStyle name="Comma 2 20 3 56" xfId="25190"/>
    <cellStyle name="Comma 2 20 3 57" xfId="25389"/>
    <cellStyle name="Comma 2 20 3 58" xfId="25587"/>
    <cellStyle name="Comma 2 20 3 59" xfId="25775"/>
    <cellStyle name="Comma 2 20 3 6" xfId="1205"/>
    <cellStyle name="Comma 2 20 3 60" xfId="25961"/>
    <cellStyle name="Comma 2 20 3 61" xfId="26153"/>
    <cellStyle name="Comma 2 20 3 62" xfId="26338"/>
    <cellStyle name="Comma 2 20 3 63" xfId="26519"/>
    <cellStyle name="Comma 2 20 3 64" xfId="21899"/>
    <cellStyle name="Comma 2 20 3 65" xfId="25441"/>
    <cellStyle name="Comma 2 20 3 66" xfId="29258"/>
    <cellStyle name="Comma 2 20 3 67" xfId="25491"/>
    <cellStyle name="Comma 2 20 3 68" xfId="28455"/>
    <cellStyle name="Comma 2 20 3 69" xfId="17025"/>
    <cellStyle name="Comma 2 20 3 7" xfId="1206"/>
    <cellStyle name="Comma 2 20 3 70" xfId="27344"/>
    <cellStyle name="Comma 2 20 3 71" xfId="27832"/>
    <cellStyle name="Comma 2 20 3 72" xfId="26038"/>
    <cellStyle name="Comma 2 20 3 73" xfId="21743"/>
    <cellStyle name="Comma 2 20 3 74" xfId="26861"/>
    <cellStyle name="Comma 2 20 3 75" xfId="29022"/>
    <cellStyle name="Comma 2 20 3 76" xfId="22730"/>
    <cellStyle name="Comma 2 20 3 77" xfId="33987"/>
    <cellStyle name="Comma 2 20 3 78" xfId="31154"/>
    <cellStyle name="Comma 2 20 3 79" xfId="34711"/>
    <cellStyle name="Comma 2 20 3 8" xfId="1207"/>
    <cellStyle name="Comma 2 20 3 80" xfId="45403"/>
    <cellStyle name="Comma 2 20 3 81" xfId="45675"/>
    <cellStyle name="Comma 2 20 3 82" xfId="45283"/>
    <cellStyle name="Comma 2 20 3 83" xfId="45710"/>
    <cellStyle name="Comma 2 20 3 84" xfId="45237"/>
    <cellStyle name="Comma 2 20 3 85" xfId="45671"/>
    <cellStyle name="Comma 2 20 3 86" xfId="47826"/>
    <cellStyle name="Comma 2 20 3 87" xfId="45717"/>
    <cellStyle name="Comma 2 20 3 88" xfId="50046"/>
    <cellStyle name="Comma 2 20 3 89" xfId="45783"/>
    <cellStyle name="Comma 2 20 3 9" xfId="1208"/>
    <cellStyle name="Comma 2 20 3 90" xfId="52174"/>
    <cellStyle name="Comma 2 20 3 91" xfId="48730"/>
    <cellStyle name="Comma 2 20 3 92" xfId="60807"/>
    <cellStyle name="Comma 2 20 3 93" xfId="60896"/>
    <cellStyle name="Comma 2 20 30" xfId="1209"/>
    <cellStyle name="Comma 2 20 31" xfId="1210"/>
    <cellStyle name="Comma 2 20 32" xfId="1211"/>
    <cellStyle name="Comma 2 20 33" xfId="1212"/>
    <cellStyle name="Comma 2 20 34" xfId="1213"/>
    <cellStyle name="Comma 2 20 35" xfId="1214"/>
    <cellStyle name="Comma 2 20 36" xfId="9432"/>
    <cellStyle name="Comma 2 20 37" xfId="24173"/>
    <cellStyle name="Comma 2 20 38" xfId="22705"/>
    <cellStyle name="Comma 2 20 39" xfId="24606"/>
    <cellStyle name="Comma 2 20 4" xfId="1215"/>
    <cellStyle name="Comma 2 20 40" xfId="24807"/>
    <cellStyle name="Comma 2 20 41" xfId="25012"/>
    <cellStyle name="Comma 2 20 42" xfId="25207"/>
    <cellStyle name="Comma 2 20 43" xfId="25406"/>
    <cellStyle name="Comma 2 20 44" xfId="25604"/>
    <cellStyle name="Comma 2 20 45" xfId="25791"/>
    <cellStyle name="Comma 2 20 46" xfId="25978"/>
    <cellStyle name="Comma 2 20 47" xfId="26170"/>
    <cellStyle name="Comma 2 20 48" xfId="26355"/>
    <cellStyle name="Comma 2 20 49" xfId="26538"/>
    <cellStyle name="Comma 2 20 5" xfId="1216"/>
    <cellStyle name="Comma 2 20 50" xfId="26725"/>
    <cellStyle name="Comma 2 20 51" xfId="26903"/>
    <cellStyle name="Comma 2 20 52" xfId="27083"/>
    <cellStyle name="Comma 2 20 53" xfId="27252"/>
    <cellStyle name="Comma 2 20 54" xfId="27426"/>
    <cellStyle name="Comma 2 20 55" xfId="27590"/>
    <cellStyle name="Comma 2 20 56" xfId="27748"/>
    <cellStyle name="Comma 2 20 57" xfId="27905"/>
    <cellStyle name="Comma 2 20 58" xfId="28049"/>
    <cellStyle name="Comma 2 20 59" xfId="28202"/>
    <cellStyle name="Comma 2 20 6" xfId="1217"/>
    <cellStyle name="Comma 2 20 60" xfId="28354"/>
    <cellStyle name="Comma 2 20 61" xfId="28498"/>
    <cellStyle name="Comma 2 20 62" xfId="28637"/>
    <cellStyle name="Comma 2 20 63" xfId="28771"/>
    <cellStyle name="Comma 2 20 64" xfId="28902"/>
    <cellStyle name="Comma 2 20 65" xfId="29026"/>
    <cellStyle name="Comma 2 20 66" xfId="27357"/>
    <cellStyle name="Comma 2 20 67" xfId="24069"/>
    <cellStyle name="Comma 2 20 68" xfId="29260"/>
    <cellStyle name="Comma 2 20 69" xfId="28983"/>
    <cellStyle name="Comma 2 20 7" xfId="1218"/>
    <cellStyle name="Comma 2 20 70" xfId="29575"/>
    <cellStyle name="Comma 2 20 71" xfId="29661"/>
    <cellStyle name="Comma 2 20 72" xfId="29732"/>
    <cellStyle name="Comma 2 20 73" xfId="29820"/>
    <cellStyle name="Comma 2 20 74" xfId="29887"/>
    <cellStyle name="Comma 2 20 75" xfId="29940"/>
    <cellStyle name="Comma 2 20 76" xfId="25598"/>
    <cellStyle name="Comma 2 20 77" xfId="24065"/>
    <cellStyle name="Comma 2 20 78" xfId="13140"/>
    <cellStyle name="Comma 2 20 79" xfId="34281"/>
    <cellStyle name="Comma 2 20 8" xfId="1219"/>
    <cellStyle name="Comma 2 20 80" xfId="39951"/>
    <cellStyle name="Comma 2 20 81" xfId="33472"/>
    <cellStyle name="Comma 2 20 82" xfId="45396"/>
    <cellStyle name="Comma 2 20 83" xfId="45683"/>
    <cellStyle name="Comma 2 20 84" xfId="45274"/>
    <cellStyle name="Comma 2 20 85" xfId="45713"/>
    <cellStyle name="Comma 2 20 86" xfId="45225"/>
    <cellStyle name="Comma 2 20 87" xfId="45678"/>
    <cellStyle name="Comma 2 20 88" xfId="47935"/>
    <cellStyle name="Comma 2 20 89" xfId="45725"/>
    <cellStyle name="Comma 2 20 9" xfId="1220"/>
    <cellStyle name="Comma 2 20 90" xfId="50138"/>
    <cellStyle name="Comma 2 20 91" xfId="45803"/>
    <cellStyle name="Comma 2 20 92" xfId="52181"/>
    <cellStyle name="Comma 2 20 93" xfId="48836"/>
    <cellStyle name="Comma 2 20 94" xfId="60805"/>
    <cellStyle name="Comma 2 20 95" xfId="60898"/>
    <cellStyle name="Comma 2 21" xfId="1221"/>
    <cellStyle name="Comma 2 21 10" xfId="1222"/>
    <cellStyle name="Comma 2 21 11" xfId="1223"/>
    <cellStyle name="Comma 2 21 12" xfId="1224"/>
    <cellStyle name="Comma 2 21 13" xfId="1225"/>
    <cellStyle name="Comma 2 21 14" xfId="1226"/>
    <cellStyle name="Comma 2 21 15" xfId="1227"/>
    <cellStyle name="Comma 2 21 16" xfId="1228"/>
    <cellStyle name="Comma 2 21 17" xfId="1229"/>
    <cellStyle name="Comma 2 21 18" xfId="1230"/>
    <cellStyle name="Comma 2 21 19" xfId="1231"/>
    <cellStyle name="Comma 2 21 2" xfId="1232"/>
    <cellStyle name="Comma 2 21 2 10" xfId="1233"/>
    <cellStyle name="Comma 2 21 2 11" xfId="1234"/>
    <cellStyle name="Comma 2 21 2 12" xfId="1235"/>
    <cellStyle name="Comma 2 21 2 13" xfId="1236"/>
    <cellStyle name="Comma 2 21 2 14" xfId="1237"/>
    <cellStyle name="Comma 2 21 2 15" xfId="1238"/>
    <cellStyle name="Comma 2 21 2 16" xfId="1239"/>
    <cellStyle name="Comma 2 21 2 17" xfId="1240"/>
    <cellStyle name="Comma 2 21 2 18" xfId="1241"/>
    <cellStyle name="Comma 2 21 2 19" xfId="1242"/>
    <cellStyle name="Comma 2 21 2 2" xfId="1243"/>
    <cellStyle name="Comma 2 21 2 20" xfId="1244"/>
    <cellStyle name="Comma 2 21 2 21" xfId="1245"/>
    <cellStyle name="Comma 2 21 2 22" xfId="1246"/>
    <cellStyle name="Comma 2 21 2 23" xfId="1247"/>
    <cellStyle name="Comma 2 21 2 24" xfId="1248"/>
    <cellStyle name="Comma 2 21 2 25" xfId="1249"/>
    <cellStyle name="Comma 2 21 2 26" xfId="1250"/>
    <cellStyle name="Comma 2 21 2 27" xfId="1251"/>
    <cellStyle name="Comma 2 21 2 28" xfId="1252"/>
    <cellStyle name="Comma 2 21 2 29" xfId="1253"/>
    <cellStyle name="Comma 2 21 2 3" xfId="1254"/>
    <cellStyle name="Comma 2 21 2 30" xfId="1255"/>
    <cellStyle name="Comma 2 21 2 31" xfId="1256"/>
    <cellStyle name="Comma 2 21 2 32" xfId="1257"/>
    <cellStyle name="Comma 2 21 2 33" xfId="1258"/>
    <cellStyle name="Comma 2 21 2 34" xfId="9436"/>
    <cellStyle name="Comma 2 21 2 35" xfId="14185"/>
    <cellStyle name="Comma 2 21 2 36" xfId="22701"/>
    <cellStyle name="Comma 2 21 2 37" xfId="24380"/>
    <cellStyle name="Comma 2 21 2 38" xfId="23620"/>
    <cellStyle name="Comma 2 21 2 39" xfId="23106"/>
    <cellStyle name="Comma 2 21 2 4" xfId="1259"/>
    <cellStyle name="Comma 2 21 2 40" xfId="15255"/>
    <cellStyle name="Comma 2 21 2 41" xfId="20546"/>
    <cellStyle name="Comma 2 21 2 42" xfId="16214"/>
    <cellStyle name="Comma 2 21 2 43" xfId="23995"/>
    <cellStyle name="Comma 2 21 2 44" xfId="18929"/>
    <cellStyle name="Comma 2 21 2 45" xfId="22369"/>
    <cellStyle name="Comma 2 21 2 46" xfId="23146"/>
    <cellStyle name="Comma 2 21 2 47" xfId="16508"/>
    <cellStyle name="Comma 2 21 2 48" xfId="24221"/>
    <cellStyle name="Comma 2 21 2 49" xfId="15019"/>
    <cellStyle name="Comma 2 21 2 5" xfId="1260"/>
    <cellStyle name="Comma 2 21 2 50" xfId="19314"/>
    <cellStyle name="Comma 2 21 2 51" xfId="18225"/>
    <cellStyle name="Comma 2 21 2 52" xfId="19449"/>
    <cellStyle name="Comma 2 21 2 53" xfId="19846"/>
    <cellStyle name="Comma 2 21 2 54" xfId="15394"/>
    <cellStyle name="Comma 2 21 2 55" xfId="17745"/>
    <cellStyle name="Comma 2 21 2 56" xfId="15712"/>
    <cellStyle name="Comma 2 21 2 57" xfId="21260"/>
    <cellStyle name="Comma 2 21 2 58" xfId="22643"/>
    <cellStyle name="Comma 2 21 2 59" xfId="24601"/>
    <cellStyle name="Comma 2 21 2 6" xfId="1261"/>
    <cellStyle name="Comma 2 21 2 60" xfId="24802"/>
    <cellStyle name="Comma 2 21 2 61" xfId="25007"/>
    <cellStyle name="Comma 2 21 2 62" xfId="25202"/>
    <cellStyle name="Comma 2 21 2 63" xfId="25401"/>
    <cellStyle name="Comma 2 21 2 64" xfId="27321"/>
    <cellStyle name="Comma 2 21 2 65" xfId="21647"/>
    <cellStyle name="Comma 2 21 2 66" xfId="29255"/>
    <cellStyle name="Comma 2 21 2 67" xfId="29468"/>
    <cellStyle name="Comma 2 21 2 68" xfId="29357"/>
    <cellStyle name="Comma 2 21 2 69" xfId="28111"/>
    <cellStyle name="Comma 2 21 2 7" xfId="1262"/>
    <cellStyle name="Comma 2 21 2 70" xfId="25160"/>
    <cellStyle name="Comma 2 21 2 71" xfId="29640"/>
    <cellStyle name="Comma 2 21 2 72" xfId="29541"/>
    <cellStyle name="Comma 2 21 2 73" xfId="29325"/>
    <cellStyle name="Comma 2 21 2 74" xfId="29204"/>
    <cellStyle name="Comma 2 21 2 75" xfId="27330"/>
    <cellStyle name="Comma 2 21 2 76" xfId="13133"/>
    <cellStyle name="Comma 2 21 2 77" xfId="33412"/>
    <cellStyle name="Comma 2 21 2 78" xfId="37759"/>
    <cellStyle name="Comma 2 21 2 79" xfId="31714"/>
    <cellStyle name="Comma 2 21 2 8" xfId="1263"/>
    <cellStyle name="Comma 2 21 2 80" xfId="45414"/>
    <cellStyle name="Comma 2 21 2 81" xfId="45204"/>
    <cellStyle name="Comma 2 21 2 82" xfId="45294"/>
    <cellStyle name="Comma 2 21 2 83" xfId="45700"/>
    <cellStyle name="Comma 2 21 2 84" xfId="45252"/>
    <cellStyle name="Comma 2 21 2 85" xfId="45660"/>
    <cellStyle name="Comma 2 21 2 86" xfId="47565"/>
    <cellStyle name="Comma 2 21 2 87" xfId="45703"/>
    <cellStyle name="Comma 2 21 2 88" xfId="49898"/>
    <cellStyle name="Comma 2 21 2 89" xfId="45754"/>
    <cellStyle name="Comma 2 21 2 9" xfId="1264"/>
    <cellStyle name="Comma 2 21 2 90" xfId="52161"/>
    <cellStyle name="Comma 2 21 2 91" xfId="48457"/>
    <cellStyle name="Comma 2 21 2 92" xfId="60809"/>
    <cellStyle name="Comma 2 21 2 93" xfId="60894"/>
    <cellStyle name="Comma 2 21 20" xfId="1265"/>
    <cellStyle name="Comma 2 21 21" xfId="1266"/>
    <cellStyle name="Comma 2 21 22" xfId="1267"/>
    <cellStyle name="Comma 2 21 23" xfId="1268"/>
    <cellStyle name="Comma 2 21 24" xfId="1269"/>
    <cellStyle name="Comma 2 21 25" xfId="1270"/>
    <cellStyle name="Comma 2 21 26" xfId="1271"/>
    <cellStyle name="Comma 2 21 27" xfId="1272"/>
    <cellStyle name="Comma 2 21 28" xfId="1273"/>
    <cellStyle name="Comma 2 21 29" xfId="1274"/>
    <cellStyle name="Comma 2 21 3" xfId="1275"/>
    <cellStyle name="Comma 2 21 3 10" xfId="1276"/>
    <cellStyle name="Comma 2 21 3 11" xfId="1277"/>
    <cellStyle name="Comma 2 21 3 12" xfId="1278"/>
    <cellStyle name="Comma 2 21 3 13" xfId="1279"/>
    <cellStyle name="Comma 2 21 3 14" xfId="1280"/>
    <cellStyle name="Comma 2 21 3 15" xfId="1281"/>
    <cellStyle name="Comma 2 21 3 16" xfId="1282"/>
    <cellStyle name="Comma 2 21 3 17" xfId="1283"/>
    <cellStyle name="Comma 2 21 3 18" xfId="1284"/>
    <cellStyle name="Comma 2 21 3 19" xfId="1285"/>
    <cellStyle name="Comma 2 21 3 2" xfId="1286"/>
    <cellStyle name="Comma 2 21 3 20" xfId="1287"/>
    <cellStyle name="Comma 2 21 3 21" xfId="1288"/>
    <cellStyle name="Comma 2 21 3 22" xfId="1289"/>
    <cellStyle name="Comma 2 21 3 23" xfId="1290"/>
    <cellStyle name="Comma 2 21 3 24" xfId="1291"/>
    <cellStyle name="Comma 2 21 3 25" xfId="1292"/>
    <cellStyle name="Comma 2 21 3 26" xfId="1293"/>
    <cellStyle name="Comma 2 21 3 27" xfId="1294"/>
    <cellStyle name="Comma 2 21 3 28" xfId="1295"/>
    <cellStyle name="Comma 2 21 3 29" xfId="1296"/>
    <cellStyle name="Comma 2 21 3 3" xfId="1297"/>
    <cellStyle name="Comma 2 21 3 30" xfId="1298"/>
    <cellStyle name="Comma 2 21 3 31" xfId="1299"/>
    <cellStyle name="Comma 2 21 3 32" xfId="1300"/>
    <cellStyle name="Comma 2 21 3 33" xfId="1301"/>
    <cellStyle name="Comma 2 21 3 34" xfId="9437"/>
    <cellStyle name="Comma 2 21 3 35" xfId="14203"/>
    <cellStyle name="Comma 2 21 3 36" xfId="22700"/>
    <cellStyle name="Comma 2 21 3 37" xfId="24378"/>
    <cellStyle name="Comma 2 21 3 38" xfId="23912"/>
    <cellStyle name="Comma 2 21 3 39" xfId="23108"/>
    <cellStyle name="Comma 2 21 3 4" xfId="1302"/>
    <cellStyle name="Comma 2 21 3 40" xfId="22321"/>
    <cellStyle name="Comma 2 21 3 41" xfId="22809"/>
    <cellStyle name="Comma 2 21 3 42" xfId="23294"/>
    <cellStyle name="Comma 2 21 3 43" xfId="22866"/>
    <cellStyle name="Comma 2 21 3 44" xfId="24472"/>
    <cellStyle name="Comma 2 21 3 45" xfId="24681"/>
    <cellStyle name="Comma 2 21 3 46" xfId="24883"/>
    <cellStyle name="Comma 2 21 3 47" xfId="25087"/>
    <cellStyle name="Comma 2 21 3 48" xfId="25283"/>
    <cellStyle name="Comma 2 21 3 49" xfId="25481"/>
    <cellStyle name="Comma 2 21 3 5" xfId="1303"/>
    <cellStyle name="Comma 2 21 3 50" xfId="25679"/>
    <cellStyle name="Comma 2 21 3 51" xfId="25865"/>
    <cellStyle name="Comma 2 21 3 52" xfId="26054"/>
    <cellStyle name="Comma 2 21 3 53" xfId="26244"/>
    <cellStyle name="Comma 2 21 3 54" xfId="26427"/>
    <cellStyle name="Comma 2 21 3 55" xfId="26609"/>
    <cellStyle name="Comma 2 21 3 56" xfId="26798"/>
    <cellStyle name="Comma 2 21 3 57" xfId="26976"/>
    <cellStyle name="Comma 2 21 3 58" xfId="27153"/>
    <cellStyle name="Comma 2 21 3 59" xfId="27327"/>
    <cellStyle name="Comma 2 21 3 6" xfId="1304"/>
    <cellStyle name="Comma 2 21 3 60" xfId="27496"/>
    <cellStyle name="Comma 2 21 3 61" xfId="27661"/>
    <cellStyle name="Comma 2 21 3 62" xfId="27817"/>
    <cellStyle name="Comma 2 21 3 63" xfId="27970"/>
    <cellStyle name="Comma 2 21 3 64" xfId="28587"/>
    <cellStyle name="Comma 2 21 3 65" xfId="27180"/>
    <cellStyle name="Comma 2 21 3 66" xfId="29254"/>
    <cellStyle name="Comma 2 21 3 67" xfId="20258"/>
    <cellStyle name="Comma 2 21 3 68" xfId="21739"/>
    <cellStyle name="Comma 2 21 3 69" xfId="28624"/>
    <cellStyle name="Comma 2 21 3 7" xfId="1305"/>
    <cellStyle name="Comma 2 21 3 70" xfId="29731"/>
    <cellStyle name="Comma 2 21 3 71" xfId="28147"/>
    <cellStyle name="Comma 2 21 3 72" xfId="23384"/>
    <cellStyle name="Comma 2 21 3 73" xfId="18977"/>
    <cellStyle name="Comma 2 21 3 74" xfId="29971"/>
    <cellStyle name="Comma 2 21 3 75" xfId="29790"/>
    <cellStyle name="Comma 2 21 3 76" xfId="13369"/>
    <cellStyle name="Comma 2 21 3 77" xfId="33118"/>
    <cellStyle name="Comma 2 21 3 78" xfId="38321"/>
    <cellStyle name="Comma 2 21 3 79" xfId="17719"/>
    <cellStyle name="Comma 2 21 3 8" xfId="1306"/>
    <cellStyle name="Comma 2 21 3 80" xfId="45420"/>
    <cellStyle name="Comma 2 21 3 81" xfId="45665"/>
    <cellStyle name="Comma 2 21 3 82" xfId="45302"/>
    <cellStyle name="Comma 2 21 3 83" xfId="45692"/>
    <cellStyle name="Comma 2 21 3 84" xfId="45261"/>
    <cellStyle name="Comma 2 21 3 85" xfId="45656"/>
    <cellStyle name="Comma 2 21 3 86" xfId="47486"/>
    <cellStyle name="Comma 2 21 3 87" xfId="45696"/>
    <cellStyle name="Comma 2 21 3 88" xfId="49846"/>
    <cellStyle name="Comma 2 21 3 89" xfId="45739"/>
    <cellStyle name="Comma 2 21 3 9" xfId="1307"/>
    <cellStyle name="Comma 2 21 3 90" xfId="50948"/>
    <cellStyle name="Comma 2 21 3 91" xfId="45853"/>
    <cellStyle name="Comma 2 21 3 92" xfId="60810"/>
    <cellStyle name="Comma 2 21 3 93" xfId="60893"/>
    <cellStyle name="Comma 2 21 30" xfId="1308"/>
    <cellStyle name="Comma 2 21 31" xfId="1309"/>
    <cellStyle name="Comma 2 21 32" xfId="1310"/>
    <cellStyle name="Comma 2 21 33" xfId="1311"/>
    <cellStyle name="Comma 2 21 34" xfId="1312"/>
    <cellStyle name="Comma 2 21 35" xfId="1313"/>
    <cellStyle name="Comma 2 21 36" xfId="9435"/>
    <cellStyle name="Comma 2 21 37" xfId="14135"/>
    <cellStyle name="Comma 2 21 38" xfId="22673"/>
    <cellStyle name="Comma 2 21 39" xfId="24381"/>
    <cellStyle name="Comma 2 21 4" xfId="1314"/>
    <cellStyle name="Comma 2 21 40" xfId="22471"/>
    <cellStyle name="Comma 2 21 41" xfId="19088"/>
    <cellStyle name="Comma 2 21 42" xfId="22343"/>
    <cellStyle name="Comma 2 21 43" xfId="23170"/>
    <cellStyle name="Comma 2 21 44" xfId="22229"/>
    <cellStyle name="Comma 2 21 45" xfId="22546"/>
    <cellStyle name="Comma 2 21 46" xfId="18935"/>
    <cellStyle name="Comma 2 21 47" xfId="22368"/>
    <cellStyle name="Comma 2 21 48" xfId="19870"/>
    <cellStyle name="Comma 2 21 49" xfId="22264"/>
    <cellStyle name="Comma 2 21 5" xfId="1315"/>
    <cellStyle name="Comma 2 21 50" xfId="20630"/>
    <cellStyle name="Comma 2 21 51" xfId="22178"/>
    <cellStyle name="Comma 2 21 52" xfId="14462"/>
    <cellStyle name="Comma 2 21 53" xfId="22099"/>
    <cellStyle name="Comma 2 21 54" xfId="21324"/>
    <cellStyle name="Comma 2 21 55" xfId="22031"/>
    <cellStyle name="Comma 2 21 56" xfId="21383"/>
    <cellStyle name="Comma 2 21 57" xfId="21967"/>
    <cellStyle name="Comma 2 21 58" xfId="21442"/>
    <cellStyle name="Comma 2 21 59" xfId="21913"/>
    <cellStyle name="Comma 2 21 6" xfId="1316"/>
    <cellStyle name="Comma 2 21 60" xfId="21487"/>
    <cellStyle name="Comma 2 21 61" xfId="23273"/>
    <cellStyle name="Comma 2 21 62" xfId="21530"/>
    <cellStyle name="Comma 2 21 63" xfId="21845"/>
    <cellStyle name="Comma 2 21 64" xfId="24511"/>
    <cellStyle name="Comma 2 21 65" xfId="24714"/>
    <cellStyle name="Comma 2 21 66" xfId="20265"/>
    <cellStyle name="Comma 2 21 67" xfId="23657"/>
    <cellStyle name="Comma 2 21 68" xfId="29257"/>
    <cellStyle name="Comma 2 21 69" xfId="27839"/>
    <cellStyle name="Comma 2 21 7" xfId="1317"/>
    <cellStyle name="Comma 2 21 70" xfId="21692"/>
    <cellStyle name="Comma 2 21 71" xfId="28397"/>
    <cellStyle name="Comma 2 21 72" xfId="27015"/>
    <cellStyle name="Comma 2 21 73" xfId="27170"/>
    <cellStyle name="Comma 2 21 74" xfId="27672"/>
    <cellStyle name="Comma 2 21 75" xfId="26937"/>
    <cellStyle name="Comma 2 21 76" xfId="29612"/>
    <cellStyle name="Comma 2 21 77" xfId="25497"/>
    <cellStyle name="Comma 2 21 78" xfId="13138"/>
    <cellStyle name="Comma 2 21 79" xfId="33708"/>
    <cellStyle name="Comma 2 21 8" xfId="1318"/>
    <cellStyle name="Comma 2 21 80" xfId="35514"/>
    <cellStyle name="Comma 2 21 81" xfId="11133"/>
    <cellStyle name="Comma 2 21 82" xfId="45413"/>
    <cellStyle name="Comma 2 21 83" xfId="45669"/>
    <cellStyle name="Comma 2 21 84" xfId="45293"/>
    <cellStyle name="Comma 2 21 85" xfId="45701"/>
    <cellStyle name="Comma 2 21 86" xfId="45251"/>
    <cellStyle name="Comma 2 21 87" xfId="45661"/>
    <cellStyle name="Comma 2 21 88" xfId="47573"/>
    <cellStyle name="Comma 2 21 89" xfId="45705"/>
    <cellStyle name="Comma 2 21 9" xfId="1319"/>
    <cellStyle name="Comma 2 21 90" xfId="49906"/>
    <cellStyle name="Comma 2 21 91" xfId="45755"/>
    <cellStyle name="Comma 2 21 92" xfId="52162"/>
    <cellStyle name="Comma 2 21 93" xfId="48461"/>
    <cellStyle name="Comma 2 21 94" xfId="60808"/>
    <cellStyle name="Comma 2 21 95" xfId="60895"/>
    <cellStyle name="Comma 2 22" xfId="1320"/>
    <cellStyle name="Comma 2 22 10" xfId="1321"/>
    <cellStyle name="Comma 2 22 11" xfId="1322"/>
    <cellStyle name="Comma 2 22 12" xfId="1323"/>
    <cellStyle name="Comma 2 22 13" xfId="1324"/>
    <cellStyle name="Comma 2 22 14" xfId="1325"/>
    <cellStyle name="Comma 2 22 15" xfId="1326"/>
    <cellStyle name="Comma 2 22 16" xfId="1327"/>
    <cellStyle name="Comma 2 22 17" xfId="1328"/>
    <cellStyle name="Comma 2 22 18" xfId="1329"/>
    <cellStyle name="Comma 2 22 19" xfId="1330"/>
    <cellStyle name="Comma 2 22 2" xfId="1331"/>
    <cellStyle name="Comma 2 22 2 10" xfId="1332"/>
    <cellStyle name="Comma 2 22 2 11" xfId="1333"/>
    <cellStyle name="Comma 2 22 2 12" xfId="1334"/>
    <cellStyle name="Comma 2 22 2 13" xfId="1335"/>
    <cellStyle name="Comma 2 22 2 14" xfId="1336"/>
    <cellStyle name="Comma 2 22 2 15" xfId="1337"/>
    <cellStyle name="Comma 2 22 2 16" xfId="1338"/>
    <cellStyle name="Comma 2 22 2 17" xfId="1339"/>
    <cellStyle name="Comma 2 22 2 18" xfId="1340"/>
    <cellStyle name="Comma 2 22 2 19" xfId="1341"/>
    <cellStyle name="Comma 2 22 2 2" xfId="1342"/>
    <cellStyle name="Comma 2 22 2 20" xfId="1343"/>
    <cellStyle name="Comma 2 22 2 21" xfId="1344"/>
    <cellStyle name="Comma 2 22 2 22" xfId="1345"/>
    <cellStyle name="Comma 2 22 2 23" xfId="1346"/>
    <cellStyle name="Comma 2 22 2 24" xfId="1347"/>
    <cellStyle name="Comma 2 22 2 25" xfId="1348"/>
    <cellStyle name="Comma 2 22 2 26" xfId="1349"/>
    <cellStyle name="Comma 2 22 2 27" xfId="1350"/>
    <cellStyle name="Comma 2 22 2 28" xfId="1351"/>
    <cellStyle name="Comma 2 22 2 29" xfId="1352"/>
    <cellStyle name="Comma 2 22 2 3" xfId="1353"/>
    <cellStyle name="Comma 2 22 2 30" xfId="1354"/>
    <cellStyle name="Comma 2 22 2 31" xfId="1355"/>
    <cellStyle name="Comma 2 22 2 32" xfId="1356"/>
    <cellStyle name="Comma 2 22 2 33" xfId="1357"/>
    <cellStyle name="Comma 2 22 2 34" xfId="9439"/>
    <cellStyle name="Comma 2 22 2 35" xfId="14228"/>
    <cellStyle name="Comma 2 22 2 36" xfId="22699"/>
    <cellStyle name="Comma 2 22 2 37" xfId="24376"/>
    <cellStyle name="Comma 2 22 2 38" xfId="22470"/>
    <cellStyle name="Comma 2 22 2 39" xfId="24183"/>
    <cellStyle name="Comma 2 22 2 4" xfId="1358"/>
    <cellStyle name="Comma 2 22 2 40" xfId="22319"/>
    <cellStyle name="Comma 2 22 2 41" xfId="20548"/>
    <cellStyle name="Comma 2 22 2 42" xfId="15817"/>
    <cellStyle name="Comma 2 22 2 43" xfId="21875"/>
    <cellStyle name="Comma 2 22 2 44" xfId="22145"/>
    <cellStyle name="Comma 2 22 2 45" xfId="21312"/>
    <cellStyle name="Comma 2 22 2 46" xfId="22067"/>
    <cellStyle name="Comma 2 22 2 47" xfId="21349"/>
    <cellStyle name="Comma 2 22 2 48" xfId="22005"/>
    <cellStyle name="Comma 2 22 2 49" xfId="21406"/>
    <cellStyle name="Comma 2 22 2 5" xfId="1359"/>
    <cellStyle name="Comma 2 22 2 50" xfId="21923"/>
    <cellStyle name="Comma 2 22 2 51" xfId="21469"/>
    <cellStyle name="Comma 2 22 2 52" xfId="22923"/>
    <cellStyle name="Comma 2 22 2 53" xfId="21515"/>
    <cellStyle name="Comma 2 22 2 54" xfId="21860"/>
    <cellStyle name="Comma 2 22 2 55" xfId="20260"/>
    <cellStyle name="Comma 2 22 2 56" xfId="23466"/>
    <cellStyle name="Comma 2 22 2 57" xfId="21576"/>
    <cellStyle name="Comma 2 22 2 58" xfId="23647"/>
    <cellStyle name="Comma 2 22 2 59" xfId="23854"/>
    <cellStyle name="Comma 2 22 2 6" xfId="1360"/>
    <cellStyle name="Comma 2 22 2 60" xfId="21786"/>
    <cellStyle name="Comma 2 22 2 61" xfId="23447"/>
    <cellStyle name="Comma 2 22 2 62" xfId="21766"/>
    <cellStyle name="Comma 2 22 2 63" xfId="21638"/>
    <cellStyle name="Comma 2 22 2 64" xfId="27550"/>
    <cellStyle name="Comma 2 22 2 65" xfId="28549"/>
    <cellStyle name="Comma 2 22 2 66" xfId="29252"/>
    <cellStyle name="Comma 2 22 2 67" xfId="16999"/>
    <cellStyle name="Comma 2 22 2 68" xfId="28950"/>
    <cellStyle name="Comma 2 22 2 69" xfId="29052"/>
    <cellStyle name="Comma 2 22 2 7" xfId="1361"/>
    <cellStyle name="Comma 2 22 2 70" xfId="24070"/>
    <cellStyle name="Comma 2 22 2 71" xfId="28889"/>
    <cellStyle name="Comma 2 22 2 72" xfId="21770"/>
    <cellStyle name="Comma 2 22 2 73" xfId="20615"/>
    <cellStyle name="Comma 2 22 2 74" xfId="13463"/>
    <cellStyle name="Comma 2 22 2 75" xfId="26619"/>
    <cellStyle name="Comma 2 22 2 76" xfId="13136"/>
    <cellStyle name="Comma 2 22 2 77" xfId="32519"/>
    <cellStyle name="Comma 2 22 2 78" xfId="35208"/>
    <cellStyle name="Comma 2 22 2 79" xfId="32883"/>
    <cellStyle name="Comma 2 22 2 8" xfId="1362"/>
    <cellStyle name="Comma 2 22 2 80" xfId="45433"/>
    <cellStyle name="Comma 2 22 2 81" xfId="45652"/>
    <cellStyle name="Comma 2 22 2 82" xfId="45314"/>
    <cellStyle name="Comma 2 22 2 83" xfId="45685"/>
    <cellStyle name="Comma 2 22 2 84" xfId="45273"/>
    <cellStyle name="Comma 2 22 2 85" xfId="45632"/>
    <cellStyle name="Comma 2 22 2 86" xfId="47317"/>
    <cellStyle name="Comma 2 22 2 87" xfId="45684"/>
    <cellStyle name="Comma 2 22 2 88" xfId="49719"/>
    <cellStyle name="Comma 2 22 2 89" xfId="45727"/>
    <cellStyle name="Comma 2 22 2 9" xfId="1363"/>
    <cellStyle name="Comma 2 22 2 90" xfId="50184"/>
    <cellStyle name="Comma 2 22 2 91" xfId="45809"/>
    <cellStyle name="Comma 2 22 2 92" xfId="60812"/>
    <cellStyle name="Comma 2 22 2 93" xfId="60891"/>
    <cellStyle name="Comma 2 22 20" xfId="1364"/>
    <cellStyle name="Comma 2 22 21" xfId="1365"/>
    <cellStyle name="Comma 2 22 22" xfId="1366"/>
    <cellStyle name="Comma 2 22 23" xfId="1367"/>
    <cellStyle name="Comma 2 22 24" xfId="1368"/>
    <cellStyle name="Comma 2 22 25" xfId="1369"/>
    <cellStyle name="Comma 2 22 26" xfId="1370"/>
    <cellStyle name="Comma 2 22 27" xfId="1371"/>
    <cellStyle name="Comma 2 22 28" xfId="1372"/>
    <cellStyle name="Comma 2 22 29" xfId="1373"/>
    <cellStyle name="Comma 2 22 3" xfId="1374"/>
    <cellStyle name="Comma 2 22 3 10" xfId="1375"/>
    <cellStyle name="Comma 2 22 3 11" xfId="1376"/>
    <cellStyle name="Comma 2 22 3 12" xfId="1377"/>
    <cellStyle name="Comma 2 22 3 13" xfId="1378"/>
    <cellStyle name="Comma 2 22 3 14" xfId="1379"/>
    <cellStyle name="Comma 2 22 3 15" xfId="1380"/>
    <cellStyle name="Comma 2 22 3 16" xfId="1381"/>
    <cellStyle name="Comma 2 22 3 17" xfId="1382"/>
    <cellStyle name="Comma 2 22 3 18" xfId="1383"/>
    <cellStyle name="Comma 2 22 3 19" xfId="1384"/>
    <cellStyle name="Comma 2 22 3 2" xfId="1385"/>
    <cellStyle name="Comma 2 22 3 20" xfId="1386"/>
    <cellStyle name="Comma 2 22 3 21" xfId="1387"/>
    <cellStyle name="Comma 2 22 3 22" xfId="1388"/>
    <cellStyle name="Comma 2 22 3 23" xfId="1389"/>
    <cellStyle name="Comma 2 22 3 24" xfId="1390"/>
    <cellStyle name="Comma 2 22 3 25" xfId="1391"/>
    <cellStyle name="Comma 2 22 3 26" xfId="1392"/>
    <cellStyle name="Comma 2 22 3 27" xfId="1393"/>
    <cellStyle name="Comma 2 22 3 28" xfId="1394"/>
    <cellStyle name="Comma 2 22 3 29" xfId="1395"/>
    <cellStyle name="Comma 2 22 3 3" xfId="1396"/>
    <cellStyle name="Comma 2 22 3 30" xfId="1397"/>
    <cellStyle name="Comma 2 22 3 31" xfId="1398"/>
    <cellStyle name="Comma 2 22 3 32" xfId="1399"/>
    <cellStyle name="Comma 2 22 3 33" xfId="1400"/>
    <cellStyle name="Comma 2 22 3 34" xfId="9440"/>
    <cellStyle name="Comma 2 22 3 35" xfId="14240"/>
    <cellStyle name="Comma 2 22 3 36" xfId="22697"/>
    <cellStyle name="Comma 2 22 3 37" xfId="24375"/>
    <cellStyle name="Comma 2 22 3 38" xfId="22465"/>
    <cellStyle name="Comma 2 22 3 39" xfId="19090"/>
    <cellStyle name="Comma 2 22 3 4" xfId="1401"/>
    <cellStyle name="Comma 2 22 3 40" xfId="15256"/>
    <cellStyle name="Comma 2 22 3 41" xfId="22812"/>
    <cellStyle name="Comma 2 22 3 42" xfId="23500"/>
    <cellStyle name="Comma 2 22 3 43" xfId="22525"/>
    <cellStyle name="Comma 2 22 3 44" xfId="18110"/>
    <cellStyle name="Comma 2 22 3 45" xfId="22359"/>
    <cellStyle name="Comma 2 22 3 46" xfId="19862"/>
    <cellStyle name="Comma 2 22 3 47" xfId="15417"/>
    <cellStyle name="Comma 2 22 3 48" xfId="23919"/>
    <cellStyle name="Comma 2 22 3 49" xfId="23091"/>
    <cellStyle name="Comma 2 22 3 5" xfId="1402"/>
    <cellStyle name="Comma 2 22 3 50" xfId="13451"/>
    <cellStyle name="Comma 2 22 3 51" xfId="23840"/>
    <cellStyle name="Comma 2 22 3 52" xfId="16499"/>
    <cellStyle name="Comma 2 22 3 53" xfId="22854"/>
    <cellStyle name="Comma 2 22 3 54" xfId="22169"/>
    <cellStyle name="Comma 2 22 3 55" xfId="21955"/>
    <cellStyle name="Comma 2 22 3 56" xfId="22662"/>
    <cellStyle name="Comma 2 22 3 57" xfId="17408"/>
    <cellStyle name="Comma 2 22 3 58" xfId="23623"/>
    <cellStyle name="Comma 2 22 3 59" xfId="19739"/>
    <cellStyle name="Comma 2 22 3 6" xfId="1403"/>
    <cellStyle name="Comma 2 22 3 60" xfId="24431"/>
    <cellStyle name="Comma 2 22 3 61" xfId="24640"/>
    <cellStyle name="Comma 2 22 3 62" xfId="24842"/>
    <cellStyle name="Comma 2 22 3 63" xfId="25046"/>
    <cellStyle name="Comma 2 22 3 64" xfId="15283"/>
    <cellStyle name="Comma 2 22 3 65" xfId="21646"/>
    <cellStyle name="Comma 2 22 3 66" xfId="29251"/>
    <cellStyle name="Comma 2 22 3 67" xfId="28341"/>
    <cellStyle name="Comma 2 22 3 68" xfId="28015"/>
    <cellStyle name="Comma 2 22 3 69" xfId="29303"/>
    <cellStyle name="Comma 2 22 3 7" xfId="1404"/>
    <cellStyle name="Comma 2 22 3 70" xfId="28965"/>
    <cellStyle name="Comma 2 22 3 71" xfId="29314"/>
    <cellStyle name="Comma 2 22 3 72" xfId="27361"/>
    <cellStyle name="Comma 2 22 3 73" xfId="27349"/>
    <cellStyle name="Comma 2 22 3 74" xfId="26291"/>
    <cellStyle name="Comma 2 22 3 75" xfId="25300"/>
    <cellStyle name="Comma 2 22 3 76" xfId="13135"/>
    <cellStyle name="Comma 2 22 3 77" xfId="32213"/>
    <cellStyle name="Comma 2 22 3 78" xfId="36905"/>
    <cellStyle name="Comma 2 22 3 79" xfId="40759"/>
    <cellStyle name="Comma 2 22 3 8" xfId="1405"/>
    <cellStyle name="Comma 2 22 3 80" xfId="45438"/>
    <cellStyle name="Comma 2 22 3 81" xfId="45645"/>
    <cellStyle name="Comma 2 22 3 82" xfId="45320"/>
    <cellStyle name="Comma 2 22 3 83" xfId="45676"/>
    <cellStyle name="Comma 2 22 3 84" xfId="45284"/>
    <cellStyle name="Comma 2 22 3 85" xfId="45623"/>
    <cellStyle name="Comma 2 22 3 86" xfId="47217"/>
    <cellStyle name="Comma 2 22 3 87" xfId="45673"/>
    <cellStyle name="Comma 2 22 3 88" xfId="47891"/>
    <cellStyle name="Comma 2 22 3 89" xfId="45718"/>
    <cellStyle name="Comma 2 22 3 9" xfId="1406"/>
    <cellStyle name="Comma 2 22 3 90" xfId="50061"/>
    <cellStyle name="Comma 2 22 3 91" xfId="45788"/>
    <cellStyle name="Comma 2 22 3 92" xfId="60813"/>
    <cellStyle name="Comma 2 22 3 93" xfId="60890"/>
    <cellStyle name="Comma 2 22 30" xfId="1407"/>
    <cellStyle name="Comma 2 22 31" xfId="1408"/>
    <cellStyle name="Comma 2 22 32" xfId="1409"/>
    <cellStyle name="Comma 2 22 33" xfId="1410"/>
    <cellStyle name="Comma 2 22 34" xfId="1411"/>
    <cellStyle name="Comma 2 22 35" xfId="1412"/>
    <cellStyle name="Comma 2 22 36" xfId="9438"/>
    <cellStyle name="Comma 2 22 37" xfId="23395"/>
    <cellStyle name="Comma 2 22 38" xfId="21436"/>
    <cellStyle name="Comma 2 22 39" xfId="24377"/>
    <cellStyle name="Comma 2 22 4" xfId="1413"/>
    <cellStyle name="Comma 2 22 40" xfId="19378"/>
    <cellStyle name="Comma 2 22 41" xfId="23825"/>
    <cellStyle name="Comma 2 22 42" xfId="24427"/>
    <cellStyle name="Comma 2 22 43" xfId="24636"/>
    <cellStyle name="Comma 2 22 44" xfId="24838"/>
    <cellStyle name="Comma 2 22 45" xfId="25042"/>
    <cellStyle name="Comma 2 22 46" xfId="25238"/>
    <cellStyle name="Comma 2 22 47" xfId="25437"/>
    <cellStyle name="Comma 2 22 48" xfId="25635"/>
    <cellStyle name="Comma 2 22 49" xfId="25821"/>
    <cellStyle name="Comma 2 22 5" xfId="1414"/>
    <cellStyle name="Comma 2 22 50" xfId="26009"/>
    <cellStyle name="Comma 2 22 51" xfId="26200"/>
    <cellStyle name="Comma 2 22 52" xfId="26385"/>
    <cellStyle name="Comma 2 22 53" xfId="26569"/>
    <cellStyle name="Comma 2 22 54" xfId="26756"/>
    <cellStyle name="Comma 2 22 55" xfId="26933"/>
    <cellStyle name="Comma 2 22 56" xfId="27113"/>
    <cellStyle name="Comma 2 22 57" xfId="27283"/>
    <cellStyle name="Comma 2 22 58" xfId="27456"/>
    <cellStyle name="Comma 2 22 59" xfId="27620"/>
    <cellStyle name="Comma 2 22 6" xfId="1415"/>
    <cellStyle name="Comma 2 22 60" xfId="27777"/>
    <cellStyle name="Comma 2 22 61" xfId="27934"/>
    <cellStyle name="Comma 2 22 62" xfId="28079"/>
    <cellStyle name="Comma 2 22 63" xfId="28231"/>
    <cellStyle name="Comma 2 22 64" xfId="28383"/>
    <cellStyle name="Comma 2 22 65" xfId="28528"/>
    <cellStyle name="Comma 2 22 66" xfId="28873"/>
    <cellStyle name="Comma 2 22 67" xfId="29000"/>
    <cellStyle name="Comma 2 22 68" xfId="29253"/>
    <cellStyle name="Comma 2 22 69" xfId="27811"/>
    <cellStyle name="Comma 2 22 7" xfId="1416"/>
    <cellStyle name="Comma 2 22 70" xfId="26998"/>
    <cellStyle name="Comma 2 22 71" xfId="27926"/>
    <cellStyle name="Comma 2 22 72" xfId="28581"/>
    <cellStyle name="Comma 2 22 73" xfId="29065"/>
    <cellStyle name="Comma 2 22 74" xfId="21819"/>
    <cellStyle name="Comma 2 22 75" xfId="28755"/>
    <cellStyle name="Comma 2 22 76" xfId="29870"/>
    <cellStyle name="Comma 2 22 77" xfId="29189"/>
    <cellStyle name="Comma 2 22 78" xfId="13137"/>
    <cellStyle name="Comma 2 22 79" xfId="32818"/>
    <cellStyle name="Comma 2 22 8" xfId="1417"/>
    <cellStyle name="Comma 2 22 80" xfId="37437"/>
    <cellStyle name="Comma 2 22 81" xfId="43302"/>
    <cellStyle name="Comma 2 22 82" xfId="45432"/>
    <cellStyle name="Comma 2 22 83" xfId="45655"/>
    <cellStyle name="Comma 2 22 84" xfId="45313"/>
    <cellStyle name="Comma 2 22 85" xfId="45686"/>
    <cellStyle name="Comma 2 22 86" xfId="45272"/>
    <cellStyle name="Comma 2 22 87" xfId="45633"/>
    <cellStyle name="Comma 2 22 88" xfId="47325"/>
    <cellStyle name="Comma 2 22 89" xfId="45687"/>
    <cellStyle name="Comma 2 22 9" xfId="1418"/>
    <cellStyle name="Comma 2 22 90" xfId="49720"/>
    <cellStyle name="Comma 2 22 91" xfId="45728"/>
    <cellStyle name="Comma 2 22 92" xfId="50192"/>
    <cellStyle name="Comma 2 22 93" xfId="45811"/>
    <cellStyle name="Comma 2 22 94" xfId="60811"/>
    <cellStyle name="Comma 2 22 95" xfId="60892"/>
    <cellStyle name="Comma 2 23" xfId="1419"/>
    <cellStyle name="Comma 2 23 10" xfId="1420"/>
    <cellStyle name="Comma 2 23 11" xfId="1421"/>
    <cellStyle name="Comma 2 23 12" xfId="1422"/>
    <cellStyle name="Comma 2 23 13" xfId="1423"/>
    <cellStyle name="Comma 2 23 14" xfId="1424"/>
    <cellStyle name="Comma 2 23 15" xfId="1425"/>
    <cellStyle name="Comma 2 23 16" xfId="1426"/>
    <cellStyle name="Comma 2 23 17" xfId="1427"/>
    <cellStyle name="Comma 2 23 18" xfId="1428"/>
    <cellStyle name="Comma 2 23 19" xfId="1429"/>
    <cellStyle name="Comma 2 23 2" xfId="1430"/>
    <cellStyle name="Comma 2 23 2 10" xfId="1431"/>
    <cellStyle name="Comma 2 23 2 11" xfId="1432"/>
    <cellStyle name="Comma 2 23 2 12" xfId="1433"/>
    <cellStyle name="Comma 2 23 2 13" xfId="1434"/>
    <cellStyle name="Comma 2 23 2 14" xfId="1435"/>
    <cellStyle name="Comma 2 23 2 15" xfId="1436"/>
    <cellStyle name="Comma 2 23 2 16" xfId="1437"/>
    <cellStyle name="Comma 2 23 2 17" xfId="1438"/>
    <cellStyle name="Comma 2 23 2 18" xfId="1439"/>
    <cellStyle name="Comma 2 23 2 19" xfId="1440"/>
    <cellStyle name="Comma 2 23 2 2" xfId="1441"/>
    <cellStyle name="Comma 2 23 2 20" xfId="1442"/>
    <cellStyle name="Comma 2 23 2 21" xfId="1443"/>
    <cellStyle name="Comma 2 23 2 22" xfId="1444"/>
    <cellStyle name="Comma 2 23 2 23" xfId="1445"/>
    <cellStyle name="Comma 2 23 2 24" xfId="1446"/>
    <cellStyle name="Comma 2 23 2 25" xfId="1447"/>
    <cellStyle name="Comma 2 23 2 26" xfId="1448"/>
    <cellStyle name="Comma 2 23 2 27" xfId="1449"/>
    <cellStyle name="Comma 2 23 2 28" xfId="1450"/>
    <cellStyle name="Comma 2 23 2 29" xfId="1451"/>
    <cellStyle name="Comma 2 23 2 3" xfId="1452"/>
    <cellStyle name="Comma 2 23 2 30" xfId="1453"/>
    <cellStyle name="Comma 2 23 2 31" xfId="1454"/>
    <cellStyle name="Comma 2 23 2 32" xfId="1455"/>
    <cellStyle name="Comma 2 23 2 33" xfId="1456"/>
    <cellStyle name="Comma 2 23 2 34" xfId="9442"/>
    <cellStyle name="Comma 2 23 2 35" xfId="14202"/>
    <cellStyle name="Comma 2 23 2 36" xfId="22691"/>
    <cellStyle name="Comma 2 23 2 37" xfId="24373"/>
    <cellStyle name="Comma 2 23 2 38" xfId="22468"/>
    <cellStyle name="Comma 2 23 2 39" xfId="23107"/>
    <cellStyle name="Comma 2 23 2 4" xfId="1457"/>
    <cellStyle name="Comma 2 23 2 40" xfId="22322"/>
    <cellStyle name="Comma 2 23 2 41" xfId="23845"/>
    <cellStyle name="Comma 2 23 2 42" xfId="22228"/>
    <cellStyle name="Comma 2 23 2 43" xfId="20661"/>
    <cellStyle name="Comma 2 23 2 44" xfId="22148"/>
    <cellStyle name="Comma 2 23 2 45" xfId="21285"/>
    <cellStyle name="Comma 2 23 2 46" xfId="22045"/>
    <cellStyle name="Comma 2 23 2 47" xfId="21353"/>
    <cellStyle name="Comma 2 23 2 48" xfId="22008"/>
    <cellStyle name="Comma 2 23 2 49" xfId="21411"/>
    <cellStyle name="Comma 2 23 2 5" xfId="1458"/>
    <cellStyle name="Comma 2 23 2 50" xfId="21948"/>
    <cellStyle name="Comma 2 23 2 51" xfId="21462"/>
    <cellStyle name="Comma 2 23 2 52" xfId="21884"/>
    <cellStyle name="Comma 2 23 2 53" xfId="21508"/>
    <cellStyle name="Comma 2 23 2 54" xfId="21866"/>
    <cellStyle name="Comma 2 23 2 55" xfId="21542"/>
    <cellStyle name="Comma 2 23 2 56" xfId="24051"/>
    <cellStyle name="Comma 2 23 2 57" xfId="21567"/>
    <cellStyle name="Comma 2 23 2 58" xfId="21810"/>
    <cellStyle name="Comma 2 23 2 59" xfId="21596"/>
    <cellStyle name="Comma 2 23 2 6" xfId="1459"/>
    <cellStyle name="Comma 2 23 2 60" xfId="21784"/>
    <cellStyle name="Comma 2 23 2 61" xfId="24235"/>
    <cellStyle name="Comma 2 23 2 62" xfId="21768"/>
    <cellStyle name="Comma 2 23 2 63" xfId="21630"/>
    <cellStyle name="Comma 2 23 2 64" xfId="27892"/>
    <cellStyle name="Comma 2 23 2 65" xfId="29242"/>
    <cellStyle name="Comma 2 23 2 66" xfId="29249"/>
    <cellStyle name="Comma 2 23 2 67" xfId="29214"/>
    <cellStyle name="Comma 2 23 2 68" xfId="24758"/>
    <cellStyle name="Comma 2 23 2 69" xfId="28313"/>
    <cellStyle name="Comma 2 23 2 7" xfId="1460"/>
    <cellStyle name="Comma 2 23 2 70" xfId="29167"/>
    <cellStyle name="Comma 2 23 2 71" xfId="29316"/>
    <cellStyle name="Comma 2 23 2 72" xfId="24894"/>
    <cellStyle name="Comma 2 23 2 73" xfId="26440"/>
    <cellStyle name="Comma 2 23 2 74" xfId="29970"/>
    <cellStyle name="Comma 2 23 2 75" xfId="26809"/>
    <cellStyle name="Comma 2 23 2 76" xfId="13368"/>
    <cellStyle name="Comma 2 23 2 77" xfId="36358"/>
    <cellStyle name="Comma 2 23 2 78" xfId="30074"/>
    <cellStyle name="Comma 2 23 2 79" xfId="38187"/>
    <cellStyle name="Comma 2 23 2 8" xfId="1461"/>
    <cellStyle name="Comma 2 23 2 80" xfId="45450"/>
    <cellStyle name="Comma 2 23 2 81" xfId="45634"/>
    <cellStyle name="Comma 2 23 2 82" xfId="45334"/>
    <cellStyle name="Comma 2 23 2 83" xfId="45667"/>
    <cellStyle name="Comma 2 23 2 84" xfId="45297"/>
    <cellStyle name="Comma 2 23 2 85" xfId="45599"/>
    <cellStyle name="Comma 2 23 2 86" xfId="47190"/>
    <cellStyle name="Comma 2 23 2 87" xfId="45663"/>
    <cellStyle name="Comma 2 23 2 88" xfId="47618"/>
    <cellStyle name="Comma 2 23 2 89" xfId="45702"/>
    <cellStyle name="Comma 2 23 2 9" xfId="1462"/>
    <cellStyle name="Comma 2 23 2 90" xfId="49889"/>
    <cellStyle name="Comma 2 23 2 91" xfId="45753"/>
    <cellStyle name="Comma 2 23 2 92" xfId="60815"/>
    <cellStyle name="Comma 2 23 2 93" xfId="60888"/>
    <cellStyle name="Comma 2 23 20" xfId="1463"/>
    <cellStyle name="Comma 2 23 21" xfId="1464"/>
    <cellStyle name="Comma 2 23 22" xfId="1465"/>
    <cellStyle name="Comma 2 23 23" xfId="1466"/>
    <cellStyle name="Comma 2 23 24" xfId="1467"/>
    <cellStyle name="Comma 2 23 25" xfId="1468"/>
    <cellStyle name="Comma 2 23 26" xfId="1469"/>
    <cellStyle name="Comma 2 23 27" xfId="1470"/>
    <cellStyle name="Comma 2 23 28" xfId="1471"/>
    <cellStyle name="Comma 2 23 29" xfId="1472"/>
    <cellStyle name="Comma 2 23 3" xfId="1473"/>
    <cellStyle name="Comma 2 23 3 10" xfId="1474"/>
    <cellStyle name="Comma 2 23 3 11" xfId="1475"/>
    <cellStyle name="Comma 2 23 3 12" xfId="1476"/>
    <cellStyle name="Comma 2 23 3 13" xfId="1477"/>
    <cellStyle name="Comma 2 23 3 14" xfId="1478"/>
    <cellStyle name="Comma 2 23 3 15" xfId="1479"/>
    <cellStyle name="Comma 2 23 3 16" xfId="1480"/>
    <cellStyle name="Comma 2 23 3 17" xfId="1481"/>
    <cellStyle name="Comma 2 23 3 18" xfId="1482"/>
    <cellStyle name="Comma 2 23 3 19" xfId="1483"/>
    <cellStyle name="Comma 2 23 3 2" xfId="1484"/>
    <cellStyle name="Comma 2 23 3 20" xfId="1485"/>
    <cellStyle name="Comma 2 23 3 21" xfId="1486"/>
    <cellStyle name="Comma 2 23 3 22" xfId="1487"/>
    <cellStyle name="Comma 2 23 3 23" xfId="1488"/>
    <cellStyle name="Comma 2 23 3 24" xfId="1489"/>
    <cellStyle name="Comma 2 23 3 25" xfId="1490"/>
    <cellStyle name="Comma 2 23 3 26" xfId="1491"/>
    <cellStyle name="Comma 2 23 3 27" xfId="1492"/>
    <cellStyle name="Comma 2 23 3 28" xfId="1493"/>
    <cellStyle name="Comma 2 23 3 29" xfId="1494"/>
    <cellStyle name="Comma 2 23 3 3" xfId="1495"/>
    <cellStyle name="Comma 2 23 3 30" xfId="1496"/>
    <cellStyle name="Comma 2 23 3 31" xfId="1497"/>
    <cellStyle name="Comma 2 23 3 32" xfId="1498"/>
    <cellStyle name="Comma 2 23 3 33" xfId="1499"/>
    <cellStyle name="Comma 2 23 3 34" xfId="9443"/>
    <cellStyle name="Comma 2 23 3 35" xfId="14263"/>
    <cellStyle name="Comma 2 23 3 36" xfId="22694"/>
    <cellStyle name="Comma 2 23 3 37" xfId="24372"/>
    <cellStyle name="Comma 2 23 3 38" xfId="24323"/>
    <cellStyle name="Comma 2 23 3 39" xfId="19089"/>
    <cellStyle name="Comma 2 23 3 4" xfId="1500"/>
    <cellStyle name="Comma 2 23 3 40" xfId="22316"/>
    <cellStyle name="Comma 2 23 3 41" xfId="22814"/>
    <cellStyle name="Comma 2 23 3 42" xfId="22226"/>
    <cellStyle name="Comma 2 23 3 43" xfId="22845"/>
    <cellStyle name="Comma 2 23 3 44" xfId="14946"/>
    <cellStyle name="Comma 2 23 3 45" xfId="17766"/>
    <cellStyle name="Comma 2 23 3 46" xfId="23486"/>
    <cellStyle name="Comma 2 23 3 47" xfId="21350"/>
    <cellStyle name="Comma 2 23 3 48" xfId="22000"/>
    <cellStyle name="Comma 2 23 3 49" xfId="21408"/>
    <cellStyle name="Comma 2 23 3 5" xfId="1501"/>
    <cellStyle name="Comma 2 23 3 50" xfId="21945"/>
    <cellStyle name="Comma 2 23 3 51" xfId="24524"/>
    <cellStyle name="Comma 2 23 3 52" xfId="24725"/>
    <cellStyle name="Comma 2 23 3 53" xfId="24929"/>
    <cellStyle name="Comma 2 23 3 54" xfId="25126"/>
    <cellStyle name="Comma 2 23 3 55" xfId="25325"/>
    <cellStyle name="Comma 2 23 3 56" xfId="25524"/>
    <cellStyle name="Comma 2 23 3 57" xfId="25714"/>
    <cellStyle name="Comma 2 23 3 58" xfId="25898"/>
    <cellStyle name="Comma 2 23 3 59" xfId="26091"/>
    <cellStyle name="Comma 2 23 3 6" xfId="1502"/>
    <cellStyle name="Comma 2 23 3 60" xfId="26276"/>
    <cellStyle name="Comma 2 23 3 61" xfId="26458"/>
    <cellStyle name="Comma 2 23 3 62" xfId="26643"/>
    <cellStyle name="Comma 2 23 3 63" xfId="26827"/>
    <cellStyle name="Comma 2 23 3 64" xfId="28667"/>
    <cellStyle name="Comma 2 23 3 65" xfId="28801"/>
    <cellStyle name="Comma 2 23 3 66" xfId="24245"/>
    <cellStyle name="Comma 2 23 3 67" xfId="28009"/>
    <cellStyle name="Comma 2 23 3 68" xfId="20274"/>
    <cellStyle name="Comma 2 23 3 69" xfId="29446"/>
    <cellStyle name="Comma 2 23 3 7" xfId="1503"/>
    <cellStyle name="Comma 2 23 3 70" xfId="29423"/>
    <cellStyle name="Comma 2 23 3 71" xfId="23960"/>
    <cellStyle name="Comma 2 23 3 72" xfId="29540"/>
    <cellStyle name="Comma 2 23 3 73" xfId="29626"/>
    <cellStyle name="Comma 2 23 3 74" xfId="27836"/>
    <cellStyle name="Comma 2 23 3 75" xfId="30010"/>
    <cellStyle name="Comma 2 23 3 76" xfId="13132"/>
    <cellStyle name="Comma 2 23 3 77" xfId="36111"/>
    <cellStyle name="Comma 2 23 3 78" xfId="38950"/>
    <cellStyle name="Comma 2 23 3 79" xfId="42666"/>
    <cellStyle name="Comma 2 23 3 8" xfId="1504"/>
    <cellStyle name="Comma 2 23 3 80" xfId="45456"/>
    <cellStyle name="Comma 2 23 3 81" xfId="45627"/>
    <cellStyle name="Comma 2 23 3 82" xfId="45339"/>
    <cellStyle name="Comma 2 23 3 83" xfId="45662"/>
    <cellStyle name="Comma 2 23 3 84" xfId="45306"/>
    <cellStyle name="Comma 2 23 3 85" xfId="45588"/>
    <cellStyle name="Comma 2 23 3 86" xfId="47175"/>
    <cellStyle name="Comma 2 23 3 87" xfId="45650"/>
    <cellStyle name="Comma 2 23 3 88" xfId="47534"/>
    <cellStyle name="Comma 2 23 3 89" xfId="45693"/>
    <cellStyle name="Comma 2 23 3 9" xfId="1505"/>
    <cellStyle name="Comma 2 23 3 90" xfId="49816"/>
    <cellStyle name="Comma 2 23 3 91" xfId="45738"/>
    <cellStyle name="Comma 2 23 3 92" xfId="60817"/>
    <cellStyle name="Comma 2 23 3 93" xfId="60887"/>
    <cellStyle name="Comma 2 23 30" xfId="1506"/>
    <cellStyle name="Comma 2 23 31" xfId="1507"/>
    <cellStyle name="Comma 2 23 32" xfId="1508"/>
    <cellStyle name="Comma 2 23 33" xfId="1509"/>
    <cellStyle name="Comma 2 23 34" xfId="1510"/>
    <cellStyle name="Comma 2 23 35" xfId="1511"/>
    <cellStyle name="Comma 2 23 36" xfId="9441"/>
    <cellStyle name="Comma 2 23 37" xfId="22217"/>
    <cellStyle name="Comma 2 23 38" xfId="22696"/>
    <cellStyle name="Comma 2 23 39" xfId="24374"/>
    <cellStyle name="Comma 2 23 4" xfId="1512"/>
    <cellStyle name="Comma 2 23 40" xfId="23734"/>
    <cellStyle name="Comma 2 23 41" xfId="23281"/>
    <cellStyle name="Comma 2 23 42" xfId="21364"/>
    <cellStyle name="Comma 2 23 43" xfId="21992"/>
    <cellStyle name="Comma 2 23 44" xfId="17044"/>
    <cellStyle name="Comma 2 23 45" xfId="21936"/>
    <cellStyle name="Comma 2 23 46" xfId="21474"/>
    <cellStyle name="Comma 2 23 47" xfId="21891"/>
    <cellStyle name="Comma 2 23 48" xfId="21523"/>
    <cellStyle name="Comma 2 23 49" xfId="21858"/>
    <cellStyle name="Comma 2 23 5" xfId="1513"/>
    <cellStyle name="Comma 2 23 50" xfId="21549"/>
    <cellStyle name="Comma 2 23 51" xfId="21826"/>
    <cellStyle name="Comma 2 23 52" xfId="21586"/>
    <cellStyle name="Comma 2 23 53" xfId="21801"/>
    <cellStyle name="Comma 2 23 54" xfId="14648"/>
    <cellStyle name="Comma 2 23 55" xfId="23650"/>
    <cellStyle name="Comma 2 23 56" xfId="24236"/>
    <cellStyle name="Comma 2 23 57" xfId="21765"/>
    <cellStyle name="Comma 2 23 58" xfId="24238"/>
    <cellStyle name="Comma 2 23 59" xfId="21755"/>
    <cellStyle name="Comma 2 23 6" xfId="1514"/>
    <cellStyle name="Comma 2 23 60" xfId="21648"/>
    <cellStyle name="Comma 2 23 61" xfId="23865"/>
    <cellStyle name="Comma 2 23 62" xfId="21660"/>
    <cellStyle name="Comma 2 23 63" xfId="21734"/>
    <cellStyle name="Comma 2 23 64" xfId="21666"/>
    <cellStyle name="Comma 2 23 65" xfId="24243"/>
    <cellStyle name="Comma 2 23 66" xfId="24482"/>
    <cellStyle name="Comma 2 23 67" xfId="27521"/>
    <cellStyle name="Comma 2 23 68" xfId="29250"/>
    <cellStyle name="Comma 2 23 69" xfId="28621"/>
    <cellStyle name="Comma 2 23 7" xfId="1515"/>
    <cellStyle name="Comma 2 23 70" xfId="26654"/>
    <cellStyle name="Comma 2 23 71" xfId="26806"/>
    <cellStyle name="Comma 2 23 72" xfId="26080"/>
    <cellStyle name="Comma 2 23 73" xfId="29109"/>
    <cellStyle name="Comma 2 23 74" xfId="24682"/>
    <cellStyle name="Comma 2 23 75" xfId="29328"/>
    <cellStyle name="Comma 2 23 76" xfId="29771"/>
    <cellStyle name="Comma 2 23 77" xfId="29368"/>
    <cellStyle name="Comma 2 23 78" xfId="13134"/>
    <cellStyle name="Comma 2 23 79" xfId="31857"/>
    <cellStyle name="Comma 2 23 8" xfId="1516"/>
    <cellStyle name="Comma 2 23 80" xfId="37366"/>
    <cellStyle name="Comma 2 23 81" xfId="32166"/>
    <cellStyle name="Comma 2 23 82" xfId="45449"/>
    <cellStyle name="Comma 2 23 83" xfId="45635"/>
    <cellStyle name="Comma 2 23 84" xfId="45333"/>
    <cellStyle name="Comma 2 23 85" xfId="45668"/>
    <cellStyle name="Comma 2 23 86" xfId="45296"/>
    <cellStyle name="Comma 2 23 87" xfId="45600"/>
    <cellStyle name="Comma 2 23 88" xfId="47191"/>
    <cellStyle name="Comma 2 23 89" xfId="45664"/>
    <cellStyle name="Comma 2 23 9" xfId="1517"/>
    <cellStyle name="Comma 2 23 90" xfId="47625"/>
    <cellStyle name="Comma 2 23 91" xfId="45706"/>
    <cellStyle name="Comma 2 23 92" xfId="49913"/>
    <cellStyle name="Comma 2 23 93" xfId="45756"/>
    <cellStyle name="Comma 2 23 94" xfId="60814"/>
    <cellStyle name="Comma 2 23 95" xfId="60889"/>
    <cellStyle name="Comma 2 24" xfId="1518"/>
    <cellStyle name="Comma 2 24 10" xfId="1519"/>
    <cellStyle name="Comma 2 24 11" xfId="1520"/>
    <cellStyle name="Comma 2 24 12" xfId="1521"/>
    <cellStyle name="Comma 2 24 13" xfId="1522"/>
    <cellStyle name="Comma 2 24 14" xfId="1523"/>
    <cellStyle name="Comma 2 24 15" xfId="1524"/>
    <cellStyle name="Comma 2 24 16" xfId="1525"/>
    <cellStyle name="Comma 2 24 17" xfId="1526"/>
    <cellStyle name="Comma 2 24 18" xfId="1527"/>
    <cellStyle name="Comma 2 24 19" xfId="1528"/>
    <cellStyle name="Comma 2 24 2" xfId="1529"/>
    <cellStyle name="Comma 2 24 2 10" xfId="1530"/>
    <cellStyle name="Comma 2 24 2 11" xfId="1531"/>
    <cellStyle name="Comma 2 24 2 12" xfId="1532"/>
    <cellStyle name="Comma 2 24 2 13" xfId="1533"/>
    <cellStyle name="Comma 2 24 2 14" xfId="1534"/>
    <cellStyle name="Comma 2 24 2 15" xfId="1535"/>
    <cellStyle name="Comma 2 24 2 16" xfId="1536"/>
    <cellStyle name="Comma 2 24 2 17" xfId="1537"/>
    <cellStyle name="Comma 2 24 2 18" xfId="1538"/>
    <cellStyle name="Comma 2 24 2 19" xfId="1539"/>
    <cellStyle name="Comma 2 24 2 2" xfId="1540"/>
    <cellStyle name="Comma 2 24 2 20" xfId="1541"/>
    <cellStyle name="Comma 2 24 2 21" xfId="1542"/>
    <cellStyle name="Comma 2 24 2 22" xfId="1543"/>
    <cellStyle name="Comma 2 24 2 23" xfId="1544"/>
    <cellStyle name="Comma 2 24 2 24" xfId="1545"/>
    <cellStyle name="Comma 2 24 2 25" xfId="1546"/>
    <cellStyle name="Comma 2 24 2 26" xfId="1547"/>
    <cellStyle name="Comma 2 24 2 27" xfId="1548"/>
    <cellStyle name="Comma 2 24 2 28" xfId="1549"/>
    <cellStyle name="Comma 2 24 2 29" xfId="1550"/>
    <cellStyle name="Comma 2 24 2 3" xfId="1551"/>
    <cellStyle name="Comma 2 24 2 30" xfId="1552"/>
    <cellStyle name="Comma 2 24 2 31" xfId="1553"/>
    <cellStyle name="Comma 2 24 2 32" xfId="1554"/>
    <cellStyle name="Comma 2 24 2 33" xfId="1555"/>
    <cellStyle name="Comma 2 24 2 34" xfId="9445"/>
    <cellStyle name="Comma 2 24 2 35" xfId="24172"/>
    <cellStyle name="Comma 2 24 2 36" xfId="21510"/>
    <cellStyle name="Comma 2 24 2 37" xfId="24605"/>
    <cellStyle name="Comma 2 24 2 38" xfId="24806"/>
    <cellStyle name="Comma 2 24 2 39" xfId="25011"/>
    <cellStyle name="Comma 2 24 2 4" xfId="1556"/>
    <cellStyle name="Comma 2 24 2 40" xfId="25206"/>
    <cellStyle name="Comma 2 24 2 41" xfId="25405"/>
    <cellStyle name="Comma 2 24 2 42" xfId="25603"/>
    <cellStyle name="Comma 2 24 2 43" xfId="25790"/>
    <cellStyle name="Comma 2 24 2 44" xfId="25977"/>
    <cellStyle name="Comma 2 24 2 45" xfId="26169"/>
    <cellStyle name="Comma 2 24 2 46" xfId="26354"/>
    <cellStyle name="Comma 2 24 2 47" xfId="26537"/>
    <cellStyle name="Comma 2 24 2 48" xfId="26724"/>
    <cellStyle name="Comma 2 24 2 49" xfId="26902"/>
    <cellStyle name="Comma 2 24 2 5" xfId="1557"/>
    <cellStyle name="Comma 2 24 2 50" xfId="27082"/>
    <cellStyle name="Comma 2 24 2 51" xfId="27251"/>
    <cellStyle name="Comma 2 24 2 52" xfId="27425"/>
    <cellStyle name="Comma 2 24 2 53" xfId="27589"/>
    <cellStyle name="Comma 2 24 2 54" xfId="27747"/>
    <cellStyle name="Comma 2 24 2 55" xfId="27904"/>
    <cellStyle name="Comma 2 24 2 56" xfId="28048"/>
    <cellStyle name="Comma 2 24 2 57" xfId="28201"/>
    <cellStyle name="Comma 2 24 2 58" xfId="28353"/>
    <cellStyle name="Comma 2 24 2 59" xfId="28497"/>
    <cellStyle name="Comma 2 24 2 6" xfId="1558"/>
    <cellStyle name="Comma 2 24 2 60" xfId="28636"/>
    <cellStyle name="Comma 2 24 2 61" xfId="28770"/>
    <cellStyle name="Comma 2 24 2 62" xfId="28901"/>
    <cellStyle name="Comma 2 24 2 63" xfId="29025"/>
    <cellStyle name="Comma 2 24 2 64" xfId="28872"/>
    <cellStyle name="Comma 2 24 2 65" xfId="27793"/>
    <cellStyle name="Comma 2 24 2 66" xfId="29248"/>
    <cellStyle name="Comma 2 24 2 67" xfId="28982"/>
    <cellStyle name="Comma 2 24 2 68" xfId="29574"/>
    <cellStyle name="Comma 2 24 2 69" xfId="29660"/>
    <cellStyle name="Comma 2 24 2 7" xfId="1559"/>
    <cellStyle name="Comma 2 24 2 70" xfId="29396"/>
    <cellStyle name="Comma 2 24 2 71" xfId="29819"/>
    <cellStyle name="Comma 2 24 2 72" xfId="29886"/>
    <cellStyle name="Comma 2 24 2 73" xfId="29939"/>
    <cellStyle name="Comma 2 24 2 74" xfId="29420"/>
    <cellStyle name="Comma 2 24 2 75" xfId="24096"/>
    <cellStyle name="Comma 2 24 2 76" xfId="13130"/>
    <cellStyle name="Comma 2 24 2 77" xfId="35502"/>
    <cellStyle name="Comma 2 24 2 78" xfId="37491"/>
    <cellStyle name="Comma 2 24 2 79" xfId="40508"/>
    <cellStyle name="Comma 2 24 2 8" xfId="1560"/>
    <cellStyle name="Comma 2 24 2 80" xfId="45467"/>
    <cellStyle name="Comma 2 24 2 81" xfId="45613"/>
    <cellStyle name="Comma 2 24 2 82" xfId="45355"/>
    <cellStyle name="Comma 2 24 2 83" xfId="45647"/>
    <cellStyle name="Comma 2 24 2 84" xfId="45319"/>
    <cellStyle name="Comma 2 24 2 85" xfId="45562"/>
    <cellStyle name="Comma 2 24 2 86" xfId="47157"/>
    <cellStyle name="Comma 2 24 2 87" xfId="48455"/>
    <cellStyle name="Comma 2 24 2 88" xfId="47349"/>
    <cellStyle name="Comma 2 24 2 89" xfId="45674"/>
    <cellStyle name="Comma 2 24 2 9" xfId="1561"/>
    <cellStyle name="Comma 2 24 2 90" xfId="47959"/>
    <cellStyle name="Comma 2 24 2 91" xfId="45721"/>
    <cellStyle name="Comma 2 24 2 92" xfId="60821"/>
    <cellStyle name="Comma 2 24 2 93" xfId="60885"/>
    <cellStyle name="Comma 2 24 20" xfId="1562"/>
    <cellStyle name="Comma 2 24 21" xfId="1563"/>
    <cellStyle name="Comma 2 24 22" xfId="1564"/>
    <cellStyle name="Comma 2 24 23" xfId="1565"/>
    <cellStyle name="Comma 2 24 24" xfId="1566"/>
    <cellStyle name="Comma 2 24 25" xfId="1567"/>
    <cellStyle name="Comma 2 24 26" xfId="1568"/>
    <cellStyle name="Comma 2 24 27" xfId="1569"/>
    <cellStyle name="Comma 2 24 28" xfId="1570"/>
    <cellStyle name="Comma 2 24 29" xfId="1571"/>
    <cellStyle name="Comma 2 24 3" xfId="1572"/>
    <cellStyle name="Comma 2 24 3 10" xfId="1573"/>
    <cellStyle name="Comma 2 24 3 11" xfId="1574"/>
    <cellStyle name="Comma 2 24 3 12" xfId="1575"/>
    <cellStyle name="Comma 2 24 3 13" xfId="1576"/>
    <cellStyle name="Comma 2 24 3 14" xfId="1577"/>
    <cellStyle name="Comma 2 24 3 15" xfId="1578"/>
    <cellStyle name="Comma 2 24 3 16" xfId="1579"/>
    <cellStyle name="Comma 2 24 3 17" xfId="1580"/>
    <cellStyle name="Comma 2 24 3 18" xfId="1581"/>
    <cellStyle name="Comma 2 24 3 19" xfId="1582"/>
    <cellStyle name="Comma 2 24 3 2" xfId="1583"/>
    <cellStyle name="Comma 2 24 3 20" xfId="1584"/>
    <cellStyle name="Comma 2 24 3 21" xfId="1585"/>
    <cellStyle name="Comma 2 24 3 22" xfId="1586"/>
    <cellStyle name="Comma 2 24 3 23" xfId="1587"/>
    <cellStyle name="Comma 2 24 3 24" xfId="1588"/>
    <cellStyle name="Comma 2 24 3 25" xfId="1589"/>
    <cellStyle name="Comma 2 24 3 26" xfId="1590"/>
    <cellStyle name="Comma 2 24 3 27" xfId="1591"/>
    <cellStyle name="Comma 2 24 3 28" xfId="1592"/>
    <cellStyle name="Comma 2 24 3 29" xfId="1593"/>
    <cellStyle name="Comma 2 24 3 3" xfId="1594"/>
    <cellStyle name="Comma 2 24 3 30" xfId="1595"/>
    <cellStyle name="Comma 2 24 3 31" xfId="1596"/>
    <cellStyle name="Comma 2 24 3 32" xfId="1597"/>
    <cellStyle name="Comma 2 24 3 33" xfId="1598"/>
    <cellStyle name="Comma 2 24 3 34" xfId="9446"/>
    <cellStyle name="Comma 2 24 3 35" xfId="23740"/>
    <cellStyle name="Comma 2 24 3 36" xfId="22675"/>
    <cellStyle name="Comma 2 24 3 37" xfId="24371"/>
    <cellStyle name="Comma 2 24 3 38" xfId="24005"/>
    <cellStyle name="Comma 2 24 3 39" xfId="24574"/>
    <cellStyle name="Comma 2 24 3 4" xfId="1599"/>
    <cellStyle name="Comma 2 24 3 40" xfId="24774"/>
    <cellStyle name="Comma 2 24 3 41" xfId="24979"/>
    <cellStyle name="Comma 2 24 3 42" xfId="25175"/>
    <cellStyle name="Comma 2 24 3 43" xfId="25374"/>
    <cellStyle name="Comma 2 24 3 44" xfId="25572"/>
    <cellStyle name="Comma 2 24 3 45" xfId="25760"/>
    <cellStyle name="Comma 2 24 3 46" xfId="25946"/>
    <cellStyle name="Comma 2 24 3 47" xfId="26138"/>
    <cellStyle name="Comma 2 24 3 48" xfId="26323"/>
    <cellStyle name="Comma 2 24 3 49" xfId="26504"/>
    <cellStyle name="Comma 2 24 3 5" xfId="1600"/>
    <cellStyle name="Comma 2 24 3 50" xfId="26692"/>
    <cellStyle name="Comma 2 24 3 51" xfId="26873"/>
    <cellStyle name="Comma 2 24 3 52" xfId="27051"/>
    <cellStyle name="Comma 2 24 3 53" xfId="27222"/>
    <cellStyle name="Comma 2 24 3 54" xfId="27396"/>
    <cellStyle name="Comma 2 24 3 55" xfId="27560"/>
    <cellStyle name="Comma 2 24 3 56" xfId="27720"/>
    <cellStyle name="Comma 2 24 3 57" xfId="27874"/>
    <cellStyle name="Comma 2 24 3 58" xfId="28019"/>
    <cellStyle name="Comma 2 24 3 59" xfId="28172"/>
    <cellStyle name="Comma 2 24 3 6" xfId="1601"/>
    <cellStyle name="Comma 2 24 3 60" xfId="28325"/>
    <cellStyle name="Comma 2 24 3 61" xfId="28467"/>
    <cellStyle name="Comma 2 24 3 62" xfId="28610"/>
    <cellStyle name="Comma 2 24 3 63" xfId="28746"/>
    <cellStyle name="Comma 2 24 3 64" xfId="27105"/>
    <cellStyle name="Comma 2 24 3 65" xfId="22784"/>
    <cellStyle name="Comma 2 24 3 66" xfId="29247"/>
    <cellStyle name="Comma 2 24 3 67" xfId="27612"/>
    <cellStyle name="Comma 2 24 3 68" xfId="18233"/>
    <cellStyle name="Comma 2 24 3 69" xfId="28887"/>
    <cellStyle name="Comma 2 24 3 7" xfId="1602"/>
    <cellStyle name="Comma 2 24 3 70" xfId="29555"/>
    <cellStyle name="Comma 2 24 3 71" xfId="25079"/>
    <cellStyle name="Comma 2 24 3 72" xfId="29711"/>
    <cellStyle name="Comma 2 24 3 73" xfId="29803"/>
    <cellStyle name="Comma 2 24 3 74" xfId="20608"/>
    <cellStyle name="Comma 2 24 3 75" xfId="29844"/>
    <cellStyle name="Comma 2 24 3 76" xfId="13129"/>
    <cellStyle name="Comma 2 24 3 77" xfId="35191"/>
    <cellStyle name="Comma 2 24 3 78" xfId="31332"/>
    <cellStyle name="Comma 2 24 3 79" xfId="37982"/>
    <cellStyle name="Comma 2 24 3 8" xfId="1603"/>
    <cellStyle name="Comma 2 24 3 80" xfId="45473"/>
    <cellStyle name="Comma 2 24 3 81" xfId="45607"/>
    <cellStyle name="Comma 2 24 3 82" xfId="45364"/>
    <cellStyle name="Comma 2 24 3 83" xfId="45640"/>
    <cellStyle name="Comma 2 24 3 84" xfId="45328"/>
    <cellStyle name="Comma 2 24 3 85" xfId="45547"/>
    <cellStyle name="Comma 2 24 3 86" xfId="47151"/>
    <cellStyle name="Comma 2 24 3 87" xfId="45618"/>
    <cellStyle name="Comma 2 24 3 88" xfId="47210"/>
    <cellStyle name="Comma 2 24 3 89" xfId="45670"/>
    <cellStyle name="Comma 2 24 3 9" xfId="1604"/>
    <cellStyle name="Comma 2 24 3 90" xfId="47831"/>
    <cellStyle name="Comma 2 24 3 91" xfId="45711"/>
    <cellStyle name="Comma 2 24 3 92" xfId="60823"/>
    <cellStyle name="Comma 2 24 3 93" xfId="60884"/>
    <cellStyle name="Comma 2 24 30" xfId="1605"/>
    <cellStyle name="Comma 2 24 31" xfId="1606"/>
    <cellStyle name="Comma 2 24 32" xfId="1607"/>
    <cellStyle name="Comma 2 24 33" xfId="1608"/>
    <cellStyle name="Comma 2 24 34" xfId="1609"/>
    <cellStyle name="Comma 2 24 35" xfId="1610"/>
    <cellStyle name="Comma 2 24 36" xfId="9444"/>
    <cellStyle name="Comma 2 24 37" xfId="14227"/>
    <cellStyle name="Comma 2 24 38" xfId="24354"/>
    <cellStyle name="Comma 2 24 39" xfId="24367"/>
    <cellStyle name="Comma 2 24 4" xfId="1611"/>
    <cellStyle name="Comma 2 24 40" xfId="24006"/>
    <cellStyle name="Comma 2 24 41" xfId="24184"/>
    <cellStyle name="Comma 2 24 42" xfId="22320"/>
    <cellStyle name="Comma 2 24 43" xfId="20547"/>
    <cellStyle name="Comma 2 24 44" xfId="23293"/>
    <cellStyle name="Comma 2 24 45" xfId="24227"/>
    <cellStyle name="Comma 2 24 46" xfId="22150"/>
    <cellStyle name="Comma 2 24 47" xfId="18687"/>
    <cellStyle name="Comma 2 24 48" xfId="24591"/>
    <cellStyle name="Comma 2 24 49" xfId="24791"/>
    <cellStyle name="Comma 2 24 5" xfId="1612"/>
    <cellStyle name="Comma 2 24 50" xfId="24996"/>
    <cellStyle name="Comma 2 24 51" xfId="25192"/>
    <cellStyle name="Comma 2 24 52" xfId="25391"/>
    <cellStyle name="Comma 2 24 53" xfId="25589"/>
    <cellStyle name="Comma 2 24 54" xfId="25777"/>
    <cellStyle name="Comma 2 24 55" xfId="25963"/>
    <cellStyle name="Comma 2 24 56" xfId="26155"/>
    <cellStyle name="Comma 2 24 57" xfId="26340"/>
    <cellStyle name="Comma 2 24 58" xfId="26521"/>
    <cellStyle name="Comma 2 24 59" xfId="26709"/>
    <cellStyle name="Comma 2 24 6" xfId="1613"/>
    <cellStyle name="Comma 2 24 60" xfId="26890"/>
    <cellStyle name="Comma 2 24 61" xfId="27068"/>
    <cellStyle name="Comma 2 24 62" xfId="27238"/>
    <cellStyle name="Comma 2 24 63" xfId="27412"/>
    <cellStyle name="Comma 2 24 64" xfId="27576"/>
    <cellStyle name="Comma 2 24 65" xfId="27735"/>
    <cellStyle name="Comma 2 24 66" xfId="28116"/>
    <cellStyle name="Comma 2 24 67" xfId="28034"/>
    <cellStyle name="Comma 2 24 68" xfId="29379"/>
    <cellStyle name="Comma 2 24 69" xfId="29037"/>
    <cellStyle name="Comma 2 24 7" xfId="1614"/>
    <cellStyle name="Comma 2 24 70" xfId="21622"/>
    <cellStyle name="Comma 2 24 71" xfId="29445"/>
    <cellStyle name="Comma 2 24 72" xfId="29395"/>
    <cellStyle name="Comma 2 24 73" xfId="21618"/>
    <cellStyle name="Comma 2 24 74" xfId="29601"/>
    <cellStyle name="Comma 2 24 75" xfId="29365"/>
    <cellStyle name="Comma 2 24 76" xfId="21718"/>
    <cellStyle name="Comma 2 24 77" xfId="26986"/>
    <cellStyle name="Comma 2 24 78" xfId="13131"/>
    <cellStyle name="Comma 2 24 79" xfId="35820"/>
    <cellStyle name="Comma 2 24 8" xfId="1615"/>
    <cellStyle name="Comma 2 24 80" xfId="40919"/>
    <cellStyle name="Comma 2 24 81" xfId="38423"/>
    <cellStyle name="Comma 2 24 82" xfId="45466"/>
    <cellStyle name="Comma 2 24 83" xfId="45614"/>
    <cellStyle name="Comma 2 24 84" xfId="45354"/>
    <cellStyle name="Comma 2 24 85" xfId="45648"/>
    <cellStyle name="Comma 2 24 86" xfId="45318"/>
    <cellStyle name="Comma 2 24 87" xfId="45563"/>
    <cellStyle name="Comma 2 24 88" xfId="47162"/>
    <cellStyle name="Comma 2 24 89" xfId="45630"/>
    <cellStyle name="Comma 2 24 9" xfId="1616"/>
    <cellStyle name="Comma 2 24 90" xfId="47356"/>
    <cellStyle name="Comma 2 24 91" xfId="45679"/>
    <cellStyle name="Comma 2 24 92" xfId="47964"/>
    <cellStyle name="Comma 2 24 93" xfId="45722"/>
    <cellStyle name="Comma 2 24 94" xfId="60820"/>
    <cellStyle name="Comma 2 24 95" xfId="60886"/>
    <cellStyle name="Comma 2 25" xfId="1617"/>
    <cellStyle name="Comma 2 25 10" xfId="1618"/>
    <cellStyle name="Comma 2 25 11" xfId="1619"/>
    <cellStyle name="Comma 2 25 12" xfId="1620"/>
    <cellStyle name="Comma 2 25 13" xfId="1621"/>
    <cellStyle name="Comma 2 25 14" xfId="1622"/>
    <cellStyle name="Comma 2 25 15" xfId="1623"/>
    <cellStyle name="Comma 2 25 16" xfId="1624"/>
    <cellStyle name="Comma 2 25 17" xfId="1625"/>
    <cellStyle name="Comma 2 25 18" xfId="1626"/>
    <cellStyle name="Comma 2 25 19" xfId="1627"/>
    <cellStyle name="Comma 2 25 2" xfId="1628"/>
    <cellStyle name="Comma 2 25 20" xfId="1629"/>
    <cellStyle name="Comma 2 25 21" xfId="1630"/>
    <cellStyle name="Comma 2 25 22" xfId="1631"/>
    <cellStyle name="Comma 2 25 23" xfId="1632"/>
    <cellStyle name="Comma 2 25 24" xfId="1633"/>
    <cellStyle name="Comma 2 25 25" xfId="1634"/>
    <cellStyle name="Comma 2 25 26" xfId="1635"/>
    <cellStyle name="Comma 2 25 27" xfId="1636"/>
    <cellStyle name="Comma 2 25 28" xfId="1637"/>
    <cellStyle name="Comma 2 25 29" xfId="1638"/>
    <cellStyle name="Comma 2 25 3" xfId="1639"/>
    <cellStyle name="Comma 2 25 30" xfId="1640"/>
    <cellStyle name="Comma 2 25 31" xfId="1641"/>
    <cellStyle name="Comma 2 25 32" xfId="1642"/>
    <cellStyle name="Comma 2 25 33" xfId="1643"/>
    <cellStyle name="Comma 2 25 34" xfId="9447"/>
    <cellStyle name="Comma 2 25 35" xfId="14257"/>
    <cellStyle name="Comma 2 25 36" xfId="23510"/>
    <cellStyle name="Comma 2 25 37" xfId="24370"/>
    <cellStyle name="Comma 2 25 38" xfId="19386"/>
    <cellStyle name="Comma 2 25 39" xfId="19091"/>
    <cellStyle name="Comma 2 25 4" xfId="1644"/>
    <cellStyle name="Comma 2 25 40" xfId="15260"/>
    <cellStyle name="Comma 2 25 41" xfId="22813"/>
    <cellStyle name="Comma 2 25 42" xfId="24453"/>
    <cellStyle name="Comma 2 25 43" xfId="24662"/>
    <cellStyle name="Comma 2 25 44" xfId="24864"/>
    <cellStyle name="Comma 2 25 45" xfId="25068"/>
    <cellStyle name="Comma 2 25 46" xfId="25264"/>
    <cellStyle name="Comma 2 25 47" xfId="25463"/>
    <cellStyle name="Comma 2 25 48" xfId="25661"/>
    <cellStyle name="Comma 2 25 49" xfId="25846"/>
    <cellStyle name="Comma 2 25 5" xfId="1645"/>
    <cellStyle name="Comma 2 25 50" xfId="26035"/>
    <cellStyle name="Comma 2 25 51" xfId="26226"/>
    <cellStyle name="Comma 2 25 52" xfId="26410"/>
    <cellStyle name="Comma 2 25 53" xfId="26593"/>
    <cellStyle name="Comma 2 25 54" xfId="26781"/>
    <cellStyle name="Comma 2 25 55" xfId="26959"/>
    <cellStyle name="Comma 2 25 56" xfId="27137"/>
    <cellStyle name="Comma 2 25 57" xfId="27309"/>
    <cellStyle name="Comma 2 25 58" xfId="27479"/>
    <cellStyle name="Comma 2 25 59" xfId="27644"/>
    <cellStyle name="Comma 2 25 6" xfId="1646"/>
    <cellStyle name="Comma 2 25 60" xfId="27802"/>
    <cellStyle name="Comma 2 25 61" xfId="27956"/>
    <cellStyle name="Comma 2 25 62" xfId="28103"/>
    <cellStyle name="Comma 2 25 63" xfId="28252"/>
    <cellStyle name="Comma 2 25 64" xfId="28406"/>
    <cellStyle name="Comma 2 25 65" xfId="26926"/>
    <cellStyle name="Comma 2 25 66" xfId="29246"/>
    <cellStyle name="Comma 2 25 67" xfId="28821"/>
    <cellStyle name="Comma 2 25 68" xfId="29147"/>
    <cellStyle name="Comma 2 25 69" xfId="28091"/>
    <cellStyle name="Comma 2 25 7" xfId="1647"/>
    <cellStyle name="Comma 2 25 70" xfId="26720"/>
    <cellStyle name="Comma 2 25 71" xfId="28435"/>
    <cellStyle name="Comma 2 25 72" xfId="22522"/>
    <cellStyle name="Comma 2 25 73" xfId="21685"/>
    <cellStyle name="Comma 2 25 74" xfId="24698"/>
    <cellStyle name="Comma 2 25 75" xfId="20697"/>
    <cellStyle name="Comma 2 25 76" xfId="13128"/>
    <cellStyle name="Comma 2 25 77" xfId="34892"/>
    <cellStyle name="Comma 2 25 78" xfId="17318"/>
    <cellStyle name="Comma 2 25 79" xfId="38909"/>
    <cellStyle name="Comma 2 25 8" xfId="1648"/>
    <cellStyle name="Comma 2 25 80" xfId="45485"/>
    <cellStyle name="Comma 2 25 81" xfId="45595"/>
    <cellStyle name="Comma 2 25 82" xfId="45374"/>
    <cellStyle name="Comma 2 25 83" xfId="45628"/>
    <cellStyle name="Comma 2 25 84" xfId="45340"/>
    <cellStyle name="Comma 2 25 85" xfId="45525"/>
    <cellStyle name="Comma 2 25 86" xfId="45205"/>
    <cellStyle name="Comma 2 25 87" xfId="45593"/>
    <cellStyle name="Comma 2 25 88" xfId="47189"/>
    <cellStyle name="Comma 2 25 89" xfId="45658"/>
    <cellStyle name="Comma 2 25 9" xfId="1649"/>
    <cellStyle name="Comma 2 25 90" xfId="47549"/>
    <cellStyle name="Comma 2 25 91" xfId="45699"/>
    <cellStyle name="Comma 2 25 92" xfId="60826"/>
    <cellStyle name="Comma 2 25 93" xfId="60882"/>
    <cellStyle name="Comma 2 26" xfId="1650"/>
    <cellStyle name="Comma 2 26 10" xfId="1651"/>
    <cellStyle name="Comma 2 26 11" xfId="1652"/>
    <cellStyle name="Comma 2 26 12" xfId="1653"/>
    <cellStyle name="Comma 2 26 13" xfId="1654"/>
    <cellStyle name="Comma 2 26 14" xfId="1655"/>
    <cellStyle name="Comma 2 26 15" xfId="1656"/>
    <cellStyle name="Comma 2 26 16" xfId="1657"/>
    <cellStyle name="Comma 2 26 17" xfId="1658"/>
    <cellStyle name="Comma 2 26 18" xfId="1659"/>
    <cellStyle name="Comma 2 26 19" xfId="1660"/>
    <cellStyle name="Comma 2 26 2" xfId="1661"/>
    <cellStyle name="Comma 2 26 20" xfId="1662"/>
    <cellStyle name="Comma 2 26 21" xfId="1663"/>
    <cellStyle name="Comma 2 26 22" xfId="1664"/>
    <cellStyle name="Comma 2 26 23" xfId="1665"/>
    <cellStyle name="Comma 2 26 24" xfId="1666"/>
    <cellStyle name="Comma 2 26 25" xfId="1667"/>
    <cellStyle name="Comma 2 26 26" xfId="1668"/>
    <cellStyle name="Comma 2 26 27" xfId="1669"/>
    <cellStyle name="Comma 2 26 28" xfId="1670"/>
    <cellStyle name="Comma 2 26 29" xfId="1671"/>
    <cellStyle name="Comma 2 26 3" xfId="1672"/>
    <cellStyle name="Comma 2 26 30" xfId="1673"/>
    <cellStyle name="Comma 2 26 31" xfId="1674"/>
    <cellStyle name="Comma 2 26 32" xfId="1675"/>
    <cellStyle name="Comma 2 26 33" xfId="1676"/>
    <cellStyle name="Comma 2 26 34" xfId="9448"/>
    <cellStyle name="Comma 2 26 35" xfId="14258"/>
    <cellStyle name="Comma 2 26 36" xfId="22695"/>
    <cellStyle name="Comma 2 26 37" xfId="24369"/>
    <cellStyle name="Comma 2 26 38" xfId="22467"/>
    <cellStyle name="Comma 2 26 39" xfId="19033"/>
    <cellStyle name="Comma 2 26 4" xfId="1677"/>
    <cellStyle name="Comma 2 26 40" xfId="22318"/>
    <cellStyle name="Comma 2 26 41" xfId="22838"/>
    <cellStyle name="Comma 2 26 42" xfId="15829"/>
    <cellStyle name="Comma 2 26 43" xfId="23703"/>
    <cellStyle name="Comma 2 26 44" xfId="22146"/>
    <cellStyle name="Comma 2 26 45" xfId="23398"/>
    <cellStyle name="Comma 2 26 46" xfId="22068"/>
    <cellStyle name="Comma 2 26 47" xfId="24098"/>
    <cellStyle name="Comma 2 26 48" xfId="22006"/>
    <cellStyle name="Comma 2 26 49" xfId="24092"/>
    <cellStyle name="Comma 2 26 5" xfId="1678"/>
    <cellStyle name="Comma 2 26 50" xfId="21946"/>
    <cellStyle name="Comma 2 26 51" xfId="21468"/>
    <cellStyle name="Comma 2 26 52" xfId="23277"/>
    <cellStyle name="Comma 2 26 53" xfId="21509"/>
    <cellStyle name="Comma 2 26 54" xfId="21865"/>
    <cellStyle name="Comma 2 26 55" xfId="21543"/>
    <cellStyle name="Comma 2 26 56" xfId="21835"/>
    <cellStyle name="Comma 2 26 57" xfId="21597"/>
    <cellStyle name="Comma 2 26 58" xfId="23646"/>
    <cellStyle name="Comma 2 26 59" xfId="21600"/>
    <cellStyle name="Comma 2 26 6" xfId="1679"/>
    <cellStyle name="Comma 2 26 60" xfId="24056"/>
    <cellStyle name="Comma 2 26 61" xfId="24073"/>
    <cellStyle name="Comma 2 26 62" xfId="21772"/>
    <cellStyle name="Comma 2 26 63" xfId="21632"/>
    <cellStyle name="Comma 2 26 64" xfId="28185"/>
    <cellStyle name="Comma 2 26 65" xfId="23676"/>
    <cellStyle name="Comma 2 26 66" xfId="28932"/>
    <cellStyle name="Comma 2 26 67" xfId="28140"/>
    <cellStyle name="Comma 2 26 68" xfId="28952"/>
    <cellStyle name="Comma 2 26 69" xfId="28833"/>
    <cellStyle name="Comma 2 26 7" xfId="1680"/>
    <cellStyle name="Comma 2 26 70" xfId="21714"/>
    <cellStyle name="Comma 2 26 71" xfId="26616"/>
    <cellStyle name="Comma 2 26 72" xfId="29014"/>
    <cellStyle name="Comma 2 26 73" xfId="28444"/>
    <cellStyle name="Comma 2 26 74" xfId="28703"/>
    <cellStyle name="Comma 2 26 75" xfId="30009"/>
    <cellStyle name="Comma 2 26 76" xfId="13127"/>
    <cellStyle name="Comma 2 26 77" xfId="34588"/>
    <cellStyle name="Comma 2 26 78" xfId="30574"/>
    <cellStyle name="Comma 2 26 79" xfId="32899"/>
    <cellStyle name="Comma 2 26 8" xfId="1681"/>
    <cellStyle name="Comma 2 26 80" xfId="45491"/>
    <cellStyle name="Comma 2 26 81" xfId="45587"/>
    <cellStyle name="Comma 2 26 82" xfId="45381"/>
    <cellStyle name="Comma 2 26 83" xfId="45621"/>
    <cellStyle name="Comma 2 26 84" xfId="45348"/>
    <cellStyle name="Comma 2 26 85" xfId="45513"/>
    <cellStyle name="Comma 2 26 86" xfId="45220"/>
    <cellStyle name="Comma 2 26 87" xfId="45570"/>
    <cellStyle name="Comma 2 26 88" xfId="47172"/>
    <cellStyle name="Comma 2 26 89" xfId="45639"/>
    <cellStyle name="Comma 2 26 9" xfId="1682"/>
    <cellStyle name="Comma 2 26 90" xfId="47410"/>
    <cellStyle name="Comma 2 26 91" xfId="45688"/>
    <cellStyle name="Comma 2 26 92" xfId="60827"/>
    <cellStyle name="Comma 2 26 93" xfId="60879"/>
    <cellStyle name="Comma 2 27" xfId="1683"/>
    <cellStyle name="Comma 2 27 10" xfId="1684"/>
    <cellStyle name="Comma 2 27 11" xfId="1685"/>
    <cellStyle name="Comma 2 27 12" xfId="1686"/>
    <cellStyle name="Comma 2 27 13" xfId="1687"/>
    <cellStyle name="Comma 2 27 14" xfId="1688"/>
    <cellStyle name="Comma 2 27 15" xfId="1689"/>
    <cellStyle name="Comma 2 27 16" xfId="1690"/>
    <cellStyle name="Comma 2 27 17" xfId="1691"/>
    <cellStyle name="Comma 2 27 18" xfId="1692"/>
    <cellStyle name="Comma 2 27 19" xfId="1693"/>
    <cellStyle name="Comma 2 27 2" xfId="1694"/>
    <cellStyle name="Comma 2 27 20" xfId="1695"/>
    <cellStyle name="Comma 2 27 21" xfId="1696"/>
    <cellStyle name="Comma 2 27 22" xfId="1697"/>
    <cellStyle name="Comma 2 27 23" xfId="1698"/>
    <cellStyle name="Comma 2 27 24" xfId="1699"/>
    <cellStyle name="Comma 2 27 25" xfId="1700"/>
    <cellStyle name="Comma 2 27 26" xfId="1701"/>
    <cellStyle name="Comma 2 27 27" xfId="1702"/>
    <cellStyle name="Comma 2 27 28" xfId="1703"/>
    <cellStyle name="Comma 2 27 29" xfId="1704"/>
    <cellStyle name="Comma 2 27 3" xfId="1705"/>
    <cellStyle name="Comma 2 27 30" xfId="1706"/>
    <cellStyle name="Comma 2 27 31" xfId="1707"/>
    <cellStyle name="Comma 2 27 32" xfId="1708"/>
    <cellStyle name="Comma 2 27 33" xfId="1709"/>
    <cellStyle name="Comma 2 27 34" xfId="9449"/>
    <cellStyle name="Comma 2 27 35" xfId="23396"/>
    <cellStyle name="Comma 2 27 36" xfId="24353"/>
    <cellStyle name="Comma 2 27 37" xfId="24368"/>
    <cellStyle name="Comma 2 27 38" xfId="22466"/>
    <cellStyle name="Comma 2 27 39" xfId="24116"/>
    <cellStyle name="Comma 2 27 4" xfId="1710"/>
    <cellStyle name="Comma 2 27 40" xfId="24428"/>
    <cellStyle name="Comma 2 27 41" xfId="24637"/>
    <cellStyle name="Comma 2 27 42" xfId="24839"/>
    <cellStyle name="Comma 2 27 43" xfId="25043"/>
    <cellStyle name="Comma 2 27 44" xfId="25239"/>
    <cellStyle name="Comma 2 27 45" xfId="25438"/>
    <cellStyle name="Comma 2 27 46" xfId="25636"/>
    <cellStyle name="Comma 2 27 47" xfId="25822"/>
    <cellStyle name="Comma 2 27 48" xfId="26010"/>
    <cellStyle name="Comma 2 27 49" xfId="26201"/>
    <cellStyle name="Comma 2 27 5" xfId="1711"/>
    <cellStyle name="Comma 2 27 50" xfId="26386"/>
    <cellStyle name="Comma 2 27 51" xfId="26570"/>
    <cellStyle name="Comma 2 27 52" xfId="26757"/>
    <cellStyle name="Comma 2 27 53" xfId="26934"/>
    <cellStyle name="Comma 2 27 54" xfId="27114"/>
    <cellStyle name="Comma 2 27 55" xfId="27284"/>
    <cellStyle name="Comma 2 27 56" xfId="27457"/>
    <cellStyle name="Comma 2 27 57" xfId="27621"/>
    <cellStyle name="Comma 2 27 58" xfId="27778"/>
    <cellStyle name="Comma 2 27 59" xfId="27935"/>
    <cellStyle name="Comma 2 27 6" xfId="1712"/>
    <cellStyle name="Comma 2 27 60" xfId="28080"/>
    <cellStyle name="Comma 2 27 61" xfId="28232"/>
    <cellStyle name="Comma 2 27 62" xfId="28384"/>
    <cellStyle name="Comma 2 27 63" xfId="28529"/>
    <cellStyle name="Comma 2 27 64" xfId="27295"/>
    <cellStyle name="Comma 2 27 65" xfId="22921"/>
    <cellStyle name="Comma 2 27 66" xfId="29378"/>
    <cellStyle name="Comma 2 27 67" xfId="27789"/>
    <cellStyle name="Comma 2 27 68" xfId="21731"/>
    <cellStyle name="Comma 2 27 69" xfId="28182"/>
    <cellStyle name="Comma 2 27 7" xfId="1713"/>
    <cellStyle name="Comma 2 27 70" xfId="28240"/>
    <cellStyle name="Comma 2 27 71" xfId="27927"/>
    <cellStyle name="Comma 2 27 72" xfId="27339"/>
    <cellStyle name="Comma 2 27 73" xfId="28412"/>
    <cellStyle name="Comma 2 27 74" xfId="21710"/>
    <cellStyle name="Comma 2 27 75" xfId="29536"/>
    <cellStyle name="Comma 2 27 76" xfId="13125"/>
    <cellStyle name="Comma 2 27 77" xfId="34280"/>
    <cellStyle name="Comma 2 27 78" xfId="40054"/>
    <cellStyle name="Comma 2 27 79" xfId="41323"/>
    <cellStyle name="Comma 2 27 8" xfId="1714"/>
    <cellStyle name="Comma 2 27 80" xfId="45495"/>
    <cellStyle name="Comma 2 27 81" xfId="45578"/>
    <cellStyle name="Comma 2 27 82" xfId="45389"/>
    <cellStyle name="Comma 2 27 83" xfId="45611"/>
    <cellStyle name="Comma 2 27 84" xfId="45359"/>
    <cellStyle name="Comma 2 27 85" xfId="45500"/>
    <cellStyle name="Comma 2 27 86" xfId="45229"/>
    <cellStyle name="Comma 2 27 87" xfId="45554"/>
    <cellStyle name="Comma 2 27 88" xfId="47163"/>
    <cellStyle name="Comma 2 27 89" xfId="45622"/>
    <cellStyle name="Comma 2 27 9" xfId="1715"/>
    <cellStyle name="Comma 2 27 90" xfId="47272"/>
    <cellStyle name="Comma 2 27 91" xfId="45672"/>
    <cellStyle name="Comma 2 27 92" xfId="60829"/>
    <cellStyle name="Comma 2 27 93" xfId="60878"/>
    <cellStyle name="Comma 2 28" xfId="1716"/>
    <cellStyle name="Comma 2 28 10" xfId="1717"/>
    <cellStyle name="Comma 2 28 11" xfId="1718"/>
    <cellStyle name="Comma 2 28 12" xfId="1719"/>
    <cellStyle name="Comma 2 28 13" xfId="1720"/>
    <cellStyle name="Comma 2 28 14" xfId="1721"/>
    <cellStyle name="Comma 2 28 15" xfId="1722"/>
    <cellStyle name="Comma 2 28 16" xfId="1723"/>
    <cellStyle name="Comma 2 28 17" xfId="1724"/>
    <cellStyle name="Comma 2 28 18" xfId="1725"/>
    <cellStyle name="Comma 2 28 19" xfId="1726"/>
    <cellStyle name="Comma 2 28 2" xfId="1727"/>
    <cellStyle name="Comma 2 28 20" xfId="1728"/>
    <cellStyle name="Comma 2 28 21" xfId="1729"/>
    <cellStyle name="Comma 2 28 22" xfId="1730"/>
    <cellStyle name="Comma 2 28 23" xfId="1731"/>
    <cellStyle name="Comma 2 28 24" xfId="1732"/>
    <cellStyle name="Comma 2 28 25" xfId="1733"/>
    <cellStyle name="Comma 2 28 26" xfId="1734"/>
    <cellStyle name="Comma 2 28 27" xfId="1735"/>
    <cellStyle name="Comma 2 28 28" xfId="1736"/>
    <cellStyle name="Comma 2 28 29" xfId="1737"/>
    <cellStyle name="Comma 2 28 3" xfId="1738"/>
    <cellStyle name="Comma 2 28 30" xfId="1739"/>
    <cellStyle name="Comma 2 28 31" xfId="1740"/>
    <cellStyle name="Comma 2 28 32" xfId="1741"/>
    <cellStyle name="Comma 2 28 33" xfId="1742"/>
    <cellStyle name="Comma 2 28 34" xfId="9450"/>
    <cellStyle name="Comma 2 28 35" xfId="24171"/>
    <cellStyle name="Comma 2 28 36" xfId="22688"/>
    <cellStyle name="Comma 2 28 37" xfId="24604"/>
    <cellStyle name="Comma 2 28 38" xfId="24805"/>
    <cellStyle name="Comma 2 28 39" xfId="25010"/>
    <cellStyle name="Comma 2 28 4" xfId="1743"/>
    <cellStyle name="Comma 2 28 40" xfId="25205"/>
    <cellStyle name="Comma 2 28 41" xfId="25404"/>
    <cellStyle name="Comma 2 28 42" xfId="25602"/>
    <cellStyle name="Comma 2 28 43" xfId="25789"/>
    <cellStyle name="Comma 2 28 44" xfId="25976"/>
    <cellStyle name="Comma 2 28 45" xfId="26168"/>
    <cellStyle name="Comma 2 28 46" xfId="26353"/>
    <cellStyle name="Comma 2 28 47" xfId="26536"/>
    <cellStyle name="Comma 2 28 48" xfId="26723"/>
    <cellStyle name="Comma 2 28 49" xfId="26901"/>
    <cellStyle name="Comma 2 28 5" xfId="1744"/>
    <cellStyle name="Comma 2 28 50" xfId="27081"/>
    <cellStyle name="Comma 2 28 51" xfId="27250"/>
    <cellStyle name="Comma 2 28 52" xfId="27424"/>
    <cellStyle name="Comma 2 28 53" xfId="27588"/>
    <cellStyle name="Comma 2 28 54" xfId="27746"/>
    <cellStyle name="Comma 2 28 55" xfId="27903"/>
    <cellStyle name="Comma 2 28 56" xfId="28047"/>
    <cellStyle name="Comma 2 28 57" xfId="28200"/>
    <cellStyle name="Comma 2 28 58" xfId="28352"/>
    <cellStyle name="Comma 2 28 59" xfId="28496"/>
    <cellStyle name="Comma 2 28 6" xfId="1745"/>
    <cellStyle name="Comma 2 28 60" xfId="28635"/>
    <cellStyle name="Comma 2 28 61" xfId="28769"/>
    <cellStyle name="Comma 2 28 62" xfId="28900"/>
    <cellStyle name="Comma 2 28 63" xfId="29024"/>
    <cellStyle name="Comma 2 28 64" xfId="29124"/>
    <cellStyle name="Comma 2 28 65" xfId="28722"/>
    <cellStyle name="Comma 2 28 66" xfId="25639"/>
    <cellStyle name="Comma 2 28 67" xfId="28567"/>
    <cellStyle name="Comma 2 28 68" xfId="29573"/>
    <cellStyle name="Comma 2 28 69" xfId="29659"/>
    <cellStyle name="Comma 2 28 7" xfId="1746"/>
    <cellStyle name="Comma 2 28 70" xfId="27994"/>
    <cellStyle name="Comma 2 28 71" xfId="29818"/>
    <cellStyle name="Comma 2 28 72" xfId="29885"/>
    <cellStyle name="Comma 2 28 73" xfId="29938"/>
    <cellStyle name="Comma 2 28 74" xfId="25502"/>
    <cellStyle name="Comma 2 28 75" xfId="29687"/>
    <cellStyle name="Comma 2 28 76" xfId="13124"/>
    <cellStyle name="Comma 2 28 77" xfId="30045"/>
    <cellStyle name="Comma 2 28 78" xfId="32379"/>
    <cellStyle name="Comma 2 28 79" xfId="43845"/>
    <cellStyle name="Comma 2 28 8" xfId="1747"/>
    <cellStyle name="Comma 2 28 80" xfId="45501"/>
    <cellStyle name="Comma 2 28 81" xfId="45574"/>
    <cellStyle name="Comma 2 28 82" xfId="45398"/>
    <cellStyle name="Comma 2 28 83" xfId="45601"/>
    <cellStyle name="Comma 2 28 84" xfId="45371"/>
    <cellStyle name="Comma 2 28 85" xfId="45482"/>
    <cellStyle name="Comma 2 28 86" xfId="45240"/>
    <cellStyle name="Comma 2 28 87" xfId="45541"/>
    <cellStyle name="Comma 2 28 88" xfId="47150"/>
    <cellStyle name="Comma 2 28 89" xfId="45610"/>
    <cellStyle name="Comma 2 28 9" xfId="1748"/>
    <cellStyle name="Comma 2 28 90" xfId="47199"/>
    <cellStyle name="Comma 2 28 91" xfId="50956"/>
    <cellStyle name="Comma 2 28 92" xfId="60832"/>
    <cellStyle name="Comma 2 28 93" xfId="60876"/>
    <cellStyle name="Comma 2 29" xfId="1749"/>
    <cellStyle name="Comma 2 29 10" xfId="1750"/>
    <cellStyle name="Comma 2 29 11" xfId="1751"/>
    <cellStyle name="Comma 2 29 12" xfId="1752"/>
    <cellStyle name="Comma 2 29 13" xfId="1753"/>
    <cellStyle name="Comma 2 29 14" xfId="1754"/>
    <cellStyle name="Comma 2 29 15" xfId="1755"/>
    <cellStyle name="Comma 2 29 16" xfId="1756"/>
    <cellStyle name="Comma 2 29 17" xfId="1757"/>
    <cellStyle name="Comma 2 29 18" xfId="1758"/>
    <cellStyle name="Comma 2 29 19" xfId="1759"/>
    <cellStyle name="Comma 2 29 2" xfId="1760"/>
    <cellStyle name="Comma 2 29 20" xfId="1761"/>
    <cellStyle name="Comma 2 29 21" xfId="1762"/>
    <cellStyle name="Comma 2 29 22" xfId="1763"/>
    <cellStyle name="Comma 2 29 23" xfId="1764"/>
    <cellStyle name="Comma 2 29 24" xfId="1765"/>
    <cellStyle name="Comma 2 29 25" xfId="1766"/>
    <cellStyle name="Comma 2 29 26" xfId="1767"/>
    <cellStyle name="Comma 2 29 27" xfId="1768"/>
    <cellStyle name="Comma 2 29 28" xfId="1769"/>
    <cellStyle name="Comma 2 29 29" xfId="1770"/>
    <cellStyle name="Comma 2 29 3" xfId="1771"/>
    <cellStyle name="Comma 2 29 30" xfId="1772"/>
    <cellStyle name="Comma 2 29 31" xfId="1773"/>
    <cellStyle name="Comma 2 29 32" xfId="1774"/>
    <cellStyle name="Comma 2 29 33" xfId="1775"/>
    <cellStyle name="Comma 2 29 34" xfId="9451"/>
    <cellStyle name="Comma 2 29 35" xfId="14272"/>
    <cellStyle name="Comma 2 29 36" xfId="23939"/>
    <cellStyle name="Comma 2 29 37" xfId="24366"/>
    <cellStyle name="Comma 2 29 38" xfId="22469"/>
    <cellStyle name="Comma 2 29 39" xfId="19092"/>
    <cellStyle name="Comma 2 29 4" xfId="1776"/>
    <cellStyle name="Comma 2 29 40" xfId="24295"/>
    <cellStyle name="Comma 2 29 41" xfId="20551"/>
    <cellStyle name="Comma 2 29 42" xfId="15810"/>
    <cellStyle name="Comma 2 29 43" xfId="23611"/>
    <cellStyle name="Comma 2 29 44" xfId="18933"/>
    <cellStyle name="Comma 2 29 45" xfId="22370"/>
    <cellStyle name="Comma 2 29 46" xfId="24105"/>
    <cellStyle name="Comma 2 29 47" xfId="24444"/>
    <cellStyle name="Comma 2 29 48" xfId="24653"/>
    <cellStyle name="Comma 2 29 49" xfId="24855"/>
    <cellStyle name="Comma 2 29 5" xfId="1777"/>
    <cellStyle name="Comma 2 29 50" xfId="25059"/>
    <cellStyle name="Comma 2 29 51" xfId="25255"/>
    <cellStyle name="Comma 2 29 52" xfId="25454"/>
    <cellStyle name="Comma 2 29 53" xfId="25652"/>
    <cellStyle name="Comma 2 29 54" xfId="25837"/>
    <cellStyle name="Comma 2 29 55" xfId="26026"/>
    <cellStyle name="Comma 2 29 56" xfId="26217"/>
    <cellStyle name="Comma 2 29 57" xfId="26401"/>
    <cellStyle name="Comma 2 29 58" xfId="26584"/>
    <cellStyle name="Comma 2 29 59" xfId="26772"/>
    <cellStyle name="Comma 2 29 6" xfId="1778"/>
    <cellStyle name="Comma 2 29 60" xfId="26950"/>
    <cellStyle name="Comma 2 29 61" xfId="27128"/>
    <cellStyle name="Comma 2 29 62" xfId="27300"/>
    <cellStyle name="Comma 2 29 63" xfId="27470"/>
    <cellStyle name="Comma 2 29 64" xfId="27296"/>
    <cellStyle name="Comma 2 29 65" xfId="27490"/>
    <cellStyle name="Comma 2 29 66" xfId="27353"/>
    <cellStyle name="Comma 2 29 67" xfId="27176"/>
    <cellStyle name="Comma 2 29 68" xfId="28697"/>
    <cellStyle name="Comma 2 29 69" xfId="21670"/>
    <cellStyle name="Comma 2 29 7" xfId="1779"/>
    <cellStyle name="Comma 2 29 70" xfId="24701"/>
    <cellStyle name="Comma 2 29 71" xfId="25501"/>
    <cellStyle name="Comma 2 29 72" xfId="29710"/>
    <cellStyle name="Comma 2 29 73" xfId="26679"/>
    <cellStyle name="Comma 2 29 74" xfId="29869"/>
    <cellStyle name="Comma 2 29 75" xfId="29532"/>
    <cellStyle name="Comma 2 29 76" xfId="13123"/>
    <cellStyle name="Comma 2 29 77" xfId="33986"/>
    <cellStyle name="Comma 2 29 78" xfId="30651"/>
    <cellStyle name="Comma 2 29 79" xfId="40479"/>
    <cellStyle name="Comma 2 29 8" xfId="1780"/>
    <cellStyle name="Comma 2 29 80" xfId="45508"/>
    <cellStyle name="Comma 2 29 81" xfId="45567"/>
    <cellStyle name="Comma 2 29 82" xfId="45405"/>
    <cellStyle name="Comma 2 29 83" xfId="45594"/>
    <cellStyle name="Comma 2 29 84" xfId="45376"/>
    <cellStyle name="Comma 2 29 85" xfId="45472"/>
    <cellStyle name="Comma 2 29 86" xfId="45250"/>
    <cellStyle name="Comma 2 29 87" xfId="45523"/>
    <cellStyle name="Comma 2 29 88" xfId="47139"/>
    <cellStyle name="Comma 2 29 89" xfId="45589"/>
    <cellStyle name="Comma 2 29 9" xfId="1781"/>
    <cellStyle name="Comma 2 29 90" xfId="47188"/>
    <cellStyle name="Comma 2 29 91" xfId="45657"/>
    <cellStyle name="Comma 2 29 92" xfId="60833"/>
    <cellStyle name="Comma 2 29 93" xfId="60873"/>
    <cellStyle name="Comma 2 3" xfId="1782"/>
    <cellStyle name="Comma 2 3 10" xfId="1783"/>
    <cellStyle name="Comma 2 3 11" xfId="1784"/>
    <cellStyle name="Comma 2 3 12" xfId="1785"/>
    <cellStyle name="Comma 2 3 13" xfId="1786"/>
    <cellStyle name="Comma 2 3 14" xfId="1787"/>
    <cellStyle name="Comma 2 3 15" xfId="1788"/>
    <cellStyle name="Comma 2 3 16" xfId="1789"/>
    <cellStyle name="Comma 2 3 17" xfId="1790"/>
    <cellStyle name="Comma 2 3 18" xfId="1791"/>
    <cellStyle name="Comma 2 3 19" xfId="1792"/>
    <cellStyle name="Comma 2 3 2" xfId="1793"/>
    <cellStyle name="Comma 2 3 2 10" xfId="1794"/>
    <cellStyle name="Comma 2 3 2 11" xfId="1795"/>
    <cellStyle name="Comma 2 3 2 12" xfId="1796"/>
    <cellStyle name="Comma 2 3 2 13" xfId="1797"/>
    <cellStyle name="Comma 2 3 2 14" xfId="1798"/>
    <cellStyle name="Comma 2 3 2 15" xfId="1799"/>
    <cellStyle name="Comma 2 3 2 16" xfId="1800"/>
    <cellStyle name="Comma 2 3 2 17" xfId="1801"/>
    <cellStyle name="Comma 2 3 2 18" xfId="1802"/>
    <cellStyle name="Comma 2 3 2 19" xfId="1803"/>
    <cellStyle name="Comma 2 3 2 2" xfId="1804"/>
    <cellStyle name="Comma 2 3 2 20" xfId="1805"/>
    <cellStyle name="Comma 2 3 2 21" xfId="1806"/>
    <cellStyle name="Comma 2 3 2 22" xfId="1807"/>
    <cellStyle name="Comma 2 3 2 23" xfId="1808"/>
    <cellStyle name="Comma 2 3 2 24" xfId="1809"/>
    <cellStyle name="Comma 2 3 2 25" xfId="1810"/>
    <cellStyle name="Comma 2 3 2 26" xfId="1811"/>
    <cellStyle name="Comma 2 3 2 27" xfId="1812"/>
    <cellStyle name="Comma 2 3 2 28" xfId="1813"/>
    <cellStyle name="Comma 2 3 2 29" xfId="1814"/>
    <cellStyle name="Comma 2 3 2 3" xfId="1815"/>
    <cellStyle name="Comma 2 3 2 30" xfId="1816"/>
    <cellStyle name="Comma 2 3 2 31" xfId="1817"/>
    <cellStyle name="Comma 2 3 2 32" xfId="1818"/>
    <cellStyle name="Comma 2 3 2 33" xfId="1819"/>
    <cellStyle name="Comma 2 3 2 34" xfId="9453"/>
    <cellStyle name="Comma 2 3 2 35" xfId="14295"/>
    <cellStyle name="Comma 2 3 2 36" xfId="22692"/>
    <cellStyle name="Comma 2 3 2 37" xfId="24364"/>
    <cellStyle name="Comma 2 3 2 38" xfId="19388"/>
    <cellStyle name="Comma 2 3 2 39" xfId="19093"/>
    <cellStyle name="Comma 2 3 2 4" xfId="1820"/>
    <cellStyle name="Comma 2 3 2 40" xfId="22317"/>
    <cellStyle name="Comma 2 3 2 41" xfId="20549"/>
    <cellStyle name="Comma 2 3 2 42" xfId="16112"/>
    <cellStyle name="Comma 2 3 2 43" xfId="20664"/>
    <cellStyle name="Comma 2 3 2 44" xfId="22138"/>
    <cellStyle name="Comma 2 3 2 45" xfId="21291"/>
    <cellStyle name="Comma 2 3 2 46" xfId="22065"/>
    <cellStyle name="Comma 2 3 2 47" xfId="17064"/>
    <cellStyle name="Comma 2 3 2 48" xfId="22004"/>
    <cellStyle name="Comma 2 3 2 49" xfId="24530"/>
    <cellStyle name="Comma 2 3 2 5" xfId="1821"/>
    <cellStyle name="Comma 2 3 2 50" xfId="24730"/>
    <cellStyle name="Comma 2 3 2 51" xfId="24934"/>
    <cellStyle name="Comma 2 3 2 52" xfId="25132"/>
    <cellStyle name="Comma 2 3 2 53" xfId="25329"/>
    <cellStyle name="Comma 2 3 2 54" xfId="25529"/>
    <cellStyle name="Comma 2 3 2 55" xfId="25720"/>
    <cellStyle name="Comma 2 3 2 56" xfId="25903"/>
    <cellStyle name="Comma 2 3 2 57" xfId="26096"/>
    <cellStyle name="Comma 2 3 2 58" xfId="26282"/>
    <cellStyle name="Comma 2 3 2 59" xfId="26463"/>
    <cellStyle name="Comma 2 3 2 6" xfId="1822"/>
    <cellStyle name="Comma 2 3 2 60" xfId="26648"/>
    <cellStyle name="Comma 2 3 2 61" xfId="26833"/>
    <cellStyle name="Comma 2 3 2 62" xfId="27011"/>
    <cellStyle name="Comma 2 3 2 63" xfId="27184"/>
    <cellStyle name="Comma 2 3 2 64" xfId="27022"/>
    <cellStyle name="Comma 2 3 2 65" xfId="28999"/>
    <cellStyle name="Comma 2 3 2 66" xfId="28686"/>
    <cellStyle name="Comma 2 3 2 67" xfId="27236"/>
    <cellStyle name="Comma 2 3 2 68" xfId="27696"/>
    <cellStyle name="Comma 2 3 2 69" xfId="27574"/>
    <cellStyle name="Comma 2 3 2 7" xfId="1823"/>
    <cellStyle name="Comma 2 3 2 70" xfId="29554"/>
    <cellStyle name="Comma 2 3 2 71" xfId="29508"/>
    <cellStyle name="Comma 2 3 2 72" xfId="21631"/>
    <cellStyle name="Comma 2 3 2 73" xfId="27653"/>
    <cellStyle name="Comma 2 3 2 74" xfId="28573"/>
    <cellStyle name="Comma 2 3 2 75" xfId="26436"/>
    <cellStyle name="Comma 2 3 2 76" xfId="13121"/>
    <cellStyle name="Comma 2 3 2 77" xfId="33411"/>
    <cellStyle name="Comma 2 3 2 78" xfId="35888"/>
    <cellStyle name="Comma 2 3 2 79" xfId="41571"/>
    <cellStyle name="Comma 2 3 2 8" xfId="1824"/>
    <cellStyle name="Comma 2 3 2 80" xfId="45515"/>
    <cellStyle name="Comma 2 3 2 81" xfId="45558"/>
    <cellStyle name="Comma 2 3 2 82" xfId="45411"/>
    <cellStyle name="Comma 2 3 2 83" xfId="45581"/>
    <cellStyle name="Comma 2 3 2 84" xfId="45390"/>
    <cellStyle name="Comma 2 3 2 85" xfId="45455"/>
    <cellStyle name="Comma 2 3 2 86" xfId="45265"/>
    <cellStyle name="Comma 2 3 2 87" xfId="45503"/>
    <cellStyle name="Comma 2 3 2 88" xfId="45221"/>
    <cellStyle name="Comma 2 3 2 89" xfId="45560"/>
    <cellStyle name="Comma 2 3 2 9" xfId="1825"/>
    <cellStyle name="Comma 2 3 2 90" xfId="47166"/>
    <cellStyle name="Comma 2 3 2 91" xfId="45624"/>
    <cellStyle name="Comma 2 3 2 92" xfId="60836"/>
    <cellStyle name="Comma 2 3 2 93" xfId="60870"/>
    <cellStyle name="Comma 2 3 20" xfId="1826"/>
    <cellStyle name="Comma 2 3 21" xfId="1827"/>
    <cellStyle name="Comma 2 3 22" xfId="1828"/>
    <cellStyle name="Comma 2 3 23" xfId="1829"/>
    <cellStyle name="Comma 2 3 24" xfId="1830"/>
    <cellStyle name="Comma 2 3 25" xfId="1831"/>
    <cellStyle name="Comma 2 3 26" xfId="1832"/>
    <cellStyle name="Comma 2 3 27" xfId="1833"/>
    <cellStyle name="Comma 2 3 28" xfId="1834"/>
    <cellStyle name="Comma 2 3 29" xfId="1835"/>
    <cellStyle name="Comma 2 3 3" xfId="1836"/>
    <cellStyle name="Comma 2 3 3 10" xfId="1837"/>
    <cellStyle name="Comma 2 3 3 11" xfId="1838"/>
    <cellStyle name="Comma 2 3 3 12" xfId="1839"/>
    <cellStyle name="Comma 2 3 3 13" xfId="1840"/>
    <cellStyle name="Comma 2 3 3 14" xfId="1841"/>
    <cellStyle name="Comma 2 3 3 15" xfId="1842"/>
    <cellStyle name="Comma 2 3 3 16" xfId="1843"/>
    <cellStyle name="Comma 2 3 3 17" xfId="1844"/>
    <cellStyle name="Comma 2 3 3 18" xfId="1845"/>
    <cellStyle name="Comma 2 3 3 19" xfId="1846"/>
    <cellStyle name="Comma 2 3 3 2" xfId="1847"/>
    <cellStyle name="Comma 2 3 3 20" xfId="1848"/>
    <cellStyle name="Comma 2 3 3 21" xfId="1849"/>
    <cellStyle name="Comma 2 3 3 22" xfId="1850"/>
    <cellStyle name="Comma 2 3 3 23" xfId="1851"/>
    <cellStyle name="Comma 2 3 3 24" xfId="1852"/>
    <cellStyle name="Comma 2 3 3 25" xfId="1853"/>
    <cellStyle name="Comma 2 3 3 26" xfId="1854"/>
    <cellStyle name="Comma 2 3 3 27" xfId="1855"/>
    <cellStyle name="Comma 2 3 3 28" xfId="1856"/>
    <cellStyle name="Comma 2 3 3 29" xfId="1857"/>
    <cellStyle name="Comma 2 3 3 3" xfId="1858"/>
    <cellStyle name="Comma 2 3 3 30" xfId="1859"/>
    <cellStyle name="Comma 2 3 3 31" xfId="1860"/>
    <cellStyle name="Comma 2 3 3 32" xfId="1861"/>
    <cellStyle name="Comma 2 3 3 33" xfId="1862"/>
    <cellStyle name="Comma 2 3 3 34" xfId="9454"/>
    <cellStyle name="Comma 2 3 3 35" xfId="14301"/>
    <cellStyle name="Comma 2 3 3 36" xfId="22689"/>
    <cellStyle name="Comma 2 3 3 37" xfId="24363"/>
    <cellStyle name="Comma 2 3 3 38" xfId="22462"/>
    <cellStyle name="Comma 2 3 3 39" xfId="24115"/>
    <cellStyle name="Comma 2 3 3 4" xfId="1863"/>
    <cellStyle name="Comma 2 3 3 40" xfId="15261"/>
    <cellStyle name="Comma 2 3 3 41" xfId="20301"/>
    <cellStyle name="Comma 2 3 3 42" xfId="22225"/>
    <cellStyle name="Comma 2 3 3 43" xfId="20666"/>
    <cellStyle name="Comma 2 3 3 44" xfId="23902"/>
    <cellStyle name="Comma 2 3 3 45" xfId="24338"/>
    <cellStyle name="Comma 2 3 3 46" xfId="23541"/>
    <cellStyle name="Comma 2 3 3 47" xfId="22392"/>
    <cellStyle name="Comma 2 3 3 48" xfId="23836"/>
    <cellStyle name="Comma 2 3 3 49" xfId="16540"/>
    <cellStyle name="Comma 2 3 3 5" xfId="1864"/>
    <cellStyle name="Comma 2 3 3 50" xfId="19341"/>
    <cellStyle name="Comma 2 3 3 51" xfId="18979"/>
    <cellStyle name="Comma 2 3 3 52" xfId="24420"/>
    <cellStyle name="Comma 2 3 3 53" xfId="24629"/>
    <cellStyle name="Comma 2 3 3 54" xfId="24831"/>
    <cellStyle name="Comma 2 3 3 55" xfId="25035"/>
    <cellStyle name="Comma 2 3 3 56" xfId="25231"/>
    <cellStyle name="Comma 2 3 3 57" xfId="25430"/>
    <cellStyle name="Comma 2 3 3 58" xfId="25628"/>
    <cellStyle name="Comma 2 3 3 59" xfId="25814"/>
    <cellStyle name="Comma 2 3 3 6" xfId="1865"/>
    <cellStyle name="Comma 2 3 3 60" xfId="26002"/>
    <cellStyle name="Comma 2 3 3 61" xfId="26193"/>
    <cellStyle name="Comma 2 3 3 62" xfId="26378"/>
    <cellStyle name="Comma 2 3 3 63" xfId="26562"/>
    <cellStyle name="Comma 2 3 3 64" xfId="27356"/>
    <cellStyle name="Comma 2 3 3 65" xfId="28265"/>
    <cellStyle name="Comma 2 3 3 66" xfId="21722"/>
    <cellStyle name="Comma 2 3 3 67" xfId="27533"/>
    <cellStyle name="Comma 2 3 3 68" xfId="29083"/>
    <cellStyle name="Comma 2 3 3 69" xfId="28090"/>
    <cellStyle name="Comma 2 3 3 7" xfId="1866"/>
    <cellStyle name="Comma 2 3 3 70" xfId="22779"/>
    <cellStyle name="Comma 2 3 3 71" xfId="23672"/>
    <cellStyle name="Comma 2 3 3 72" xfId="28846"/>
    <cellStyle name="Comma 2 3 3 73" xfId="28708"/>
    <cellStyle name="Comma 2 3 3 74" xfId="28309"/>
    <cellStyle name="Comma 2 3 3 75" xfId="28335"/>
    <cellStyle name="Comma 2 3 3 76" xfId="13090"/>
    <cellStyle name="Comma 2 3 3 77" xfId="33117"/>
    <cellStyle name="Comma 2 3 3 78" xfId="35859"/>
    <cellStyle name="Comma 2 3 3 79" xfId="35660"/>
    <cellStyle name="Comma 2 3 3 8" xfId="1867"/>
    <cellStyle name="Comma 2 3 3 80" xfId="45520"/>
    <cellStyle name="Comma 2 3 3 81" xfId="45552"/>
    <cellStyle name="Comma 2 3 3 82" xfId="45422"/>
    <cellStyle name="Comma 2 3 3 83" xfId="45572"/>
    <cellStyle name="Comma 2 3 3 84" xfId="45400"/>
    <cellStyle name="Comma 2 3 3 85" xfId="45445"/>
    <cellStyle name="Comma 2 3 3 86" xfId="45271"/>
    <cellStyle name="Comma 2 3 3 87" xfId="45480"/>
    <cellStyle name="Comma 2 3 3 88" xfId="45230"/>
    <cellStyle name="Comma 2 3 3 89" xfId="45539"/>
    <cellStyle name="Comma 2 3 3 9" xfId="1868"/>
    <cellStyle name="Comma 2 3 3 90" xfId="47149"/>
    <cellStyle name="Comma 2 3 3 91" xfId="45608"/>
    <cellStyle name="Comma 2 3 3 92" xfId="60837"/>
    <cellStyle name="Comma 2 3 3 93" xfId="60867"/>
    <cellStyle name="Comma 2 3 30" xfId="1869"/>
    <cellStyle name="Comma 2 3 31" xfId="1870"/>
    <cellStyle name="Comma 2 3 32" xfId="1871"/>
    <cellStyle name="Comma 2 3 33" xfId="1872"/>
    <cellStyle name="Comma 2 3 34" xfId="1873"/>
    <cellStyle name="Comma 2 3 35" xfId="1874"/>
    <cellStyle name="Comma 2 3 36" xfId="9452"/>
    <cellStyle name="Comma 2 3 37" xfId="14294"/>
    <cellStyle name="Comma 2 3 38" xfId="23596"/>
    <cellStyle name="Comma 2 3 39" xfId="24365"/>
    <cellStyle name="Comma 2 3 4" xfId="1875"/>
    <cellStyle name="Comma 2 3 40" xfId="19387"/>
    <cellStyle name="Comma 2 3 41" xfId="23545"/>
    <cellStyle name="Comma 2 3 42" xfId="19497"/>
    <cellStyle name="Comma 2 3 43" xfId="24208"/>
    <cellStyle name="Comma 2 3 44" xfId="24048"/>
    <cellStyle name="Comma 2 3 45" xfId="20662"/>
    <cellStyle name="Comma 2 3 46" xfId="14935"/>
    <cellStyle name="Comma 2 3 47" xfId="17687"/>
    <cellStyle name="Comma 2 3 48" xfId="22066"/>
    <cellStyle name="Comma 2 3 49" xfId="21352"/>
    <cellStyle name="Comma 2 3 5" xfId="1876"/>
    <cellStyle name="Comma 2 3 50" xfId="22683"/>
    <cellStyle name="Comma 2 3 51" xfId="24139"/>
    <cellStyle name="Comma 2 3 52" xfId="24318"/>
    <cellStyle name="Comma 2 3 53" xfId="23118"/>
    <cellStyle name="Comma 2 3 54" xfId="24291"/>
    <cellStyle name="Comma 2 3 55" xfId="20566"/>
    <cellStyle name="Comma 2 3 56" xfId="23409"/>
    <cellStyle name="Comma 2 3 57" xfId="22553"/>
    <cellStyle name="Comma 2 3 58" xfId="18923"/>
    <cellStyle name="Comma 2 3 59" xfId="22393"/>
    <cellStyle name="Comma 2 3 6" xfId="1877"/>
    <cellStyle name="Comma 2 3 60" xfId="22762"/>
    <cellStyle name="Comma 2 3 61" xfId="22267"/>
    <cellStyle name="Comma 2 3 62" xfId="23193"/>
    <cellStyle name="Comma 2 3 63" xfId="23906"/>
    <cellStyle name="Comma 2 3 64" xfId="23992"/>
    <cellStyle name="Comma 2 3 65" xfId="18273"/>
    <cellStyle name="Comma 2 3 66" xfId="26638"/>
    <cellStyle name="Comma 2 3 67" xfId="28721"/>
    <cellStyle name="Comma 2 3 68" xfId="29101"/>
    <cellStyle name="Comma 2 3 69" xfId="25513"/>
    <cellStyle name="Comma 2 3 7" xfId="1878"/>
    <cellStyle name="Comma 2 3 70" xfId="29188"/>
    <cellStyle name="Comma 2 3 71" xfId="27513"/>
    <cellStyle name="Comma 2 3 72" xfId="28732"/>
    <cellStyle name="Comma 2 3 73" xfId="27320"/>
    <cellStyle name="Comma 2 3 74" xfId="27623"/>
    <cellStyle name="Comma 2 3 75" xfId="28350"/>
    <cellStyle name="Comma 2 3 76" xfId="23476"/>
    <cellStyle name="Comma 2 3 77" xfId="29923"/>
    <cellStyle name="Comma 2 3 78" xfId="13122"/>
    <cellStyle name="Comma 2 3 79" xfId="33707"/>
    <cellStyle name="Comma 2 3 8" xfId="1879"/>
    <cellStyle name="Comma 2 3 80" xfId="37177"/>
    <cellStyle name="Comma 2 3 81" xfId="41582"/>
    <cellStyle name="Comma 2 3 82" xfId="45514"/>
    <cellStyle name="Comma 2 3 83" xfId="45559"/>
    <cellStyle name="Comma 2 3 84" xfId="45410"/>
    <cellStyle name="Comma 2 3 85" xfId="45582"/>
    <cellStyle name="Comma 2 3 86" xfId="45387"/>
    <cellStyle name="Comma 2 3 87" xfId="45459"/>
    <cellStyle name="Comma 2 3 88" xfId="45262"/>
    <cellStyle name="Comma 2 3 89" xfId="45505"/>
    <cellStyle name="Comma 2 3 9" xfId="1880"/>
    <cellStyle name="Comma 2 3 90" xfId="45217"/>
    <cellStyle name="Comma 2 3 91" xfId="45565"/>
    <cellStyle name="Comma 2 3 92" xfId="47169"/>
    <cellStyle name="Comma 2 3 93" xfId="45629"/>
    <cellStyle name="Comma 2 3 94" xfId="60835"/>
    <cellStyle name="Comma 2 3 95" xfId="60871"/>
    <cellStyle name="Comma 2 30" xfId="1881"/>
    <cellStyle name="Comma 2 30 10" xfId="1882"/>
    <cellStyle name="Comma 2 30 11" xfId="1883"/>
    <cellStyle name="Comma 2 30 12" xfId="1884"/>
    <cellStyle name="Comma 2 30 13" xfId="1885"/>
    <cellStyle name="Comma 2 30 14" xfId="1886"/>
    <cellStyle name="Comma 2 30 15" xfId="1887"/>
    <cellStyle name="Comma 2 30 16" xfId="1888"/>
    <cellStyle name="Comma 2 30 17" xfId="1889"/>
    <cellStyle name="Comma 2 30 18" xfId="1890"/>
    <cellStyle name="Comma 2 30 19" xfId="1891"/>
    <cellStyle name="Comma 2 30 2" xfId="1892"/>
    <cellStyle name="Comma 2 30 20" xfId="1893"/>
    <cellStyle name="Comma 2 30 21" xfId="1894"/>
    <cellStyle name="Comma 2 30 22" xfId="1895"/>
    <cellStyle name="Comma 2 30 23" xfId="1896"/>
    <cellStyle name="Comma 2 30 24" xfId="1897"/>
    <cellStyle name="Comma 2 30 25" xfId="1898"/>
    <cellStyle name="Comma 2 30 26" xfId="1899"/>
    <cellStyle name="Comma 2 30 27" xfId="1900"/>
    <cellStyle name="Comma 2 30 28" xfId="1901"/>
    <cellStyle name="Comma 2 30 29" xfId="1902"/>
    <cellStyle name="Comma 2 30 3" xfId="1903"/>
    <cellStyle name="Comma 2 30 30" xfId="1904"/>
    <cellStyle name="Comma 2 30 31" xfId="1905"/>
    <cellStyle name="Comma 2 30 32" xfId="1906"/>
    <cellStyle name="Comma 2 30 33" xfId="1907"/>
    <cellStyle name="Comma 2 30 34" xfId="9455"/>
    <cellStyle name="Comma 2 30 35" xfId="14307"/>
    <cellStyle name="Comma 2 30 36" xfId="23597"/>
    <cellStyle name="Comma 2 30 37" xfId="24362"/>
    <cellStyle name="Comma 2 30 38" xfId="22460"/>
    <cellStyle name="Comma 2 30 39" xfId="23104"/>
    <cellStyle name="Comma 2 30 4" xfId="1908"/>
    <cellStyle name="Comma 2 30 40" xfId="24294"/>
    <cellStyle name="Comma 2 30 41" xfId="20550"/>
    <cellStyle name="Comma 2 30 42" xfId="15812"/>
    <cellStyle name="Comma 2 30 43" xfId="20667"/>
    <cellStyle name="Comma 2 30 44" xfId="22143"/>
    <cellStyle name="Comma 2 30 45" xfId="22581"/>
    <cellStyle name="Comma 2 30 46" xfId="23068"/>
    <cellStyle name="Comma 2 30 47" xfId="19443"/>
    <cellStyle name="Comma 2 30 48" xfId="21032"/>
    <cellStyle name="Comma 2 30 49" xfId="15370"/>
    <cellStyle name="Comma 2 30 5" xfId="1909"/>
    <cellStyle name="Comma 2 30 50" xfId="22523"/>
    <cellStyle name="Comma 2 30 51" xfId="24176"/>
    <cellStyle name="Comma 2 30 52" xfId="22357"/>
    <cellStyle name="Comma 2 30 53" xfId="22794"/>
    <cellStyle name="Comma 2 30 54" xfId="22256"/>
    <cellStyle name="Comma 2 30 55" xfId="22842"/>
    <cellStyle name="Comma 2 30 56" xfId="23726"/>
    <cellStyle name="Comma 2 30 57" xfId="22597"/>
    <cellStyle name="Comma 2 30 58" xfId="22091"/>
    <cellStyle name="Comma 2 30 59" xfId="21351"/>
    <cellStyle name="Comma 2 30 6" xfId="1910"/>
    <cellStyle name="Comma 2 30 60" xfId="24277"/>
    <cellStyle name="Comma 2 30 61" xfId="21414"/>
    <cellStyle name="Comma 2 30 62" xfId="23274"/>
    <cellStyle name="Comma 2 30 63" xfId="21492"/>
    <cellStyle name="Comma 2 30 64" xfId="26967"/>
    <cellStyle name="Comma 2 30 65" xfId="29241"/>
    <cellStyle name="Comma 2 30 66" xfId="28933"/>
    <cellStyle name="Comma 2 30 67" xfId="27838"/>
    <cellStyle name="Comma 2 30 68" xfId="26630"/>
    <cellStyle name="Comma 2 30 69" xfId="27809"/>
    <cellStyle name="Comma 2 30 7" xfId="1911"/>
    <cellStyle name="Comma 2 30 70" xfId="27981"/>
    <cellStyle name="Comma 2 30 71" xfId="14559"/>
    <cellStyle name="Comma 2 30 72" xfId="21712"/>
    <cellStyle name="Comma 2 30 73" xfId="29672"/>
    <cellStyle name="Comma 2 30 74" xfId="27534"/>
    <cellStyle name="Comma 2 30 75" xfId="21432"/>
    <cellStyle name="Comma 2 30 76" xfId="22734"/>
    <cellStyle name="Comma 2 30 77" xfId="32817"/>
    <cellStyle name="Comma 2 30 78" xfId="31525"/>
    <cellStyle name="Comma 2 30 79" xfId="43561"/>
    <cellStyle name="Comma 2 30 8" xfId="1912"/>
    <cellStyle name="Comma 2 30 80" xfId="45532"/>
    <cellStyle name="Comma 2 30 81" xfId="45540"/>
    <cellStyle name="Comma 2 30 82" xfId="45437"/>
    <cellStyle name="Comma 2 30 83" xfId="45553"/>
    <cellStyle name="Comma 2 30 84" xfId="45421"/>
    <cellStyle name="Comma 2 30 85" xfId="45423"/>
    <cellStyle name="Comma 2 30 86" xfId="45290"/>
    <cellStyle name="Comma 2 30 87" xfId="45447"/>
    <cellStyle name="Comma 2 30 88" xfId="45258"/>
    <cellStyle name="Comma 2 30 89" xfId="45492"/>
    <cellStyle name="Comma 2 30 9" xfId="1913"/>
    <cellStyle name="Comma 2 30 90" xfId="45223"/>
    <cellStyle name="Comma 2 30 91" xfId="45548"/>
    <cellStyle name="Comma 2 30 92" xfId="60840"/>
    <cellStyle name="Comma 2 30 93" xfId="60865"/>
    <cellStyle name="Comma 2 31" xfId="1914"/>
    <cellStyle name="Comma 2 31 10" xfId="1915"/>
    <cellStyle name="Comma 2 31 11" xfId="1916"/>
    <cellStyle name="Comma 2 31 12" xfId="1917"/>
    <cellStyle name="Comma 2 31 13" xfId="1918"/>
    <cellStyle name="Comma 2 31 14" xfId="1919"/>
    <cellStyle name="Comma 2 31 15" xfId="1920"/>
    <cellStyle name="Comma 2 31 16" xfId="1921"/>
    <cellStyle name="Comma 2 31 17" xfId="1922"/>
    <cellStyle name="Comma 2 31 18" xfId="1923"/>
    <cellStyle name="Comma 2 31 19" xfId="1924"/>
    <cellStyle name="Comma 2 31 2" xfId="1925"/>
    <cellStyle name="Comma 2 31 20" xfId="1926"/>
    <cellStyle name="Comma 2 31 21" xfId="1927"/>
    <cellStyle name="Comma 2 31 22" xfId="1928"/>
    <cellStyle name="Comma 2 31 23" xfId="1929"/>
    <cellStyle name="Comma 2 31 24" xfId="1930"/>
    <cellStyle name="Comma 2 31 25" xfId="1931"/>
    <cellStyle name="Comma 2 31 26" xfId="1932"/>
    <cellStyle name="Comma 2 31 27" xfId="1933"/>
    <cellStyle name="Comma 2 31 28" xfId="1934"/>
    <cellStyle name="Comma 2 31 29" xfId="1935"/>
    <cellStyle name="Comma 2 31 3" xfId="1936"/>
    <cellStyle name="Comma 2 31 30" xfId="1937"/>
    <cellStyle name="Comma 2 31 31" xfId="1938"/>
    <cellStyle name="Comma 2 31 32" xfId="1939"/>
    <cellStyle name="Comma 2 31 33" xfId="1940"/>
    <cellStyle name="Comma 2 31 34" xfId="9456"/>
    <cellStyle name="Comma 2 31 35" xfId="22192"/>
    <cellStyle name="Comma 2 31 36" xfId="22687"/>
    <cellStyle name="Comma 2 31 37" xfId="24361"/>
    <cellStyle name="Comma 2 31 38" xfId="23736"/>
    <cellStyle name="Comma 2 31 39" xfId="24279"/>
    <cellStyle name="Comma 2 31 4" xfId="1941"/>
    <cellStyle name="Comma 2 31 40" xfId="21384"/>
    <cellStyle name="Comma 2 31 41" xfId="21961"/>
    <cellStyle name="Comma 2 31 42" xfId="21443"/>
    <cellStyle name="Comma 2 31 43" xfId="23883"/>
    <cellStyle name="Comma 2 31 44" xfId="21488"/>
    <cellStyle name="Comma 2 31 45" xfId="21853"/>
    <cellStyle name="Comma 2 31 46" xfId="21531"/>
    <cellStyle name="Comma 2 31 47" xfId="22647"/>
    <cellStyle name="Comma 2 31 48" xfId="23479"/>
    <cellStyle name="Comma 2 31 49" xfId="13578"/>
    <cellStyle name="Comma 2 31 5" xfId="1942"/>
    <cellStyle name="Comma 2 31 50" xfId="19738"/>
    <cellStyle name="Comma 2 31 51" xfId="22294"/>
    <cellStyle name="Comma 2 31 52" xfId="24212"/>
    <cellStyle name="Comma 2 31 53" xfId="22207"/>
    <cellStyle name="Comma 2 31 54" xfId="20682"/>
    <cellStyle name="Comma 2 31 55" xfId="22126"/>
    <cellStyle name="Comma 2 31 56" xfId="21297"/>
    <cellStyle name="Comma 2 31 57" xfId="22055"/>
    <cellStyle name="Comma 2 31 58" xfId="21356"/>
    <cellStyle name="Comma 2 31 59" xfId="24276"/>
    <cellStyle name="Comma 2 31 6" xfId="1943"/>
    <cellStyle name="Comma 2 31 60" xfId="17047"/>
    <cellStyle name="Comma 2 31 61" xfId="21937"/>
    <cellStyle name="Comma 2 31 62" xfId="21477"/>
    <cellStyle name="Comma 2 31 63" xfId="21895"/>
    <cellStyle name="Comma 2 31 64" xfId="27406"/>
    <cellStyle name="Comma 2 31 65" xfId="27711"/>
    <cellStyle name="Comma 2 31 66" xfId="27947"/>
    <cellStyle name="Comma 2 31 67" xfId="22088"/>
    <cellStyle name="Comma 2 31 68" xfId="21730"/>
    <cellStyle name="Comma 2 31 69" xfId="26988"/>
    <cellStyle name="Comma 2 31 7" xfId="1944"/>
    <cellStyle name="Comma 2 31 70" xfId="29337"/>
    <cellStyle name="Comma 2 31 71" xfId="28852"/>
    <cellStyle name="Comma 2 31 72" xfId="21608"/>
    <cellStyle name="Comma 2 31 73" xfId="28570"/>
    <cellStyle name="Comma 2 31 74" xfId="29772"/>
    <cellStyle name="Comma 2 31 75" xfId="29369"/>
    <cellStyle name="Comma 2 31 76" xfId="13120"/>
    <cellStyle name="Comma 2 31 77" xfId="32518"/>
    <cellStyle name="Comma 2 31 78" xfId="41646"/>
    <cellStyle name="Comma 2 31 79" xfId="41106"/>
    <cellStyle name="Comma 2 31 8" xfId="1945"/>
    <cellStyle name="Comma 2 31 80" xfId="45538"/>
    <cellStyle name="Comma 2 31 81" xfId="45533"/>
    <cellStyle name="Comma 2 31 82" xfId="45444"/>
    <cellStyle name="Comma 2 31 83" xfId="45546"/>
    <cellStyle name="Comma 2 31 84" xfId="45429"/>
    <cellStyle name="Comma 2 31 85" xfId="45407"/>
    <cellStyle name="Comma 2 31 86" xfId="45304"/>
    <cellStyle name="Comma 2 31 87" xfId="45430"/>
    <cellStyle name="Comma 2 31 88" xfId="45278"/>
    <cellStyle name="Comma 2 31 89" xfId="45465"/>
    <cellStyle name="Comma 2 31 9" xfId="1946"/>
    <cellStyle name="Comma 2 31 90" xfId="45248"/>
    <cellStyle name="Comma 2 31 91" xfId="45516"/>
    <cellStyle name="Comma 2 31 92" xfId="60842"/>
    <cellStyle name="Comma 2 31 93" xfId="60862"/>
    <cellStyle name="Comma 2 32" xfId="1947"/>
    <cellStyle name="Comma 2 32 10" xfId="1948"/>
    <cellStyle name="Comma 2 32 11" xfId="1949"/>
    <cellStyle name="Comma 2 32 12" xfId="1950"/>
    <cellStyle name="Comma 2 32 13" xfId="1951"/>
    <cellStyle name="Comma 2 32 14" xfId="1952"/>
    <cellStyle name="Comma 2 32 15" xfId="1953"/>
    <cellStyle name="Comma 2 32 16" xfId="1954"/>
    <cellStyle name="Comma 2 32 17" xfId="1955"/>
    <cellStyle name="Comma 2 32 18" xfId="1956"/>
    <cellStyle name="Comma 2 32 19" xfId="1957"/>
    <cellStyle name="Comma 2 32 2" xfId="1958"/>
    <cellStyle name="Comma 2 32 20" xfId="1959"/>
    <cellStyle name="Comma 2 32 21" xfId="1960"/>
    <cellStyle name="Comma 2 32 22" xfId="1961"/>
    <cellStyle name="Comma 2 32 23" xfId="1962"/>
    <cellStyle name="Comma 2 32 24" xfId="1963"/>
    <cellStyle name="Comma 2 32 25" xfId="1964"/>
    <cellStyle name="Comma 2 32 26" xfId="1965"/>
    <cellStyle name="Comma 2 32 27" xfId="1966"/>
    <cellStyle name="Comma 2 32 28" xfId="1967"/>
    <cellStyle name="Comma 2 32 29" xfId="1968"/>
    <cellStyle name="Comma 2 32 3" xfId="1969"/>
    <cellStyle name="Comma 2 32 30" xfId="1970"/>
    <cellStyle name="Comma 2 32 31" xfId="1971"/>
    <cellStyle name="Comma 2 32 32" xfId="1972"/>
    <cellStyle name="Comma 2 32 33" xfId="1973"/>
    <cellStyle name="Comma 2 32 34" xfId="9457"/>
    <cellStyle name="Comma 2 32 35" xfId="14338"/>
    <cellStyle name="Comma 2 32 36" xfId="21584"/>
    <cellStyle name="Comma 2 32 37" xfId="24359"/>
    <cellStyle name="Comma 2 32 38" xfId="23910"/>
    <cellStyle name="Comma 2 32 39" xfId="23109"/>
    <cellStyle name="Comma 2 32 4" xfId="1974"/>
    <cellStyle name="Comma 2 32 40" xfId="22314"/>
    <cellStyle name="Comma 2 32 41" xfId="24209"/>
    <cellStyle name="Comma 2 32 42" xfId="22224"/>
    <cellStyle name="Comma 2 32 43" xfId="22547"/>
    <cellStyle name="Comma 2 32 44" xfId="18930"/>
    <cellStyle name="Comma 2 32 45" xfId="22371"/>
    <cellStyle name="Comma 2 32 46" xfId="23148"/>
    <cellStyle name="Comma 2 32 47" xfId="15426"/>
    <cellStyle name="Comma 2 32 48" xfId="17747"/>
    <cellStyle name="Comma 2 32 49" xfId="24466"/>
    <cellStyle name="Comma 2 32 5" xfId="1975"/>
    <cellStyle name="Comma 2 32 50" xfId="24675"/>
    <cellStyle name="Comma 2 32 51" xfId="24877"/>
    <cellStyle name="Comma 2 32 52" xfId="25081"/>
    <cellStyle name="Comma 2 32 53" xfId="25277"/>
    <cellStyle name="Comma 2 32 54" xfId="25475"/>
    <cellStyle name="Comma 2 32 55" xfId="25673"/>
    <cellStyle name="Comma 2 32 56" xfId="25859"/>
    <cellStyle name="Comma 2 32 57" xfId="26048"/>
    <cellStyle name="Comma 2 32 58" xfId="26238"/>
    <cellStyle name="Comma 2 32 59" xfId="26421"/>
    <cellStyle name="Comma 2 32 6" xfId="1976"/>
    <cellStyle name="Comma 2 32 60" xfId="26603"/>
    <cellStyle name="Comma 2 32 61" xfId="26792"/>
    <cellStyle name="Comma 2 32 62" xfId="26970"/>
    <cellStyle name="Comma 2 32 63" xfId="27147"/>
    <cellStyle name="Comma 2 32 64" xfId="28427"/>
    <cellStyle name="Comma 2 32 65" xfId="20563"/>
    <cellStyle name="Comma 2 32 66" xfId="28854"/>
    <cellStyle name="Comma 2 32 67" xfId="29467"/>
    <cellStyle name="Comma 2 32 68" xfId="28756"/>
    <cellStyle name="Comma 2 32 69" xfId="22655"/>
    <cellStyle name="Comma 2 32 7" xfId="1977"/>
    <cellStyle name="Comma 2 32 70" xfId="29168"/>
    <cellStyle name="Comma 2 32 71" xfId="28600"/>
    <cellStyle name="Comma 2 32 72" xfId="28298"/>
    <cellStyle name="Comma 2 32 73" xfId="24974"/>
    <cellStyle name="Comma 2 32 74" xfId="26534"/>
    <cellStyle name="Comma 2 32 75" xfId="29564"/>
    <cellStyle name="Comma 2 32 76" xfId="13119"/>
    <cellStyle name="Comma 2 32 77" xfId="32212"/>
    <cellStyle name="Comma 2 32 78" xfId="37216"/>
    <cellStyle name="Comma 2 32 79" xfId="38916"/>
    <cellStyle name="Comma 2 32 8" xfId="1978"/>
    <cellStyle name="Comma 2 32 80" xfId="45543"/>
    <cellStyle name="Comma 2 32 81" xfId="45526"/>
    <cellStyle name="Comma 2 32 82" xfId="45453"/>
    <cellStyle name="Comma 2 32 83" xfId="45537"/>
    <cellStyle name="Comma 2 32 84" xfId="45440"/>
    <cellStyle name="Comma 2 32 85" xfId="45395"/>
    <cellStyle name="Comma 2 32 86" xfId="45310"/>
    <cellStyle name="Comma 2 32 87" xfId="45419"/>
    <cellStyle name="Comma 2 32 88" xfId="45289"/>
    <cellStyle name="Comma 2 32 89" xfId="45443"/>
    <cellStyle name="Comma 2 32 9" xfId="1979"/>
    <cellStyle name="Comma 2 32 90" xfId="45268"/>
    <cellStyle name="Comma 2 32 91" xfId="45478"/>
    <cellStyle name="Comma 2 32 92" xfId="60845"/>
    <cellStyle name="Comma 2 32 93" xfId="60860"/>
    <cellStyle name="Comma 2 33" xfId="1980"/>
    <cellStyle name="Comma 2 33 10" xfId="1981"/>
    <cellStyle name="Comma 2 33 11" xfId="1982"/>
    <cellStyle name="Comma 2 33 12" xfId="1983"/>
    <cellStyle name="Comma 2 33 13" xfId="1984"/>
    <cellStyle name="Comma 2 33 14" xfId="1985"/>
    <cellStyle name="Comma 2 33 15" xfId="1986"/>
    <cellStyle name="Comma 2 33 16" xfId="1987"/>
    <cellStyle name="Comma 2 33 17" xfId="1988"/>
    <cellStyle name="Comma 2 33 18" xfId="1989"/>
    <cellStyle name="Comma 2 33 19" xfId="1990"/>
    <cellStyle name="Comma 2 33 2" xfId="1991"/>
    <cellStyle name="Comma 2 33 20" xfId="1992"/>
    <cellStyle name="Comma 2 33 21" xfId="1993"/>
    <cellStyle name="Comma 2 33 22" xfId="1994"/>
    <cellStyle name="Comma 2 33 23" xfId="1995"/>
    <cellStyle name="Comma 2 33 24" xfId="1996"/>
    <cellStyle name="Comma 2 33 25" xfId="1997"/>
    <cellStyle name="Comma 2 33 26" xfId="1998"/>
    <cellStyle name="Comma 2 33 27" xfId="1999"/>
    <cellStyle name="Comma 2 33 28" xfId="2000"/>
    <cellStyle name="Comma 2 33 29" xfId="2001"/>
    <cellStyle name="Comma 2 33 3" xfId="2002"/>
    <cellStyle name="Comma 2 33 30" xfId="2003"/>
    <cellStyle name="Comma 2 33 31" xfId="2004"/>
    <cellStyle name="Comma 2 33 32" xfId="2005"/>
    <cellStyle name="Comma 2 33 33" xfId="2006"/>
    <cellStyle name="Comma 2 33 34" xfId="9458"/>
    <cellStyle name="Comma 2 33 35" xfId="14337"/>
    <cellStyle name="Comma 2 33 36" xfId="22690"/>
    <cellStyle name="Comma 2 33 37" xfId="24358"/>
    <cellStyle name="Comma 2 33 38" xfId="24322"/>
    <cellStyle name="Comma 2 33 39" xfId="24185"/>
    <cellStyle name="Comma 2 33 4" xfId="2007"/>
    <cellStyle name="Comma 2 33 40" xfId="22315"/>
    <cellStyle name="Comma 2 33 41" xfId="24546"/>
    <cellStyle name="Comma 2 33 42" xfId="24746"/>
    <cellStyle name="Comma 2 33 43" xfId="24950"/>
    <cellStyle name="Comma 2 33 44" xfId="25148"/>
    <cellStyle name="Comma 2 33 45" xfId="25346"/>
    <cellStyle name="Comma 2 33 46" xfId="25545"/>
    <cellStyle name="Comma 2 33 47" xfId="25735"/>
    <cellStyle name="Comma 2 33 48" xfId="25921"/>
    <cellStyle name="Comma 2 33 49" xfId="26112"/>
    <cellStyle name="Comma 2 33 5" xfId="2008"/>
    <cellStyle name="Comma 2 33 50" xfId="26297"/>
    <cellStyle name="Comma 2 33 51" xfId="26478"/>
    <cellStyle name="Comma 2 33 52" xfId="26666"/>
    <cellStyle name="Comma 2 33 53" xfId="26848"/>
    <cellStyle name="Comma 2 33 54" xfId="27024"/>
    <cellStyle name="Comma 2 33 55" xfId="27198"/>
    <cellStyle name="Comma 2 33 56" xfId="27371"/>
    <cellStyle name="Comma 2 33 57" xfId="27535"/>
    <cellStyle name="Comma 2 33 58" xfId="27697"/>
    <cellStyle name="Comma 2 33 59" xfId="27849"/>
    <cellStyle name="Comma 2 33 6" xfId="2009"/>
    <cellStyle name="Comma 2 33 60" xfId="27995"/>
    <cellStyle name="Comma 2 33 61" xfId="28149"/>
    <cellStyle name="Comma 2 33 62" xfId="28299"/>
    <cellStyle name="Comma 2 33 63" xfId="28445"/>
    <cellStyle name="Comma 2 33 64" xfId="23168"/>
    <cellStyle name="Comma 2 33 65" xfId="28035"/>
    <cellStyle name="Comma 2 33 66" xfId="23304"/>
    <cellStyle name="Comma 2 33 67" xfId="27788"/>
    <cellStyle name="Comma 2 33 68" xfId="29356"/>
    <cellStyle name="Comma 2 33 69" xfId="28623"/>
    <cellStyle name="Comma 2 33 7" xfId="2010"/>
    <cellStyle name="Comma 2 33 70" xfId="29730"/>
    <cellStyle name="Comma 2 33 71" xfId="29639"/>
    <cellStyle name="Comma 2 33 72" xfId="29410"/>
    <cellStyle name="Comma 2 33 73" xfId="25098"/>
    <cellStyle name="Comma 2 33 74" xfId="29868"/>
    <cellStyle name="Comma 2 33 75" xfId="15781"/>
    <cellStyle name="Comma 2 33 76" xfId="13118"/>
    <cellStyle name="Comma 2 33 77" xfId="31856"/>
    <cellStyle name="Comma 2 33 78" xfId="32299"/>
    <cellStyle name="Comma 2 33 79" xfId="31814"/>
    <cellStyle name="Comma 2 33 8" xfId="2011"/>
    <cellStyle name="Comma 2 33 80" xfId="45549"/>
    <cellStyle name="Comma 2 33 81" xfId="45518"/>
    <cellStyle name="Comma 2 33 82" xfId="45461"/>
    <cellStyle name="Comma 2 33 83" xfId="45528"/>
    <cellStyle name="Comma 2 33 84" xfId="45452"/>
    <cellStyle name="Comma 2 33 85" xfId="45382"/>
    <cellStyle name="Comma 2 33 86" xfId="45321"/>
    <cellStyle name="Comma 2 33 87" xfId="45401"/>
    <cellStyle name="Comma 2 33 88" xfId="45305"/>
    <cellStyle name="Comma 2 33 89" xfId="45424"/>
    <cellStyle name="Comma 2 33 9" xfId="2012"/>
    <cellStyle name="Comma 2 33 90" xfId="45287"/>
    <cellStyle name="Comma 2 33 91" xfId="45446"/>
    <cellStyle name="Comma 2 33 92" xfId="60846"/>
    <cellStyle name="Comma 2 33 93" xfId="60857"/>
    <cellStyle name="Comma 2 34" xfId="2013"/>
    <cellStyle name="Comma 2 34 10" xfId="2014"/>
    <cellStyle name="Comma 2 34 11" xfId="2015"/>
    <cellStyle name="Comma 2 34 12" xfId="2016"/>
    <cellStyle name="Comma 2 34 13" xfId="2017"/>
    <cellStyle name="Comma 2 34 14" xfId="2018"/>
    <cellStyle name="Comma 2 34 15" xfId="2019"/>
    <cellStyle name="Comma 2 34 16" xfId="2020"/>
    <cellStyle name="Comma 2 34 17" xfId="2021"/>
    <cellStyle name="Comma 2 34 18" xfId="2022"/>
    <cellStyle name="Comma 2 34 19" xfId="2023"/>
    <cellStyle name="Comma 2 34 2" xfId="2024"/>
    <cellStyle name="Comma 2 34 20" xfId="2025"/>
    <cellStyle name="Comma 2 34 21" xfId="2026"/>
    <cellStyle name="Comma 2 34 22" xfId="2027"/>
    <cellStyle name="Comma 2 34 23" xfId="2028"/>
    <cellStyle name="Comma 2 34 24" xfId="2029"/>
    <cellStyle name="Comma 2 34 25" xfId="2030"/>
    <cellStyle name="Comma 2 34 26" xfId="2031"/>
    <cellStyle name="Comma 2 34 27" xfId="2032"/>
    <cellStyle name="Comma 2 34 28" xfId="2033"/>
    <cellStyle name="Comma 2 34 29" xfId="2034"/>
    <cellStyle name="Comma 2 34 3" xfId="2035"/>
    <cellStyle name="Comma 2 34 30" xfId="2036"/>
    <cellStyle name="Comma 2 34 31" xfId="2037"/>
    <cellStyle name="Comma 2 34 32" xfId="2038"/>
    <cellStyle name="Comma 2 34 33" xfId="2039"/>
    <cellStyle name="Comma 2 34 34" xfId="9459"/>
    <cellStyle name="Comma 2 34 35" xfId="23739"/>
    <cellStyle name="Comma 2 34 36" xfId="22686"/>
    <cellStyle name="Comma 2 34 37" xfId="23803"/>
    <cellStyle name="Comma 2 34 38" xfId="23911"/>
    <cellStyle name="Comma 2 34 39" xfId="24573"/>
    <cellStyle name="Comma 2 34 4" xfId="2040"/>
    <cellStyle name="Comma 2 34 40" xfId="24773"/>
    <cellStyle name="Comma 2 34 41" xfId="24978"/>
    <cellStyle name="Comma 2 34 42" xfId="25174"/>
    <cellStyle name="Comma 2 34 43" xfId="25373"/>
    <cellStyle name="Comma 2 34 44" xfId="25571"/>
    <cellStyle name="Comma 2 34 45" xfId="25759"/>
    <cellStyle name="Comma 2 34 46" xfId="25945"/>
    <cellStyle name="Comma 2 34 47" xfId="26137"/>
    <cellStyle name="Comma 2 34 48" xfId="26322"/>
    <cellStyle name="Comma 2 34 49" xfId="26503"/>
    <cellStyle name="Comma 2 34 5" xfId="2041"/>
    <cellStyle name="Comma 2 34 50" xfId="26691"/>
    <cellStyle name="Comma 2 34 51" xfId="26872"/>
    <cellStyle name="Comma 2 34 52" xfId="27050"/>
    <cellStyle name="Comma 2 34 53" xfId="27221"/>
    <cellStyle name="Comma 2 34 54" xfId="27395"/>
    <cellStyle name="Comma 2 34 55" xfId="27559"/>
    <cellStyle name="Comma 2 34 56" xfId="27719"/>
    <cellStyle name="Comma 2 34 57" xfId="27873"/>
    <cellStyle name="Comma 2 34 58" xfId="28018"/>
    <cellStyle name="Comma 2 34 59" xfId="28171"/>
    <cellStyle name="Comma 2 34 6" xfId="2042"/>
    <cellStyle name="Comma 2 34 60" xfId="28324"/>
    <cellStyle name="Comma 2 34 61" xfId="28466"/>
    <cellStyle name="Comma 2 34 62" xfId="28609"/>
    <cellStyle name="Comma 2 34 63" xfId="28745"/>
    <cellStyle name="Comma 2 34 64" xfId="24706"/>
    <cellStyle name="Comma 2 34 65" xfId="28802"/>
    <cellStyle name="Comma 2 34 66" xfId="27106"/>
    <cellStyle name="Comma 2 34 67" xfId="28822"/>
    <cellStyle name="Comma 2 34 68" xfId="25702"/>
    <cellStyle name="Comma 2 34 69" xfId="24240"/>
    <cellStyle name="Comma 2 34 7" xfId="2043"/>
    <cellStyle name="Comma 2 34 70" xfId="28966"/>
    <cellStyle name="Comma 2 34 71" xfId="28890"/>
    <cellStyle name="Comma 2 34 72" xfId="28560"/>
    <cellStyle name="Comma 2 34 73" xfId="29802"/>
    <cellStyle name="Comma 2 34 74" xfId="21656"/>
    <cellStyle name="Comma 2 34 75" xfId="21616"/>
    <cellStyle name="Comma 2 34 76" xfId="13117"/>
    <cellStyle name="Comma 2 34 77" xfId="36357"/>
    <cellStyle name="Comma 2 34 78" xfId="30531"/>
    <cellStyle name="Comma 2 34 79" xfId="39715"/>
    <cellStyle name="Comma 2 34 8" xfId="2044"/>
    <cellStyle name="Comma 2 34 80" xfId="45555"/>
    <cellStyle name="Comma 2 34 81" xfId="45512"/>
    <cellStyle name="Comma 2 34 82" xfId="45468"/>
    <cellStyle name="Comma 2 34 83" xfId="45519"/>
    <cellStyle name="Comma 2 34 84" xfId="45463"/>
    <cellStyle name="Comma 2 34 85" xfId="45373"/>
    <cellStyle name="Comma 2 34 86" xfId="45332"/>
    <cellStyle name="Comma 2 34 87" xfId="45380"/>
    <cellStyle name="Comma 2 34 88" xfId="45317"/>
    <cellStyle name="Comma 2 34 89" xfId="45391"/>
    <cellStyle name="Comma 2 34 9" xfId="2045"/>
    <cellStyle name="Comma 2 34 90" xfId="45307"/>
    <cellStyle name="Comma 2 34 91" xfId="45418"/>
    <cellStyle name="Comma 2 34 92" xfId="60848"/>
    <cellStyle name="Comma 2 34 93" xfId="60856"/>
    <cellStyle name="Comma 2 35" xfId="2046"/>
    <cellStyle name="Comma 2 35 10" xfId="2047"/>
    <cellStyle name="Comma 2 35 11" xfId="2048"/>
    <cellStyle name="Comma 2 35 12" xfId="2049"/>
    <cellStyle name="Comma 2 35 13" xfId="2050"/>
    <cellStyle name="Comma 2 35 14" xfId="2051"/>
    <cellStyle name="Comma 2 35 15" xfId="2052"/>
    <cellStyle name="Comma 2 35 16" xfId="2053"/>
    <cellStyle name="Comma 2 35 17" xfId="2054"/>
    <cellStyle name="Comma 2 35 18" xfId="2055"/>
    <cellStyle name="Comma 2 35 19" xfId="2056"/>
    <cellStyle name="Comma 2 35 2" xfId="2057"/>
    <cellStyle name="Comma 2 35 20" xfId="2058"/>
    <cellStyle name="Comma 2 35 21" xfId="2059"/>
    <cellStyle name="Comma 2 35 22" xfId="2060"/>
    <cellStyle name="Comma 2 35 23" xfId="2061"/>
    <cellStyle name="Comma 2 35 24" xfId="2062"/>
    <cellStyle name="Comma 2 35 25" xfId="2063"/>
    <cellStyle name="Comma 2 35 26" xfId="2064"/>
    <cellStyle name="Comma 2 35 27" xfId="2065"/>
    <cellStyle name="Comma 2 35 28" xfId="2066"/>
    <cellStyle name="Comma 2 35 29" xfId="2067"/>
    <cellStyle name="Comma 2 35 3" xfId="2068"/>
    <cellStyle name="Comma 2 35 30" xfId="2069"/>
    <cellStyle name="Comma 2 35 31" xfId="2070"/>
    <cellStyle name="Comma 2 35 32" xfId="2071"/>
    <cellStyle name="Comma 2 35 33" xfId="2072"/>
    <cellStyle name="Comma 2 35 34" xfId="9460"/>
    <cellStyle name="Comma 2 35 35" xfId="14339"/>
    <cellStyle name="Comma 2 35 36" xfId="22685"/>
    <cellStyle name="Comma 2 35 37" xfId="17338"/>
    <cellStyle name="Comma 2 35 38" xfId="23621"/>
    <cellStyle name="Comma 2 35 39" xfId="19111"/>
    <cellStyle name="Comma 2 35 4" xfId="2073"/>
    <cellStyle name="Comma 2 35 40" xfId="23639"/>
    <cellStyle name="Comma 2 35 41" xfId="23953"/>
    <cellStyle name="Comma 2 35 42" xfId="24049"/>
    <cellStyle name="Comma 2 35 43" xfId="17701"/>
    <cellStyle name="Comma 2 35 44" xfId="22139"/>
    <cellStyle name="Comma 2 35 45" xfId="22583"/>
    <cellStyle name="Comma 2 35 46" xfId="18232"/>
    <cellStyle name="Comma 2 35 47" xfId="24017"/>
    <cellStyle name="Comma 2 35 48" xfId="24562"/>
    <cellStyle name="Comma 2 35 49" xfId="24762"/>
    <cellStyle name="Comma 2 35 5" xfId="2074"/>
    <cellStyle name="Comma 2 35 50" xfId="24966"/>
    <cellStyle name="Comma 2 35 51" xfId="25164"/>
    <cellStyle name="Comma 2 35 52" xfId="25362"/>
    <cellStyle name="Comma 2 35 53" xfId="25561"/>
    <cellStyle name="Comma 2 35 54" xfId="25751"/>
    <cellStyle name="Comma 2 35 55" xfId="25936"/>
    <cellStyle name="Comma 2 35 56" xfId="26128"/>
    <cellStyle name="Comma 2 35 57" xfId="26312"/>
    <cellStyle name="Comma 2 35 58" xfId="26494"/>
    <cellStyle name="Comma 2 35 59" xfId="26681"/>
    <cellStyle name="Comma 2 35 6" xfId="2075"/>
    <cellStyle name="Comma 2 35 60" xfId="26863"/>
    <cellStyle name="Comma 2 35 61" xfId="27040"/>
    <cellStyle name="Comma 2 35 62" xfId="27213"/>
    <cellStyle name="Comma 2 35 63" xfId="27386"/>
    <cellStyle name="Comma 2 35 64" xfId="28407"/>
    <cellStyle name="Comma 2 35 65" xfId="29240"/>
    <cellStyle name="Comma 2 35 66" xfId="23641"/>
    <cellStyle name="Comma 2 35 67" xfId="27486"/>
    <cellStyle name="Comma 2 35 68" xfId="21726"/>
    <cellStyle name="Comma 2 35 69" xfId="25693"/>
    <cellStyle name="Comma 2 35 7" xfId="2076"/>
    <cellStyle name="Comma 2 35 70" xfId="21740"/>
    <cellStyle name="Comma 2 35 71" xfId="28394"/>
    <cellStyle name="Comma 2 35 72" xfId="25557"/>
    <cellStyle name="Comma 2 35 73" xfId="24727"/>
    <cellStyle name="Comma 2 35 74" xfId="29613"/>
    <cellStyle name="Comma 2 35 75" xfId="21693"/>
    <cellStyle name="Comma 2 35 76" xfId="13116"/>
    <cellStyle name="Comma 2 35 77" xfId="36110"/>
    <cellStyle name="Comma 2 35 78" xfId="39068"/>
    <cellStyle name="Comma 2 35 79" xfId="42745"/>
    <cellStyle name="Comma 2 35 8" xfId="2077"/>
    <cellStyle name="Comma 2 35 80" xfId="45561"/>
    <cellStyle name="Comma 2 35 81" xfId="45504"/>
    <cellStyle name="Comma 2 35 82" xfId="45475"/>
    <cellStyle name="Comma 2 35 83" xfId="45507"/>
    <cellStyle name="Comma 2 35 84" xfId="45474"/>
    <cellStyle name="Comma 2 35 85" xfId="45361"/>
    <cellStyle name="Comma 2 35 86" xfId="45341"/>
    <cellStyle name="Comma 2 35 87" xfId="45370"/>
    <cellStyle name="Comma 2 35 88" xfId="45329"/>
    <cellStyle name="Comma 2 35 89" xfId="45375"/>
    <cellStyle name="Comma 2 35 9" xfId="2078"/>
    <cellStyle name="Comma 2 35 90" xfId="45324"/>
    <cellStyle name="Comma 2 35 91" xfId="45383"/>
    <cellStyle name="Comma 2 35 92" xfId="60849"/>
    <cellStyle name="Comma 2 35 93" xfId="60854"/>
    <cellStyle name="Comma 2 4" xfId="2079"/>
    <cellStyle name="Comma 2 4 10" xfId="2080"/>
    <cellStyle name="Comma 2 4 11" xfId="2081"/>
    <cellStyle name="Comma 2 4 12" xfId="2082"/>
    <cellStyle name="Comma 2 4 13" xfId="2083"/>
    <cellStyle name="Comma 2 4 14" xfId="2084"/>
    <cellStyle name="Comma 2 4 15" xfId="2085"/>
    <cellStyle name="Comma 2 4 16" xfId="2086"/>
    <cellStyle name="Comma 2 4 17" xfId="2087"/>
    <cellStyle name="Comma 2 4 18" xfId="2088"/>
    <cellStyle name="Comma 2 4 19" xfId="2089"/>
    <cellStyle name="Comma 2 4 2" xfId="2090"/>
    <cellStyle name="Comma 2 4 2 10" xfId="2091"/>
    <cellStyle name="Comma 2 4 2 11" xfId="2092"/>
    <cellStyle name="Comma 2 4 2 12" xfId="2093"/>
    <cellStyle name="Comma 2 4 2 13" xfId="2094"/>
    <cellStyle name="Comma 2 4 2 14" xfId="2095"/>
    <cellStyle name="Comma 2 4 2 15" xfId="2096"/>
    <cellStyle name="Comma 2 4 2 16" xfId="2097"/>
    <cellStyle name="Comma 2 4 2 17" xfId="2098"/>
    <cellStyle name="Comma 2 4 2 18" xfId="2099"/>
    <cellStyle name="Comma 2 4 2 19" xfId="2100"/>
    <cellStyle name="Comma 2 4 2 2" xfId="2101"/>
    <cellStyle name="Comma 2 4 2 20" xfId="2102"/>
    <cellStyle name="Comma 2 4 2 21" xfId="2103"/>
    <cellStyle name="Comma 2 4 2 22" xfId="2104"/>
    <cellStyle name="Comma 2 4 2 23" xfId="2105"/>
    <cellStyle name="Comma 2 4 2 24" xfId="2106"/>
    <cellStyle name="Comma 2 4 2 25" xfId="2107"/>
    <cellStyle name="Comma 2 4 2 26" xfId="2108"/>
    <cellStyle name="Comma 2 4 2 27" xfId="2109"/>
    <cellStyle name="Comma 2 4 2 28" xfId="2110"/>
    <cellStyle name="Comma 2 4 2 29" xfId="2111"/>
    <cellStyle name="Comma 2 4 2 3" xfId="2112"/>
    <cellStyle name="Comma 2 4 2 30" xfId="2113"/>
    <cellStyle name="Comma 2 4 2 31" xfId="2114"/>
    <cellStyle name="Comma 2 4 2 32" xfId="2115"/>
    <cellStyle name="Comma 2 4 2 33" xfId="2116"/>
    <cellStyle name="Comma 2 4 2 34" xfId="9462"/>
    <cellStyle name="Comma 2 4 2 35" xfId="14483"/>
    <cellStyle name="Comma 2 4 2 36" xfId="22680"/>
    <cellStyle name="Comma 2 4 2 37" xfId="17411"/>
    <cellStyle name="Comma 2 4 2 38" xfId="22447"/>
    <cellStyle name="Comma 2 4 2 39" xfId="24187"/>
    <cellStyle name="Comma 2 4 2 4" xfId="2117"/>
    <cellStyle name="Comma 2 4 2 40" xfId="22306"/>
    <cellStyle name="Comma 2 4 2 41" xfId="23846"/>
    <cellStyle name="Comma 2 4 2 42" xfId="22215"/>
    <cellStyle name="Comma 2 4 2 43" xfId="23702"/>
    <cellStyle name="Comma 2 4 2 44" xfId="23903"/>
    <cellStyle name="Comma 2 4 2 45" xfId="22890"/>
    <cellStyle name="Comma 2 4 2 46" xfId="22075"/>
    <cellStyle name="Comma 2 4 2 47" xfId="21342"/>
    <cellStyle name="Comma 2 4 2 48" xfId="21988"/>
    <cellStyle name="Comma 2 4 2 49" xfId="23685"/>
    <cellStyle name="Comma 2 4 2 5" xfId="2118"/>
    <cellStyle name="Comma 2 4 2 50" xfId="24271"/>
    <cellStyle name="Comma 2 4 2 51" xfId="21464"/>
    <cellStyle name="Comma 2 4 2 52" xfId="21906"/>
    <cellStyle name="Comma 2 4 2 53" xfId="21503"/>
    <cellStyle name="Comma 2 4 2 54" xfId="21870"/>
    <cellStyle name="Comma 2 4 2 55" xfId="20261"/>
    <cellStyle name="Comma 2 4 2 56" xfId="21832"/>
    <cellStyle name="Comma 2 4 2 57" xfId="23766"/>
    <cellStyle name="Comma 2 4 2 58" xfId="21809"/>
    <cellStyle name="Comma 2 4 2 59" xfId="21601"/>
    <cellStyle name="Comma 2 4 2 6" xfId="2119"/>
    <cellStyle name="Comma 2 4 2 60" xfId="21790"/>
    <cellStyle name="Comma 2 4 2 61" xfId="24072"/>
    <cellStyle name="Comma 2 4 2 62" xfId="21771"/>
    <cellStyle name="Comma 2 4 2 63" xfId="21633"/>
    <cellStyle name="Comma 2 4 2 64" xfId="23863"/>
    <cellStyle name="Comma 2 4 2 65" xfId="27275"/>
    <cellStyle name="Comma 2 4 2 66" xfId="27655"/>
    <cellStyle name="Comma 2 4 2 67" xfId="25305"/>
    <cellStyle name="Comma 2 4 2 68" xfId="29149"/>
    <cellStyle name="Comma 2 4 2 69" xfId="26530"/>
    <cellStyle name="Comma 2 4 2 7" xfId="2120"/>
    <cellStyle name="Comma 2 4 2 70" xfId="28286"/>
    <cellStyle name="Comma 2 4 2 71" xfId="28148"/>
    <cellStyle name="Comma 2 4 2 72" xfId="19748"/>
    <cellStyle name="Comma 2 4 2 73" xfId="28976"/>
    <cellStyle name="Comma 2 4 2 74" xfId="21662"/>
    <cellStyle name="Comma 2 4 2 75" xfId="27973"/>
    <cellStyle name="Comma 2 4 2 76" xfId="22732"/>
    <cellStyle name="Comma 2 4 2 77" xfId="35501"/>
    <cellStyle name="Comma 2 4 2 78" xfId="31172"/>
    <cellStyle name="Comma 2 4 2 79" xfId="41132"/>
    <cellStyle name="Comma 2 4 2 8" xfId="2121"/>
    <cellStyle name="Comma 2 4 2 80" xfId="45569"/>
    <cellStyle name="Comma 2 4 2 81" xfId="45496"/>
    <cellStyle name="Comma 2 4 2 82" xfId="45486"/>
    <cellStyle name="Comma 2 4 2 83" xfId="45498"/>
    <cellStyle name="Comma 2 4 2 84" xfId="45487"/>
    <cellStyle name="Comma 2 4 2 85" xfId="45347"/>
    <cellStyle name="Comma 2 4 2 86" xfId="45357"/>
    <cellStyle name="Comma 2 4 2 87" xfId="45346"/>
    <cellStyle name="Comma 2 4 2 88" xfId="45345"/>
    <cellStyle name="Comma 2 4 2 89" xfId="45352"/>
    <cellStyle name="Comma 2 4 2 9" xfId="2122"/>
    <cellStyle name="Comma 2 4 2 90" xfId="45338"/>
    <cellStyle name="Comma 2 4 2 91" xfId="45360"/>
    <cellStyle name="Comma 2 4 2 92" xfId="60853"/>
    <cellStyle name="Comma 2 4 2 93" xfId="60850"/>
    <cellStyle name="Comma 2 4 20" xfId="2123"/>
    <cellStyle name="Comma 2 4 21" xfId="2124"/>
    <cellStyle name="Comma 2 4 22" xfId="2125"/>
    <cellStyle name="Comma 2 4 23" xfId="2126"/>
    <cellStyle name="Comma 2 4 24" xfId="2127"/>
    <cellStyle name="Comma 2 4 25" xfId="2128"/>
    <cellStyle name="Comma 2 4 26" xfId="2129"/>
    <cellStyle name="Comma 2 4 27" xfId="2130"/>
    <cellStyle name="Comma 2 4 28" xfId="2131"/>
    <cellStyle name="Comma 2 4 29" xfId="2132"/>
    <cellStyle name="Comma 2 4 3" xfId="2133"/>
    <cellStyle name="Comma 2 4 3 10" xfId="2134"/>
    <cellStyle name="Comma 2 4 3 11" xfId="2135"/>
    <cellStyle name="Comma 2 4 3 12" xfId="2136"/>
    <cellStyle name="Comma 2 4 3 13" xfId="2137"/>
    <cellStyle name="Comma 2 4 3 14" xfId="2138"/>
    <cellStyle name="Comma 2 4 3 15" xfId="2139"/>
    <cellStyle name="Comma 2 4 3 16" xfId="2140"/>
    <cellStyle name="Comma 2 4 3 17" xfId="2141"/>
    <cellStyle name="Comma 2 4 3 18" xfId="2142"/>
    <cellStyle name="Comma 2 4 3 19" xfId="2143"/>
    <cellStyle name="Comma 2 4 3 2" xfId="2144"/>
    <cellStyle name="Comma 2 4 3 20" xfId="2145"/>
    <cellStyle name="Comma 2 4 3 21" xfId="2146"/>
    <cellStyle name="Comma 2 4 3 22" xfId="2147"/>
    <cellStyle name="Comma 2 4 3 23" xfId="2148"/>
    <cellStyle name="Comma 2 4 3 24" xfId="2149"/>
    <cellStyle name="Comma 2 4 3 25" xfId="2150"/>
    <cellStyle name="Comma 2 4 3 26" xfId="2151"/>
    <cellStyle name="Comma 2 4 3 27" xfId="2152"/>
    <cellStyle name="Comma 2 4 3 28" xfId="2153"/>
    <cellStyle name="Comma 2 4 3 29" xfId="2154"/>
    <cellStyle name="Comma 2 4 3 3" xfId="2155"/>
    <cellStyle name="Comma 2 4 3 30" xfId="2156"/>
    <cellStyle name="Comma 2 4 3 31" xfId="2157"/>
    <cellStyle name="Comma 2 4 3 32" xfId="2158"/>
    <cellStyle name="Comma 2 4 3 33" xfId="2159"/>
    <cellStyle name="Comma 2 4 3 34" xfId="9463"/>
    <cellStyle name="Comma 2 4 3 35" xfId="14350"/>
    <cellStyle name="Comma 2 4 3 36" xfId="23508"/>
    <cellStyle name="Comma 2 4 3 37" xfId="23419"/>
    <cellStyle name="Comma 2 4 3 38" xfId="19389"/>
    <cellStyle name="Comma 2 4 3 39" xfId="19720"/>
    <cellStyle name="Comma 2 4 3 4" xfId="2160"/>
    <cellStyle name="Comma 2 4 3 40" xfId="15266"/>
    <cellStyle name="Comma 2 4 3 41" xfId="23163"/>
    <cellStyle name="Comma 2 4 3 42" xfId="22222"/>
    <cellStyle name="Comma 2 4 3 43" xfId="22863"/>
    <cellStyle name="Comma 2 4 3 44" xfId="22137"/>
    <cellStyle name="Comma 2 4 3 45" xfId="22585"/>
    <cellStyle name="Comma 2 4 3 46" xfId="24592"/>
    <cellStyle name="Comma 2 4 3 47" xfId="24792"/>
    <cellStyle name="Comma 2 4 3 48" xfId="24997"/>
    <cellStyle name="Comma 2 4 3 49" xfId="25193"/>
    <cellStyle name="Comma 2 4 3 5" xfId="2161"/>
    <cellStyle name="Comma 2 4 3 50" xfId="25392"/>
    <cellStyle name="Comma 2 4 3 51" xfId="25590"/>
    <cellStyle name="Comma 2 4 3 52" xfId="25778"/>
    <cellStyle name="Comma 2 4 3 53" xfId="25964"/>
    <cellStyle name="Comma 2 4 3 54" xfId="26156"/>
    <cellStyle name="Comma 2 4 3 55" xfId="26341"/>
    <cellStyle name="Comma 2 4 3 56" xfId="26522"/>
    <cellStyle name="Comma 2 4 3 57" xfId="26710"/>
    <cellStyle name="Comma 2 4 3 58" xfId="26891"/>
    <cellStyle name="Comma 2 4 3 59" xfId="27069"/>
    <cellStyle name="Comma 2 4 3 6" xfId="2162"/>
    <cellStyle name="Comma 2 4 3 60" xfId="27239"/>
    <cellStyle name="Comma 2 4 3 61" xfId="27413"/>
    <cellStyle name="Comma 2 4 3 62" xfId="27577"/>
    <cellStyle name="Comma 2 4 3 63" xfId="27736"/>
    <cellStyle name="Comma 2 4 3 64" xfId="29123"/>
    <cellStyle name="Comma 2 4 3 65" xfId="28550"/>
    <cellStyle name="Comma 2 4 3 66" xfId="28853"/>
    <cellStyle name="Comma 2 4 3 67" xfId="29212"/>
    <cellStyle name="Comma 2 4 3 68" xfId="28484"/>
    <cellStyle name="Comma 2 4 3 69" xfId="27512"/>
    <cellStyle name="Comma 2 4 3 7" xfId="2163"/>
    <cellStyle name="Comma 2 4 3 70" xfId="26389"/>
    <cellStyle name="Comma 2 4 3 71" xfId="24693"/>
    <cellStyle name="Comma 2 4 3 72" xfId="21701"/>
    <cellStyle name="Comma 2 4 3 73" xfId="28433"/>
    <cellStyle name="Comma 2 4 3 74" xfId="29969"/>
    <cellStyle name="Comma 2 4 3 75" xfId="29789"/>
    <cellStyle name="Comma 2 4 3 76" xfId="13114"/>
    <cellStyle name="Comma 2 4 3 77" xfId="35190"/>
    <cellStyle name="Comma 2 4 3 78" xfId="30433"/>
    <cellStyle name="Comma 2 4 3 79" xfId="31062"/>
    <cellStyle name="Comma 2 4 3 8" xfId="2164"/>
    <cellStyle name="Comma 2 4 3 80" xfId="45573"/>
    <cellStyle name="Comma 2 4 3 81" xfId="45490"/>
    <cellStyle name="Comma 2 4 3 82" xfId="45493"/>
    <cellStyle name="Comma 2 4 3 83" xfId="45489"/>
    <cellStyle name="Comma 2 4 3 84" xfId="45494"/>
    <cellStyle name="Comma 2 4 3 85" xfId="45337"/>
    <cellStyle name="Comma 2 4 3 86" xfId="45372"/>
    <cellStyle name="Comma 2 4 3 87" xfId="45335"/>
    <cellStyle name="Comma 2 4 3 88" xfId="45368"/>
    <cellStyle name="Comma 2 4 3 89" xfId="45330"/>
    <cellStyle name="Comma 2 4 3 9" xfId="2165"/>
    <cellStyle name="Comma 2 4 3 90" xfId="47132"/>
    <cellStyle name="Comma 2 4 3 91" xfId="45327"/>
    <cellStyle name="Comma 2 4 3 92" xfId="60855"/>
    <cellStyle name="Comma 2 4 3 93" xfId="60847"/>
    <cellStyle name="Comma 2 4 30" xfId="2166"/>
    <cellStyle name="Comma 2 4 31" xfId="2167"/>
    <cellStyle name="Comma 2 4 32" xfId="2168"/>
    <cellStyle name="Comma 2 4 33" xfId="2169"/>
    <cellStyle name="Comma 2 4 34" xfId="2170"/>
    <cellStyle name="Comma 2 4 35" xfId="2171"/>
    <cellStyle name="Comma 2 4 36" xfId="9461"/>
    <cellStyle name="Comma 2 4 37" xfId="14340"/>
    <cellStyle name="Comma 2 4 38" xfId="23936"/>
    <cellStyle name="Comma 2 4 39" xfId="17349"/>
    <cellStyle name="Comma 2 4 4" xfId="2172"/>
    <cellStyle name="Comma 2 4 40" xfId="22461"/>
    <cellStyle name="Comma 2 4 41" xfId="23110"/>
    <cellStyle name="Comma 2 4 42" xfId="19503"/>
    <cellStyle name="Comma 2 4 43" xfId="20554"/>
    <cellStyle name="Comma 2 4 44" xfId="16108"/>
    <cellStyle name="Comma 2 4 45" xfId="20670"/>
    <cellStyle name="Comma 2 4 46" xfId="23901"/>
    <cellStyle name="Comma 2 4 47" xfId="22584"/>
    <cellStyle name="Comma 2 4 48" xfId="24131"/>
    <cellStyle name="Comma 2 4 49" xfId="13526"/>
    <cellStyle name="Comma 2 4 5" xfId="2173"/>
    <cellStyle name="Comma 2 4 50" xfId="20946"/>
    <cellStyle name="Comma 2 4 51" xfId="22279"/>
    <cellStyle name="Comma 2 4 52" xfId="22835"/>
    <cellStyle name="Comma 2 4 53" xfId="16170"/>
    <cellStyle name="Comma 2 4 54" xfId="24336"/>
    <cellStyle name="Comma 2 4 55" xfId="18914"/>
    <cellStyle name="Comma 2 4 56" xfId="13503"/>
    <cellStyle name="Comma 2 4 57" xfId="19859"/>
    <cellStyle name="Comma 2 4 58" xfId="22269"/>
    <cellStyle name="Comma 2 4 59" xfId="20627"/>
    <cellStyle name="Comma 2 4 6" xfId="2174"/>
    <cellStyle name="Comma 2 4 60" xfId="15706"/>
    <cellStyle name="Comma 2 4 61" xfId="22876"/>
    <cellStyle name="Comma 2 4 62" xfId="22667"/>
    <cellStyle name="Comma 2 4 63" xfId="23420"/>
    <cellStyle name="Comma 2 4 64" xfId="24320"/>
    <cellStyle name="Comma 2 4 65" xfId="23828"/>
    <cellStyle name="Comma 2 4 66" xfId="25288"/>
    <cellStyle name="Comma 2 4 67" xfId="28998"/>
    <cellStyle name="Comma 2 4 68" xfId="26264"/>
    <cellStyle name="Comma 2 4 69" xfId="27884"/>
    <cellStyle name="Comma 2 4 7" xfId="2175"/>
    <cellStyle name="Comma 2 4 70" xfId="28698"/>
    <cellStyle name="Comma 2 4 71" xfId="29053"/>
    <cellStyle name="Comma 2 4 72" xfId="29336"/>
    <cellStyle name="Comma 2 4 73" xfId="29509"/>
    <cellStyle name="Comma 2 4 74" xfId="21535"/>
    <cellStyle name="Comma 2 4 75" xfId="29523"/>
    <cellStyle name="Comma 2 4 76" xfId="28993"/>
    <cellStyle name="Comma 2 4 77" xfId="29345"/>
    <cellStyle name="Comma 2 4 78" xfId="13115"/>
    <cellStyle name="Comma 2 4 79" xfId="35819"/>
    <cellStyle name="Comma 2 4 8" xfId="2176"/>
    <cellStyle name="Comma 2 4 80" xfId="41272"/>
    <cellStyle name="Comma 2 4 81" xfId="35954"/>
    <cellStyle name="Comma 2 4 82" xfId="45568"/>
    <cellStyle name="Comma 2 4 83" xfId="45497"/>
    <cellStyle name="Comma 2 4 84" xfId="45484"/>
    <cellStyle name="Comma 2 4 85" xfId="45499"/>
    <cellStyle name="Comma 2 4 86" xfId="45483"/>
    <cellStyle name="Comma 2 4 87" xfId="45350"/>
    <cellStyle name="Comma 2 4 88" xfId="45356"/>
    <cellStyle name="Comma 2 4 89" xfId="45351"/>
    <cellStyle name="Comma 2 4 9" xfId="2177"/>
    <cellStyle name="Comma 2 4 90" xfId="45344"/>
    <cellStyle name="Comma 2 4 91" xfId="45358"/>
    <cellStyle name="Comma 2 4 92" xfId="45336"/>
    <cellStyle name="Comma 2 4 93" xfId="45367"/>
    <cellStyle name="Comma 2 4 94" xfId="60852"/>
    <cellStyle name="Comma 2 4 95" xfId="60851"/>
    <cellStyle name="Comma 2 5" xfId="2178"/>
    <cellStyle name="Comma 2 5 10" xfId="2179"/>
    <cellStyle name="Comma 2 5 11" xfId="2180"/>
    <cellStyle name="Comma 2 5 12" xfId="2181"/>
    <cellStyle name="Comma 2 5 13" xfId="2182"/>
    <cellStyle name="Comma 2 5 14" xfId="2183"/>
    <cellStyle name="Comma 2 5 15" xfId="2184"/>
    <cellStyle name="Comma 2 5 16" xfId="2185"/>
    <cellStyle name="Comma 2 5 17" xfId="2186"/>
    <cellStyle name="Comma 2 5 18" xfId="2187"/>
    <cellStyle name="Comma 2 5 19" xfId="2188"/>
    <cellStyle name="Comma 2 5 2" xfId="2189"/>
    <cellStyle name="Comma 2 5 2 10" xfId="2190"/>
    <cellStyle name="Comma 2 5 2 11" xfId="2191"/>
    <cellStyle name="Comma 2 5 2 12" xfId="2192"/>
    <cellStyle name="Comma 2 5 2 13" xfId="2193"/>
    <cellStyle name="Comma 2 5 2 14" xfId="2194"/>
    <cellStyle name="Comma 2 5 2 15" xfId="2195"/>
    <cellStyle name="Comma 2 5 2 16" xfId="2196"/>
    <cellStyle name="Comma 2 5 2 17" xfId="2197"/>
    <cellStyle name="Comma 2 5 2 18" xfId="2198"/>
    <cellStyle name="Comma 2 5 2 19" xfId="2199"/>
    <cellStyle name="Comma 2 5 2 2" xfId="2200"/>
    <cellStyle name="Comma 2 5 2 20" xfId="2201"/>
    <cellStyle name="Comma 2 5 2 21" xfId="2202"/>
    <cellStyle name="Comma 2 5 2 22" xfId="2203"/>
    <cellStyle name="Comma 2 5 2 23" xfId="2204"/>
    <cellStyle name="Comma 2 5 2 24" xfId="2205"/>
    <cellStyle name="Comma 2 5 2 25" xfId="2206"/>
    <cellStyle name="Comma 2 5 2 26" xfId="2207"/>
    <cellStyle name="Comma 2 5 2 27" xfId="2208"/>
    <cellStyle name="Comma 2 5 2 28" xfId="2209"/>
    <cellStyle name="Comma 2 5 2 29" xfId="2210"/>
    <cellStyle name="Comma 2 5 2 3" xfId="2211"/>
    <cellStyle name="Comma 2 5 2 30" xfId="2212"/>
    <cellStyle name="Comma 2 5 2 31" xfId="2213"/>
    <cellStyle name="Comma 2 5 2 32" xfId="2214"/>
    <cellStyle name="Comma 2 5 2 33" xfId="2215"/>
    <cellStyle name="Comma 2 5 2 34" xfId="9465"/>
    <cellStyle name="Comma 2 5 2 35" xfId="14130"/>
    <cellStyle name="Comma 2 5 2 36" xfId="23509"/>
    <cellStyle name="Comma 2 5 2 37" xfId="20929"/>
    <cellStyle name="Comma 2 5 2 38" xfId="22475"/>
    <cellStyle name="Comma 2 5 2 39" xfId="23105"/>
    <cellStyle name="Comma 2 5 2 4" xfId="2216"/>
    <cellStyle name="Comma 2 5 2 40" xfId="24030"/>
    <cellStyle name="Comma 2 5 2 41" xfId="22806"/>
    <cellStyle name="Comma 2 5 2 42" xfId="22231"/>
    <cellStyle name="Comma 2 5 2 43" xfId="17704"/>
    <cellStyle name="Comma 2 5 2 44" xfId="24471"/>
    <cellStyle name="Comma 2 5 2 45" xfId="24680"/>
    <cellStyle name="Comma 2 5 2 46" xfId="24882"/>
    <cellStyle name="Comma 2 5 2 47" xfId="25086"/>
    <cellStyle name="Comma 2 5 2 48" xfId="25282"/>
    <cellStyle name="Comma 2 5 2 49" xfId="25480"/>
    <cellStyle name="Comma 2 5 2 5" xfId="2217"/>
    <cellStyle name="Comma 2 5 2 50" xfId="25678"/>
    <cellStyle name="Comma 2 5 2 51" xfId="25864"/>
    <cellStyle name="Comma 2 5 2 52" xfId="26053"/>
    <cellStyle name="Comma 2 5 2 53" xfId="26243"/>
    <cellStyle name="Comma 2 5 2 54" xfId="26426"/>
    <cellStyle name="Comma 2 5 2 55" xfId="26608"/>
    <cellStyle name="Comma 2 5 2 56" xfId="26797"/>
    <cellStyle name="Comma 2 5 2 57" xfId="26975"/>
    <cellStyle name="Comma 2 5 2 58" xfId="27152"/>
    <cellStyle name="Comma 2 5 2 59" xfId="27326"/>
    <cellStyle name="Comma 2 5 2 6" xfId="2218"/>
    <cellStyle name="Comma 2 5 2 60" xfId="27495"/>
    <cellStyle name="Comma 2 5 2 61" xfId="27660"/>
    <cellStyle name="Comma 2 5 2 62" xfId="27816"/>
    <cellStyle name="Comma 2 5 2 63" xfId="27969"/>
    <cellStyle name="Comma 2 5 2 64" xfId="14931"/>
    <cellStyle name="Comma 2 5 2 65" xfId="27467"/>
    <cellStyle name="Comma 2 5 2 66" xfId="27863"/>
    <cellStyle name="Comma 2 5 2 67" xfId="28835"/>
    <cellStyle name="Comma 2 5 2 68" xfId="26351"/>
    <cellStyle name="Comma 2 5 2 69" xfId="27613"/>
    <cellStyle name="Comma 2 5 2 7" xfId="2219"/>
    <cellStyle name="Comma 2 5 2 70" xfId="26983"/>
    <cellStyle name="Comma 2 5 2 71" xfId="27889"/>
    <cellStyle name="Comma 2 5 2 72" xfId="29712"/>
    <cellStyle name="Comma 2 5 2 73" xfId="29671"/>
    <cellStyle name="Comma 2 5 2 74" xfId="25671"/>
    <cellStyle name="Comma 2 5 2 75" xfId="29788"/>
    <cellStyle name="Comma 2 5 2 76" xfId="13367"/>
    <cellStyle name="Comma 2 5 2 77" xfId="34587"/>
    <cellStyle name="Comma 2 5 2 78" xfId="31282"/>
    <cellStyle name="Comma 2 5 2 79" xfId="38430"/>
    <cellStyle name="Comma 2 5 2 8" xfId="2220"/>
    <cellStyle name="Comma 2 5 2 80" xfId="45584"/>
    <cellStyle name="Comma 2 5 2 81" xfId="45476"/>
    <cellStyle name="Comma 2 5 2 82" xfId="45510"/>
    <cellStyle name="Comma 2 5 2 83" xfId="45469"/>
    <cellStyle name="Comma 2 5 2 84" xfId="45522"/>
    <cellStyle name="Comma 2 5 2 85" xfId="45322"/>
    <cellStyle name="Comma 2 5 2 86" xfId="45399"/>
    <cellStyle name="Comma 2 5 2 87" xfId="45311"/>
    <cellStyle name="Comma 2 5 2 88" xfId="45406"/>
    <cellStyle name="Comma 2 5 2 89" xfId="45300"/>
    <cellStyle name="Comma 2 5 2 9" xfId="2221"/>
    <cellStyle name="Comma 2 5 2 90" xfId="45427"/>
    <cellStyle name="Comma 2 5 2 91" xfId="45281"/>
    <cellStyle name="Comma 2 5 2 92" xfId="60859"/>
    <cellStyle name="Comma 2 5 2 93" xfId="60843"/>
    <cellStyle name="Comma 2 5 20" xfId="2222"/>
    <cellStyle name="Comma 2 5 21" xfId="2223"/>
    <cellStyle name="Comma 2 5 22" xfId="2224"/>
    <cellStyle name="Comma 2 5 23" xfId="2225"/>
    <cellStyle name="Comma 2 5 24" xfId="2226"/>
    <cellStyle name="Comma 2 5 25" xfId="2227"/>
    <cellStyle name="Comma 2 5 26" xfId="2228"/>
    <cellStyle name="Comma 2 5 27" xfId="2229"/>
    <cellStyle name="Comma 2 5 28" xfId="2230"/>
    <cellStyle name="Comma 2 5 29" xfId="2231"/>
    <cellStyle name="Comma 2 5 3" xfId="2232"/>
    <cellStyle name="Comma 2 5 3 10" xfId="2233"/>
    <cellStyle name="Comma 2 5 3 11" xfId="2234"/>
    <cellStyle name="Comma 2 5 3 12" xfId="2235"/>
    <cellStyle name="Comma 2 5 3 13" xfId="2236"/>
    <cellStyle name="Comma 2 5 3 14" xfId="2237"/>
    <cellStyle name="Comma 2 5 3 15" xfId="2238"/>
    <cellStyle name="Comma 2 5 3 16" xfId="2239"/>
    <cellStyle name="Comma 2 5 3 17" xfId="2240"/>
    <cellStyle name="Comma 2 5 3 18" xfId="2241"/>
    <cellStyle name="Comma 2 5 3 19" xfId="2242"/>
    <cellStyle name="Comma 2 5 3 2" xfId="2243"/>
    <cellStyle name="Comma 2 5 3 20" xfId="2244"/>
    <cellStyle name="Comma 2 5 3 21" xfId="2245"/>
    <cellStyle name="Comma 2 5 3 22" xfId="2246"/>
    <cellStyle name="Comma 2 5 3 23" xfId="2247"/>
    <cellStyle name="Comma 2 5 3 24" xfId="2248"/>
    <cellStyle name="Comma 2 5 3 25" xfId="2249"/>
    <cellStyle name="Comma 2 5 3 26" xfId="2250"/>
    <cellStyle name="Comma 2 5 3 27" xfId="2251"/>
    <cellStyle name="Comma 2 5 3 28" xfId="2252"/>
    <cellStyle name="Comma 2 5 3 29" xfId="2253"/>
    <cellStyle name="Comma 2 5 3 3" xfId="2254"/>
    <cellStyle name="Comma 2 5 3 30" xfId="2255"/>
    <cellStyle name="Comma 2 5 3 31" xfId="2256"/>
    <cellStyle name="Comma 2 5 3 32" xfId="2257"/>
    <cellStyle name="Comma 2 5 3 33" xfId="2258"/>
    <cellStyle name="Comma 2 5 3 34" xfId="9466"/>
    <cellStyle name="Comma 2 5 3 35" xfId="23738"/>
    <cellStyle name="Comma 2 5 3 36" xfId="22684"/>
    <cellStyle name="Comma 2 5 3 37" xfId="17427"/>
    <cellStyle name="Comma 2 5 3 38" xfId="22459"/>
    <cellStyle name="Comma 2 5 3 39" xfId="24572"/>
    <cellStyle name="Comma 2 5 3 4" xfId="2259"/>
    <cellStyle name="Comma 2 5 3 40" xfId="24772"/>
    <cellStyle name="Comma 2 5 3 41" xfId="24977"/>
    <cellStyle name="Comma 2 5 3 42" xfId="25173"/>
    <cellStyle name="Comma 2 5 3 43" xfId="25372"/>
    <cellStyle name="Comma 2 5 3 44" xfId="25570"/>
    <cellStyle name="Comma 2 5 3 45" xfId="25758"/>
    <cellStyle name="Comma 2 5 3 46" xfId="25944"/>
    <cellStyle name="Comma 2 5 3 47" xfId="26136"/>
    <cellStyle name="Comma 2 5 3 48" xfId="26321"/>
    <cellStyle name="Comma 2 5 3 49" xfId="26502"/>
    <cellStyle name="Comma 2 5 3 5" xfId="2260"/>
    <cellStyle name="Comma 2 5 3 50" xfId="26690"/>
    <cellStyle name="Comma 2 5 3 51" xfId="26871"/>
    <cellStyle name="Comma 2 5 3 52" xfId="27049"/>
    <cellStyle name="Comma 2 5 3 53" xfId="27220"/>
    <cellStyle name="Comma 2 5 3 54" xfId="27394"/>
    <cellStyle name="Comma 2 5 3 55" xfId="27558"/>
    <cellStyle name="Comma 2 5 3 56" xfId="27718"/>
    <cellStyle name="Comma 2 5 3 57" xfId="27872"/>
    <cellStyle name="Comma 2 5 3 58" xfId="28017"/>
    <cellStyle name="Comma 2 5 3 59" xfId="28170"/>
    <cellStyle name="Comma 2 5 3 6" xfId="2261"/>
    <cellStyle name="Comma 2 5 3 60" xfId="28323"/>
    <cellStyle name="Comma 2 5 3 61" xfId="28465"/>
    <cellStyle name="Comma 2 5 3 62" xfId="28608"/>
    <cellStyle name="Comma 2 5 3 63" xfId="28744"/>
    <cellStyle name="Comma 2 5 3 64" xfId="28586"/>
    <cellStyle name="Comma 2 5 3 65" xfId="26822"/>
    <cellStyle name="Comma 2 5 3 66" xfId="21473"/>
    <cellStyle name="Comma 2 5 3 67" xfId="28374"/>
    <cellStyle name="Comma 2 5 3 68" xfId="28951"/>
    <cellStyle name="Comma 2 5 3 69" xfId="25297"/>
    <cellStyle name="Comma 2 5 3 7" xfId="2262"/>
    <cellStyle name="Comma 2 5 3 70" xfId="29397"/>
    <cellStyle name="Comma 2 5 3 71" xfId="24234"/>
    <cellStyle name="Comma 2 5 3 72" xfId="25275"/>
    <cellStyle name="Comma 2 5 3 73" xfId="29801"/>
    <cellStyle name="Comma 2 5 3 74" xfId="26413"/>
    <cellStyle name="Comma 2 5 3 75" xfId="29922"/>
    <cellStyle name="Comma 2 5 3 76" xfId="13113"/>
    <cellStyle name="Comma 2 5 3 77" xfId="34279"/>
    <cellStyle name="Comma 2 5 3 78" xfId="40158"/>
    <cellStyle name="Comma 2 5 3 79" xfId="37789"/>
    <cellStyle name="Comma 2 5 3 8" xfId="2263"/>
    <cellStyle name="Comma 2 5 3 80" xfId="45591"/>
    <cellStyle name="Comma 2 5 3 81" xfId="45470"/>
    <cellStyle name="Comma 2 5 3 82" xfId="45517"/>
    <cellStyle name="Comma 2 5 3 83" xfId="45460"/>
    <cellStyle name="Comma 2 5 3 84" xfId="45530"/>
    <cellStyle name="Comma 2 5 3 85" xfId="45312"/>
    <cellStyle name="Comma 2 5 3 86" xfId="45409"/>
    <cellStyle name="Comma 2 5 3 87" xfId="45303"/>
    <cellStyle name="Comma 2 5 3 88" xfId="45425"/>
    <cellStyle name="Comma 2 5 3 89" xfId="45286"/>
    <cellStyle name="Comma 2 5 3 9" xfId="2264"/>
    <cellStyle name="Comma 2 5 3 90" xfId="45451"/>
    <cellStyle name="Comma 2 5 3 91" xfId="45257"/>
    <cellStyle name="Comma 2 5 3 92" xfId="60861"/>
    <cellStyle name="Comma 2 5 3 93" xfId="60841"/>
    <cellStyle name="Comma 2 5 30" xfId="2265"/>
    <cellStyle name="Comma 2 5 31" xfId="2266"/>
    <cellStyle name="Comma 2 5 32" xfId="2267"/>
    <cellStyle name="Comma 2 5 33" xfId="2268"/>
    <cellStyle name="Comma 2 5 34" xfId="2269"/>
    <cellStyle name="Comma 2 5 35" xfId="2270"/>
    <cellStyle name="Comma 2 5 36" xfId="9464"/>
    <cellStyle name="Comma 2 5 37" xfId="23397"/>
    <cellStyle name="Comma 2 5 38" xfId="23938"/>
    <cellStyle name="Comma 2 5 39" xfId="24142"/>
    <cellStyle name="Comma 2 5 4" xfId="2271"/>
    <cellStyle name="Comma 2 5 40" xfId="24321"/>
    <cellStyle name="Comma 2 5 41" xfId="19724"/>
    <cellStyle name="Comma 2 5 42" xfId="24429"/>
    <cellStyle name="Comma 2 5 43" xfId="24638"/>
    <cellStyle name="Comma 2 5 44" xfId="24840"/>
    <cellStyle name="Comma 2 5 45" xfId="25044"/>
    <cellStyle name="Comma 2 5 46" xfId="25240"/>
    <cellStyle name="Comma 2 5 47" xfId="25439"/>
    <cellStyle name="Comma 2 5 48" xfId="25637"/>
    <cellStyle name="Comma 2 5 49" xfId="25823"/>
    <cellStyle name="Comma 2 5 5" xfId="2272"/>
    <cellStyle name="Comma 2 5 50" xfId="26011"/>
    <cellStyle name="Comma 2 5 51" xfId="26202"/>
    <cellStyle name="Comma 2 5 52" xfId="26387"/>
    <cellStyle name="Comma 2 5 53" xfId="26571"/>
    <cellStyle name="Comma 2 5 54" xfId="26758"/>
    <cellStyle name="Comma 2 5 55" xfId="26935"/>
    <cellStyle name="Comma 2 5 56" xfId="27115"/>
    <cellStyle name="Comma 2 5 57" xfId="27285"/>
    <cellStyle name="Comma 2 5 58" xfId="27458"/>
    <cellStyle name="Comma 2 5 59" xfId="27622"/>
    <cellStyle name="Comma 2 5 6" xfId="2273"/>
    <cellStyle name="Comma 2 5 60" xfId="27779"/>
    <cellStyle name="Comma 2 5 61" xfId="27936"/>
    <cellStyle name="Comma 2 5 62" xfId="28081"/>
    <cellStyle name="Comma 2 5 63" xfId="28233"/>
    <cellStyle name="Comma 2 5 64" xfId="28385"/>
    <cellStyle name="Comma 2 5 65" xfId="28530"/>
    <cellStyle name="Comma 2 5 66" xfId="28122"/>
    <cellStyle name="Comma 2 5 67" xfId="28338"/>
    <cellStyle name="Comma 2 5 68" xfId="29100"/>
    <cellStyle name="Comma 2 5 69" xfId="25871"/>
    <cellStyle name="Comma 2 5 7" xfId="2274"/>
    <cellStyle name="Comma 2 5 70" xfId="29148"/>
    <cellStyle name="Comma 2 5 71" xfId="28657"/>
    <cellStyle name="Comma 2 5 72" xfId="27770"/>
    <cellStyle name="Comma 2 5 73" xfId="29066"/>
    <cellStyle name="Comma 2 5 74" xfId="26803"/>
    <cellStyle name="Comma 2 5 75" xfId="29673"/>
    <cellStyle name="Comma 2 5 76" xfId="29696"/>
    <cellStyle name="Comma 2 5 77" xfId="28942"/>
    <cellStyle name="Comma 2 5 78" xfId="13109"/>
    <cellStyle name="Comma 2 5 79" xfId="34891"/>
    <cellStyle name="Comma 2 5 8" xfId="2275"/>
    <cellStyle name="Comma 2 5 80" xfId="16921"/>
    <cellStyle name="Comma 2 5 81" xfId="36980"/>
    <cellStyle name="Comma 2 5 82" xfId="45583"/>
    <cellStyle name="Comma 2 5 83" xfId="45477"/>
    <cellStyle name="Comma 2 5 84" xfId="45509"/>
    <cellStyle name="Comma 2 5 85" xfId="45471"/>
    <cellStyle name="Comma 2 5 86" xfId="45521"/>
    <cellStyle name="Comma 2 5 87" xfId="45323"/>
    <cellStyle name="Comma 2 5 88" xfId="45392"/>
    <cellStyle name="Comma 2 5 89" xfId="45316"/>
    <cellStyle name="Comma 2 5 9" xfId="2276"/>
    <cellStyle name="Comma 2 5 90" xfId="45402"/>
    <cellStyle name="Comma 2 5 91" xfId="45301"/>
    <cellStyle name="Comma 2 5 92" xfId="45426"/>
    <cellStyle name="Comma 2 5 93" xfId="45285"/>
    <cellStyle name="Comma 2 5 94" xfId="60858"/>
    <cellStyle name="Comma 2 5 95" xfId="60844"/>
    <cellStyle name="Comma 2 6" xfId="2277"/>
    <cellStyle name="Comma 2 6 10" xfId="2278"/>
    <cellStyle name="Comma 2 6 11" xfId="2279"/>
    <cellStyle name="Comma 2 6 12" xfId="2280"/>
    <cellStyle name="Comma 2 6 13" xfId="2281"/>
    <cellStyle name="Comma 2 6 14" xfId="2282"/>
    <cellStyle name="Comma 2 6 15" xfId="2283"/>
    <cellStyle name="Comma 2 6 16" xfId="2284"/>
    <cellStyle name="Comma 2 6 17" xfId="2285"/>
    <cellStyle name="Comma 2 6 18" xfId="2286"/>
    <cellStyle name="Comma 2 6 19" xfId="2287"/>
    <cellStyle name="Comma 2 6 2" xfId="2288"/>
    <cellStyle name="Comma 2 6 2 10" xfId="2289"/>
    <cellStyle name="Comma 2 6 2 11" xfId="2290"/>
    <cellStyle name="Comma 2 6 2 12" xfId="2291"/>
    <cellStyle name="Comma 2 6 2 13" xfId="2292"/>
    <cellStyle name="Comma 2 6 2 14" xfId="2293"/>
    <cellStyle name="Comma 2 6 2 15" xfId="2294"/>
    <cellStyle name="Comma 2 6 2 16" xfId="2295"/>
    <cellStyle name="Comma 2 6 2 17" xfId="2296"/>
    <cellStyle name="Comma 2 6 2 18" xfId="2297"/>
    <cellStyle name="Comma 2 6 2 19" xfId="2298"/>
    <cellStyle name="Comma 2 6 2 2" xfId="2299"/>
    <cellStyle name="Comma 2 6 2 20" xfId="2300"/>
    <cellStyle name="Comma 2 6 2 21" xfId="2301"/>
    <cellStyle name="Comma 2 6 2 22" xfId="2302"/>
    <cellStyle name="Comma 2 6 2 23" xfId="2303"/>
    <cellStyle name="Comma 2 6 2 24" xfId="2304"/>
    <cellStyle name="Comma 2 6 2 25" xfId="2305"/>
    <cellStyle name="Comma 2 6 2 26" xfId="2306"/>
    <cellStyle name="Comma 2 6 2 27" xfId="2307"/>
    <cellStyle name="Comma 2 6 2 28" xfId="2308"/>
    <cellStyle name="Comma 2 6 2 29" xfId="2309"/>
    <cellStyle name="Comma 2 6 2 3" xfId="2310"/>
    <cellStyle name="Comma 2 6 2 30" xfId="2311"/>
    <cellStyle name="Comma 2 6 2 31" xfId="2312"/>
    <cellStyle name="Comma 2 6 2 32" xfId="2313"/>
    <cellStyle name="Comma 2 6 2 33" xfId="2314"/>
    <cellStyle name="Comma 2 6 2 34" xfId="9468"/>
    <cellStyle name="Comma 2 6 2 35" xfId="14370"/>
    <cellStyle name="Comma 2 6 2 36" xfId="22682"/>
    <cellStyle name="Comma 2 6 2 37" xfId="17363"/>
    <cellStyle name="Comma 2 6 2 38" xfId="22464"/>
    <cellStyle name="Comma 2 6 2 39" xfId="19727"/>
    <cellStyle name="Comma 2 6 2 4" xfId="2315"/>
    <cellStyle name="Comma 2 6 2 40" xfId="22311"/>
    <cellStyle name="Comma 2 6 2 41" xfId="23518"/>
    <cellStyle name="Comma 2 6 2 42" xfId="24454"/>
    <cellStyle name="Comma 2 6 2 43" xfId="24663"/>
    <cellStyle name="Comma 2 6 2 44" xfId="24865"/>
    <cellStyle name="Comma 2 6 2 45" xfId="25069"/>
    <cellStyle name="Comma 2 6 2 46" xfId="25265"/>
    <cellStyle name="Comma 2 6 2 47" xfId="25464"/>
    <cellStyle name="Comma 2 6 2 48" xfId="25662"/>
    <cellStyle name="Comma 2 6 2 49" xfId="25847"/>
    <cellStyle name="Comma 2 6 2 5" xfId="2316"/>
    <cellStyle name="Comma 2 6 2 50" xfId="26036"/>
    <cellStyle name="Comma 2 6 2 51" xfId="26227"/>
    <cellStyle name="Comma 2 6 2 52" xfId="26411"/>
    <cellStyle name="Comma 2 6 2 53" xfId="26594"/>
    <cellStyle name="Comma 2 6 2 54" xfId="26782"/>
    <cellStyle name="Comma 2 6 2 55" xfId="26960"/>
    <cellStyle name="Comma 2 6 2 56" xfId="27138"/>
    <cellStyle name="Comma 2 6 2 57" xfId="27310"/>
    <cellStyle name="Comma 2 6 2 58" xfId="27480"/>
    <cellStyle name="Comma 2 6 2 59" xfId="27645"/>
    <cellStyle name="Comma 2 6 2 6" xfId="2317"/>
    <cellStyle name="Comma 2 6 2 60" xfId="27803"/>
    <cellStyle name="Comma 2 6 2 61" xfId="27957"/>
    <cellStyle name="Comma 2 6 2 62" xfId="28104"/>
    <cellStyle name="Comma 2 6 2 63" xfId="28253"/>
    <cellStyle name="Comma 2 6 2 64" xfId="29122"/>
    <cellStyle name="Comma 2 6 2 65" xfId="27466"/>
    <cellStyle name="Comma 2 6 2 66" xfId="28934"/>
    <cellStyle name="Comma 2 6 2 67" xfId="29038"/>
    <cellStyle name="Comma 2 6 2 68" xfId="27680"/>
    <cellStyle name="Comma 2 6 2 69" xfId="25873"/>
    <cellStyle name="Comma 2 6 2 7" xfId="2318"/>
    <cellStyle name="Comma 2 6 2 70" xfId="23463"/>
    <cellStyle name="Comma 2 6 2 71" xfId="29110"/>
    <cellStyle name="Comma 2 6 2 72" xfId="26447"/>
    <cellStyle name="Comma 2 6 2 73" xfId="29366"/>
    <cellStyle name="Comma 2 6 2 74" xfId="28810"/>
    <cellStyle name="Comma 2 6 2 75" xfId="29921"/>
    <cellStyle name="Comma 2 6 2 76" xfId="13111"/>
    <cellStyle name="Comma 2 6 2 77" xfId="33985"/>
    <cellStyle name="Comma 2 6 2 78" xfId="31207"/>
    <cellStyle name="Comma 2 6 2 79" xfId="30723"/>
    <cellStyle name="Comma 2 6 2 8" xfId="2319"/>
    <cellStyle name="Comma 2 6 2 80" xfId="45603"/>
    <cellStyle name="Comma 2 6 2 81" xfId="45457"/>
    <cellStyle name="Comma 2 6 2 82" xfId="45535"/>
    <cellStyle name="Comma 2 6 2 83" xfId="45441"/>
    <cellStyle name="Comma 2 6 2 84" xfId="45551"/>
    <cellStyle name="Comma 2 6 2 85" xfId="45295"/>
    <cellStyle name="Comma 2 6 2 86" xfId="45439"/>
    <cellStyle name="Comma 2 6 2 87" xfId="45279"/>
    <cellStyle name="Comma 2 6 2 88" xfId="45464"/>
    <cellStyle name="Comma 2 6 2 89" xfId="45253"/>
    <cellStyle name="Comma 2 6 2 9" xfId="2320"/>
    <cellStyle name="Comma 2 6 2 90" xfId="45511"/>
    <cellStyle name="Comma 2 6 2 91" xfId="45210"/>
    <cellStyle name="Comma 2 6 2 92" xfId="60864"/>
    <cellStyle name="Comma 2 6 2 93" xfId="60838"/>
    <cellStyle name="Comma 2 6 20" xfId="2321"/>
    <cellStyle name="Comma 2 6 21" xfId="2322"/>
    <cellStyle name="Comma 2 6 22" xfId="2323"/>
    <cellStyle name="Comma 2 6 23" xfId="2324"/>
    <cellStyle name="Comma 2 6 24" xfId="2325"/>
    <cellStyle name="Comma 2 6 25" xfId="2326"/>
    <cellStyle name="Comma 2 6 26" xfId="2327"/>
    <cellStyle name="Comma 2 6 27" xfId="2328"/>
    <cellStyle name="Comma 2 6 28" xfId="2329"/>
    <cellStyle name="Comma 2 6 29" xfId="2330"/>
    <cellStyle name="Comma 2 6 3" xfId="2331"/>
    <cellStyle name="Comma 2 6 3 10" xfId="2332"/>
    <cellStyle name="Comma 2 6 3 11" xfId="2333"/>
    <cellStyle name="Comma 2 6 3 12" xfId="2334"/>
    <cellStyle name="Comma 2 6 3 13" xfId="2335"/>
    <cellStyle name="Comma 2 6 3 14" xfId="2336"/>
    <cellStyle name="Comma 2 6 3 15" xfId="2337"/>
    <cellStyle name="Comma 2 6 3 16" xfId="2338"/>
    <cellStyle name="Comma 2 6 3 17" xfId="2339"/>
    <cellStyle name="Comma 2 6 3 18" xfId="2340"/>
    <cellStyle name="Comma 2 6 3 19" xfId="2341"/>
    <cellStyle name="Comma 2 6 3 2" xfId="2342"/>
    <cellStyle name="Comma 2 6 3 20" xfId="2343"/>
    <cellStyle name="Comma 2 6 3 21" xfId="2344"/>
    <cellStyle name="Comma 2 6 3 22" xfId="2345"/>
    <cellStyle name="Comma 2 6 3 23" xfId="2346"/>
    <cellStyle name="Comma 2 6 3 24" xfId="2347"/>
    <cellStyle name="Comma 2 6 3 25" xfId="2348"/>
    <cellStyle name="Comma 2 6 3 26" xfId="2349"/>
    <cellStyle name="Comma 2 6 3 27" xfId="2350"/>
    <cellStyle name="Comma 2 6 3 28" xfId="2351"/>
    <cellStyle name="Comma 2 6 3 29" xfId="2352"/>
    <cellStyle name="Comma 2 6 3 3" xfId="2353"/>
    <cellStyle name="Comma 2 6 3 30" xfId="2354"/>
    <cellStyle name="Comma 2 6 3 31" xfId="2355"/>
    <cellStyle name="Comma 2 6 3 32" xfId="2356"/>
    <cellStyle name="Comma 2 6 3 33" xfId="2357"/>
    <cellStyle name="Comma 2 6 3 34" xfId="9469"/>
    <cellStyle name="Comma 2 6 3 35" xfId="14386"/>
    <cellStyle name="Comma 2 6 3 36" xfId="22678"/>
    <cellStyle name="Comma 2 6 3 37" xfId="17293"/>
    <cellStyle name="Comma 2 6 3 38" xfId="22458"/>
    <cellStyle name="Comma 2 6 3 39" xfId="23827"/>
    <cellStyle name="Comma 2 6 3 4" xfId="2358"/>
    <cellStyle name="Comma 2 6 3 40" xfId="24032"/>
    <cellStyle name="Comma 2 6 3 41" xfId="23172"/>
    <cellStyle name="Comma 2 6 3 42" xfId="22221"/>
    <cellStyle name="Comma 2 6 3 43" xfId="22549"/>
    <cellStyle name="Comma 2 6 3 44" xfId="24587"/>
    <cellStyle name="Comma 2 6 3 45" xfId="24787"/>
    <cellStyle name="Comma 2 6 3 46" xfId="24992"/>
    <cellStyle name="Comma 2 6 3 47" xfId="25188"/>
    <cellStyle name="Comma 2 6 3 48" xfId="25387"/>
    <cellStyle name="Comma 2 6 3 49" xfId="25585"/>
    <cellStyle name="Comma 2 6 3 5" xfId="2359"/>
    <cellStyle name="Comma 2 6 3 50" xfId="25773"/>
    <cellStyle name="Comma 2 6 3 51" xfId="25959"/>
    <cellStyle name="Comma 2 6 3 52" xfId="26151"/>
    <cellStyle name="Comma 2 6 3 53" xfId="26336"/>
    <cellStyle name="Comma 2 6 3 54" xfId="26517"/>
    <cellStyle name="Comma 2 6 3 55" xfId="26705"/>
    <cellStyle name="Comma 2 6 3 56" xfId="26886"/>
    <cellStyle name="Comma 2 6 3 57" xfId="27064"/>
    <cellStyle name="Comma 2 6 3 58" xfId="27234"/>
    <cellStyle name="Comma 2 6 3 59" xfId="27409"/>
    <cellStyle name="Comma 2 6 3 6" xfId="2360"/>
    <cellStyle name="Comma 2 6 3 60" xfId="27572"/>
    <cellStyle name="Comma 2 6 3 61" xfId="27732"/>
    <cellStyle name="Comma 2 6 3 62" xfId="27887"/>
    <cellStyle name="Comma 2 6 3 63" xfId="28031"/>
    <cellStyle name="Comma 2 6 3 64" xfId="25885"/>
    <cellStyle name="Comma 2 6 3 65" xfId="27144"/>
    <cellStyle name="Comma 2 6 3 66" xfId="28687"/>
    <cellStyle name="Comma 2 6 3 67" xfId="26445"/>
    <cellStyle name="Comma 2 6 3 68" xfId="28243"/>
    <cellStyle name="Comma 2 6 3 69" xfId="27870"/>
    <cellStyle name="Comma 2 6 3 7" xfId="2361"/>
    <cellStyle name="Comma 2 6 3 70" xfId="28260"/>
    <cellStyle name="Comma 2 6 3 71" xfId="28836"/>
    <cellStyle name="Comma 2 6 3 72" xfId="23649"/>
    <cellStyle name="Comma 2 6 3 73" xfId="29625"/>
    <cellStyle name="Comma 2 6 3 74" xfId="28376"/>
    <cellStyle name="Comma 2 6 3 75" xfId="30008"/>
    <cellStyle name="Comma 2 6 3 76" xfId="13110"/>
    <cellStyle name="Comma 2 6 3 77" xfId="33706"/>
    <cellStyle name="Comma 2 6 3 78" xfId="34649"/>
    <cellStyle name="Comma 2 6 3 79" xfId="41964"/>
    <cellStyle name="Comma 2 6 3 8" xfId="2362"/>
    <cellStyle name="Comma 2 6 3 80" xfId="45609"/>
    <cellStyle name="Comma 2 6 3 81" xfId="45448"/>
    <cellStyle name="Comma 2 6 3 82" xfId="45542"/>
    <cellStyle name="Comma 2 6 3 83" xfId="45431"/>
    <cellStyle name="Comma 2 6 3 84" xfId="45564"/>
    <cellStyle name="Comma 2 6 3 85" xfId="45288"/>
    <cellStyle name="Comma 2 6 3 86" xfId="45454"/>
    <cellStyle name="Comma 2 6 3 87" xfId="45267"/>
    <cellStyle name="Comma 2 6 3 88" xfId="45479"/>
    <cellStyle name="Comma 2 6 3 89" xfId="45234"/>
    <cellStyle name="Comma 2 6 3 9" xfId="2363"/>
    <cellStyle name="Comma 2 6 3 90" xfId="45536"/>
    <cellStyle name="Comma 2 6 3 91" xfId="47146"/>
    <cellStyle name="Comma 2 6 3 92" xfId="60866"/>
    <cellStyle name="Comma 2 6 3 93" xfId="60834"/>
    <cellStyle name="Comma 2 6 30" xfId="2364"/>
    <cellStyle name="Comma 2 6 31" xfId="2365"/>
    <cellStyle name="Comma 2 6 32" xfId="2366"/>
    <cellStyle name="Comma 2 6 33" xfId="2367"/>
    <cellStyle name="Comma 2 6 34" xfId="2368"/>
    <cellStyle name="Comma 2 6 35" xfId="2369"/>
    <cellStyle name="Comma 2 6 36" xfId="9467"/>
    <cellStyle name="Comma 2 6 37" xfId="14354"/>
    <cellStyle name="Comma 2 6 38" xfId="22704"/>
    <cellStyle name="Comma 2 6 39" xfId="17361"/>
    <cellStyle name="Comma 2 6 4" xfId="2370"/>
    <cellStyle name="Comma 2 6 40" xfId="24007"/>
    <cellStyle name="Comma 2 6 41" xfId="19100"/>
    <cellStyle name="Comma 2 6 42" xfId="15275"/>
    <cellStyle name="Comma 2 6 43" xfId="22811"/>
    <cellStyle name="Comma 2 6 44" xfId="16525"/>
    <cellStyle name="Comma 2 6 45" xfId="19324"/>
    <cellStyle name="Comma 2 6 46" xfId="23432"/>
    <cellStyle name="Comma 2 6 47" xfId="22372"/>
    <cellStyle name="Comma 2 6 48" xfId="19885"/>
    <cellStyle name="Comma 2 6 49" xfId="15432"/>
    <cellStyle name="Comma 2 6 5" xfId="2371"/>
    <cellStyle name="Comma 2 6 50" xfId="23920"/>
    <cellStyle name="Comma 2 6 51" xfId="18966"/>
    <cellStyle name="Comma 2 6 52" xfId="24419"/>
    <cellStyle name="Comma 2 6 53" xfId="24628"/>
    <cellStyle name="Comma 2 6 54" xfId="24830"/>
    <cellStyle name="Comma 2 6 55" xfId="25034"/>
    <cellStyle name="Comma 2 6 56" xfId="25230"/>
    <cellStyle name="Comma 2 6 57" xfId="25429"/>
    <cellStyle name="Comma 2 6 58" xfId="25627"/>
    <cellStyle name="Comma 2 6 59" xfId="25813"/>
    <cellStyle name="Comma 2 6 6" xfId="2372"/>
    <cellStyle name="Comma 2 6 60" xfId="26001"/>
    <cellStyle name="Comma 2 6 61" xfId="26192"/>
    <cellStyle name="Comma 2 6 62" xfId="26377"/>
    <cellStyle name="Comma 2 6 63" xfId="26561"/>
    <cellStyle name="Comma 2 6 64" xfId="26748"/>
    <cellStyle name="Comma 2 6 65" xfId="26925"/>
    <cellStyle name="Comma 2 6 66" xfId="27924"/>
    <cellStyle name="Comma 2 6 67" xfId="27520"/>
    <cellStyle name="Comma 2 6 68" xfId="28188"/>
    <cellStyle name="Comma 2 6 69" xfId="24901"/>
    <cellStyle name="Comma 2 6 7" xfId="2373"/>
    <cellStyle name="Comma 2 6 70" xfId="21735"/>
    <cellStyle name="Comma 2 6 71" xfId="26250"/>
    <cellStyle name="Comma 2 6 72" xfId="24875"/>
    <cellStyle name="Comma 2 6 73" xfId="21679"/>
    <cellStyle name="Comma 2 6 74" xfId="27871"/>
    <cellStyle name="Comma 2 6 75" xfId="24905"/>
    <cellStyle name="Comma 2 6 76" xfId="26230"/>
    <cellStyle name="Comma 2 6 77" xfId="29533"/>
    <cellStyle name="Comma 2 6 78" xfId="13112"/>
    <cellStyle name="Comma 2 6 79" xfId="30044"/>
    <cellStyle name="Comma 2 6 8" xfId="2374"/>
    <cellStyle name="Comma 2 6 80" xfId="32684"/>
    <cellStyle name="Comma 2 6 81" xfId="33801"/>
    <cellStyle name="Comma 2 6 82" xfId="45602"/>
    <cellStyle name="Comma 2 6 83" xfId="45458"/>
    <cellStyle name="Comma 2 6 84" xfId="45534"/>
    <cellStyle name="Comma 2 6 85" xfId="45442"/>
    <cellStyle name="Comma 2 6 86" xfId="45550"/>
    <cellStyle name="Comma 2 6 87" xfId="45299"/>
    <cellStyle name="Comma 2 6 88" xfId="45434"/>
    <cellStyle name="Comma 2 6 89" xfId="45280"/>
    <cellStyle name="Comma 2 6 9" xfId="2375"/>
    <cellStyle name="Comma 2 6 90" xfId="45462"/>
    <cellStyle name="Comma 2 6 91" xfId="45254"/>
    <cellStyle name="Comma 2 6 92" xfId="45506"/>
    <cellStyle name="Comma 2 6 93" xfId="45211"/>
    <cellStyle name="Comma 2 6 94" xfId="60863"/>
    <cellStyle name="Comma 2 6 95" xfId="60839"/>
    <cellStyle name="Comma 2 7" xfId="2376"/>
    <cellStyle name="Comma 2 7 10" xfId="2377"/>
    <cellStyle name="Comma 2 7 11" xfId="2378"/>
    <cellStyle name="Comma 2 7 12" xfId="2379"/>
    <cellStyle name="Comma 2 7 13" xfId="2380"/>
    <cellStyle name="Comma 2 7 14" xfId="2381"/>
    <cellStyle name="Comma 2 7 15" xfId="2382"/>
    <cellStyle name="Comma 2 7 16" xfId="2383"/>
    <cellStyle name="Comma 2 7 17" xfId="2384"/>
    <cellStyle name="Comma 2 7 18" xfId="2385"/>
    <cellStyle name="Comma 2 7 19" xfId="2386"/>
    <cellStyle name="Comma 2 7 2" xfId="2387"/>
    <cellStyle name="Comma 2 7 2 10" xfId="2388"/>
    <cellStyle name="Comma 2 7 2 11" xfId="2389"/>
    <cellStyle name="Comma 2 7 2 12" xfId="2390"/>
    <cellStyle name="Comma 2 7 2 13" xfId="2391"/>
    <cellStyle name="Comma 2 7 2 14" xfId="2392"/>
    <cellStyle name="Comma 2 7 2 15" xfId="2393"/>
    <cellStyle name="Comma 2 7 2 16" xfId="2394"/>
    <cellStyle name="Comma 2 7 2 17" xfId="2395"/>
    <cellStyle name="Comma 2 7 2 18" xfId="2396"/>
    <cellStyle name="Comma 2 7 2 19" xfId="2397"/>
    <cellStyle name="Comma 2 7 2 2" xfId="2398"/>
    <cellStyle name="Comma 2 7 2 20" xfId="2399"/>
    <cellStyle name="Comma 2 7 2 21" xfId="2400"/>
    <cellStyle name="Comma 2 7 2 22" xfId="2401"/>
    <cellStyle name="Comma 2 7 2 23" xfId="2402"/>
    <cellStyle name="Comma 2 7 2 24" xfId="2403"/>
    <cellStyle name="Comma 2 7 2 25" xfId="2404"/>
    <cellStyle name="Comma 2 7 2 26" xfId="2405"/>
    <cellStyle name="Comma 2 7 2 27" xfId="2406"/>
    <cellStyle name="Comma 2 7 2 28" xfId="2407"/>
    <cellStyle name="Comma 2 7 2 29" xfId="2408"/>
    <cellStyle name="Comma 2 7 2 3" xfId="2409"/>
    <cellStyle name="Comma 2 7 2 30" xfId="2410"/>
    <cellStyle name="Comma 2 7 2 31" xfId="2411"/>
    <cellStyle name="Comma 2 7 2 32" xfId="2412"/>
    <cellStyle name="Comma 2 7 2 33" xfId="2413"/>
    <cellStyle name="Comma 2 7 2 34" xfId="9471"/>
    <cellStyle name="Comma 2 7 2 35" xfId="24170"/>
    <cellStyle name="Comma 2 7 2 36" xfId="22681"/>
    <cellStyle name="Comma 2 7 2 37" xfId="24603"/>
    <cellStyle name="Comma 2 7 2 38" xfId="24804"/>
    <cellStyle name="Comma 2 7 2 39" xfId="25009"/>
    <cellStyle name="Comma 2 7 2 4" xfId="2414"/>
    <cellStyle name="Comma 2 7 2 40" xfId="25204"/>
    <cellStyle name="Comma 2 7 2 41" xfId="25403"/>
    <cellStyle name="Comma 2 7 2 42" xfId="25601"/>
    <cellStyle name="Comma 2 7 2 43" xfId="25788"/>
    <cellStyle name="Comma 2 7 2 44" xfId="25975"/>
    <cellStyle name="Comma 2 7 2 45" xfId="26167"/>
    <cellStyle name="Comma 2 7 2 46" xfId="26352"/>
    <cellStyle name="Comma 2 7 2 47" xfId="26535"/>
    <cellStyle name="Comma 2 7 2 48" xfId="26722"/>
    <cellStyle name="Comma 2 7 2 49" xfId="26900"/>
    <cellStyle name="Comma 2 7 2 5" xfId="2415"/>
    <cellStyle name="Comma 2 7 2 50" xfId="27080"/>
    <cellStyle name="Comma 2 7 2 51" xfId="27249"/>
    <cellStyle name="Comma 2 7 2 52" xfId="27423"/>
    <cellStyle name="Comma 2 7 2 53" xfId="27587"/>
    <cellStyle name="Comma 2 7 2 54" xfId="27745"/>
    <cellStyle name="Comma 2 7 2 55" xfId="27902"/>
    <cellStyle name="Comma 2 7 2 56" xfId="28046"/>
    <cellStyle name="Comma 2 7 2 57" xfId="28199"/>
    <cellStyle name="Comma 2 7 2 58" xfId="28351"/>
    <cellStyle name="Comma 2 7 2 59" xfId="28495"/>
    <cellStyle name="Comma 2 7 2 6" xfId="2416"/>
    <cellStyle name="Comma 2 7 2 60" xfId="28634"/>
    <cellStyle name="Comma 2 7 2 61" xfId="28768"/>
    <cellStyle name="Comma 2 7 2 62" xfId="28899"/>
    <cellStyle name="Comma 2 7 2 63" xfId="29023"/>
    <cellStyle name="Comma 2 7 2 64" xfId="28668"/>
    <cellStyle name="Comma 2 7 2 65" xfId="28571"/>
    <cellStyle name="Comma 2 7 2 66" xfId="29099"/>
    <cellStyle name="Comma 2 7 2 67" xfId="26272"/>
    <cellStyle name="Comma 2 7 2 68" xfId="29572"/>
    <cellStyle name="Comma 2 7 2 69" xfId="29658"/>
    <cellStyle name="Comma 2 7 2 7" xfId="2417"/>
    <cellStyle name="Comma 2 7 2 70" xfId="29729"/>
    <cellStyle name="Comma 2 7 2 71" xfId="29817"/>
    <cellStyle name="Comma 2 7 2 72" xfId="29884"/>
    <cellStyle name="Comma 2 7 2 73" xfId="29937"/>
    <cellStyle name="Comma 2 7 2 74" xfId="21694"/>
    <cellStyle name="Comma 2 7 2 75" xfId="25866"/>
    <cellStyle name="Comma 2 7 2 76" xfId="13107"/>
    <cellStyle name="Comma 2 7 2 77" xfId="33116"/>
    <cellStyle name="Comma 2 7 2 78" xfId="32264"/>
    <cellStyle name="Comma 2 7 2 79" xfId="42000"/>
    <cellStyle name="Comma 2 7 2 8" xfId="2418"/>
    <cellStyle name="Comma 2 7 2 80" xfId="45620"/>
    <cellStyle name="Comma 2 7 2 81" xfId="45435"/>
    <cellStyle name="Comma 2 7 2 82" xfId="45557"/>
    <cellStyle name="Comma 2 7 2 83" xfId="45412"/>
    <cellStyle name="Comma 2 7 2 84" xfId="45586"/>
    <cellStyle name="Comma 2 7 2 85" xfId="45269"/>
    <cellStyle name="Comma 2 7 2 86" xfId="45488"/>
    <cellStyle name="Comma 2 7 2 87" xfId="45241"/>
    <cellStyle name="Comma 2 7 2 88" xfId="45527"/>
    <cellStyle name="Comma 2 7 2 89" xfId="47143"/>
    <cellStyle name="Comma 2 7 2 9" xfId="2419"/>
    <cellStyle name="Comma 2 7 2 90" xfId="45597"/>
    <cellStyle name="Comma 2 7 2 91" xfId="47194"/>
    <cellStyle name="Comma 2 7 2 92" xfId="60869"/>
    <cellStyle name="Comma 2 7 2 93" xfId="60830"/>
    <cellStyle name="Comma 2 7 20" xfId="2420"/>
    <cellStyle name="Comma 2 7 21" xfId="2421"/>
    <cellStyle name="Comma 2 7 22" xfId="2422"/>
    <cellStyle name="Comma 2 7 23" xfId="2423"/>
    <cellStyle name="Comma 2 7 24" xfId="2424"/>
    <cellStyle name="Comma 2 7 25" xfId="2425"/>
    <cellStyle name="Comma 2 7 26" xfId="2426"/>
    <cellStyle name="Comma 2 7 27" xfId="2427"/>
    <cellStyle name="Comma 2 7 28" xfId="2428"/>
    <cellStyle name="Comma 2 7 29" xfId="2429"/>
    <cellStyle name="Comma 2 7 3" xfId="2430"/>
    <cellStyle name="Comma 2 7 3 10" xfId="2431"/>
    <cellStyle name="Comma 2 7 3 11" xfId="2432"/>
    <cellStyle name="Comma 2 7 3 12" xfId="2433"/>
    <cellStyle name="Comma 2 7 3 13" xfId="2434"/>
    <cellStyle name="Comma 2 7 3 14" xfId="2435"/>
    <cellStyle name="Comma 2 7 3 15" xfId="2436"/>
    <cellStyle name="Comma 2 7 3 16" xfId="2437"/>
    <cellStyle name="Comma 2 7 3 17" xfId="2438"/>
    <cellStyle name="Comma 2 7 3 18" xfId="2439"/>
    <cellStyle name="Comma 2 7 3 19" xfId="2440"/>
    <cellStyle name="Comma 2 7 3 2" xfId="2441"/>
    <cellStyle name="Comma 2 7 3 20" xfId="2442"/>
    <cellStyle name="Comma 2 7 3 21" xfId="2443"/>
    <cellStyle name="Comma 2 7 3 22" xfId="2444"/>
    <cellStyle name="Comma 2 7 3 23" xfId="2445"/>
    <cellStyle name="Comma 2 7 3 24" xfId="2446"/>
    <cellStyle name="Comma 2 7 3 25" xfId="2447"/>
    <cellStyle name="Comma 2 7 3 26" xfId="2448"/>
    <cellStyle name="Comma 2 7 3 27" xfId="2449"/>
    <cellStyle name="Comma 2 7 3 28" xfId="2450"/>
    <cellStyle name="Comma 2 7 3 29" xfId="2451"/>
    <cellStyle name="Comma 2 7 3 3" xfId="2452"/>
    <cellStyle name="Comma 2 7 3 30" xfId="2453"/>
    <cellStyle name="Comma 2 7 3 31" xfId="2454"/>
    <cellStyle name="Comma 2 7 3 32" xfId="2455"/>
    <cellStyle name="Comma 2 7 3 33" xfId="2456"/>
    <cellStyle name="Comma 2 7 3 34" xfId="9472"/>
    <cellStyle name="Comma 2 7 3 35" xfId="14393"/>
    <cellStyle name="Comma 2 7 3 36" xfId="23937"/>
    <cellStyle name="Comma 2 7 3 37" xfId="17364"/>
    <cellStyle name="Comma 2 7 3 38" xfId="22457"/>
    <cellStyle name="Comma 2 7 3 39" xfId="19719"/>
    <cellStyle name="Comma 2 7 3 4" xfId="2457"/>
    <cellStyle name="Comma 2 7 3 40" xfId="22313"/>
    <cellStyle name="Comma 2 7 3 41" xfId="22810"/>
    <cellStyle name="Comma 2 7 3 42" xfId="22220"/>
    <cellStyle name="Comma 2 7 3 43" xfId="22864"/>
    <cellStyle name="Comma 2 7 3 44" xfId="23728"/>
    <cellStyle name="Comma 2 7 3 45" xfId="24339"/>
    <cellStyle name="Comma 2 7 3 46" xfId="24130"/>
    <cellStyle name="Comma 2 7 3 47" xfId="13532"/>
    <cellStyle name="Comma 2 7 3 48" xfId="23137"/>
    <cellStyle name="Comma 2 7 3 49" xfId="24440"/>
    <cellStyle name="Comma 2 7 3 5" xfId="2458"/>
    <cellStyle name="Comma 2 7 3 50" xfId="24649"/>
    <cellStyle name="Comma 2 7 3 51" xfId="24851"/>
    <cellStyle name="Comma 2 7 3 52" xfId="25055"/>
    <cellStyle name="Comma 2 7 3 53" xfId="25251"/>
    <cellStyle name="Comma 2 7 3 54" xfId="25450"/>
    <cellStyle name="Comma 2 7 3 55" xfId="25648"/>
    <cellStyle name="Comma 2 7 3 56" xfId="25833"/>
    <cellStyle name="Comma 2 7 3 57" xfId="26022"/>
    <cellStyle name="Comma 2 7 3 58" xfId="26213"/>
    <cellStyle name="Comma 2 7 3 59" xfId="26398"/>
    <cellStyle name="Comma 2 7 3 6" xfId="2459"/>
    <cellStyle name="Comma 2 7 3 60" xfId="26581"/>
    <cellStyle name="Comma 2 7 3 61" xfId="26768"/>
    <cellStyle name="Comma 2 7 3 62" xfId="26946"/>
    <cellStyle name="Comma 2 7 3 63" xfId="27125"/>
    <cellStyle name="Comma 2 7 3 64" xfId="25710"/>
    <cellStyle name="Comma 2 7 3 65" xfId="21663"/>
    <cellStyle name="Comma 2 7 3 66" xfId="27448"/>
    <cellStyle name="Comma 2 7 3 67" xfId="27500"/>
    <cellStyle name="Comma 2 7 3 68" xfId="21651"/>
    <cellStyle name="Comma 2 7 3 69" xfId="26814"/>
    <cellStyle name="Comma 2 7 3 7" xfId="2460"/>
    <cellStyle name="Comma 2 7 3 70" xfId="26621"/>
    <cellStyle name="Comma 2 7 3 71" xfId="27831"/>
    <cellStyle name="Comma 2 7 3 72" xfId="29539"/>
    <cellStyle name="Comma 2 7 3 73" xfId="29326"/>
    <cellStyle name="Comma 2 7 3 74" xfId="27937"/>
    <cellStyle name="Comma 2 7 3 75" xfId="29846"/>
    <cellStyle name="Comma 2 7 3 76" xfId="13106"/>
    <cellStyle name="Comma 2 7 3 77" xfId="32816"/>
    <cellStyle name="Comma 2 7 3 78" xfId="37244"/>
    <cellStyle name="Comma 2 7 3 79" xfId="22899"/>
    <cellStyle name="Comma 2 7 3 8" xfId="2461"/>
    <cellStyle name="Comma 2 7 3 80" xfId="45625"/>
    <cellStyle name="Comma 2 7 3 81" xfId="45428"/>
    <cellStyle name="Comma 2 7 3 82" xfId="45566"/>
    <cellStyle name="Comma 2 7 3 83" xfId="45404"/>
    <cellStyle name="Comma 2 7 3 84" xfId="45598"/>
    <cellStyle name="Comma 2 7 3 85" xfId="45263"/>
    <cellStyle name="Comma 2 7 3 86" xfId="45502"/>
    <cellStyle name="Comma 2 7 3 87" xfId="45224"/>
    <cellStyle name="Comma 2 7 3 88" xfId="45545"/>
    <cellStyle name="Comma 2 7 3 89" xfId="47153"/>
    <cellStyle name="Comma 2 7 3 9" xfId="2462"/>
    <cellStyle name="Comma 2 7 3 90" xfId="45615"/>
    <cellStyle name="Comma 2 7 3 91" xfId="47203"/>
    <cellStyle name="Comma 2 7 3 92" xfId="60872"/>
    <cellStyle name="Comma 2 7 3 93" xfId="60828"/>
    <cellStyle name="Comma 2 7 30" xfId="2463"/>
    <cellStyle name="Comma 2 7 31" xfId="2464"/>
    <cellStyle name="Comma 2 7 32" xfId="2465"/>
    <cellStyle name="Comma 2 7 33" xfId="2466"/>
    <cellStyle name="Comma 2 7 34" xfId="2467"/>
    <cellStyle name="Comma 2 7 35" xfId="2468"/>
    <cellStyle name="Comma 2 7 36" xfId="9470"/>
    <cellStyle name="Comma 2 7 37" xfId="14410"/>
    <cellStyle name="Comma 2 7 38" xfId="24352"/>
    <cellStyle name="Comma 2 7 39" xfId="17371"/>
    <cellStyle name="Comma 2 7 4" xfId="2469"/>
    <cellStyle name="Comma 2 7 40" xfId="22472"/>
    <cellStyle name="Comma 2 7 41" xfId="19729"/>
    <cellStyle name="Comma 2 7 42" xfId="13473"/>
    <cellStyle name="Comma 2 7 43" xfId="20557"/>
    <cellStyle name="Comma 2 7 44" xfId="16125"/>
    <cellStyle name="Comma 2 7 45" xfId="20290"/>
    <cellStyle name="Comma 2 7 46" xfId="22136"/>
    <cellStyle name="Comma 2 7 47" xfId="23504"/>
    <cellStyle name="Comma 2 7 48" xfId="23813"/>
    <cellStyle name="Comma 2 7 49" xfId="22395"/>
    <cellStyle name="Comma 2 7 5" xfId="2470"/>
    <cellStyle name="Comma 2 7 50" xfId="23515"/>
    <cellStyle name="Comma 2 7 51" xfId="24439"/>
    <cellStyle name="Comma 2 7 52" xfId="24648"/>
    <cellStyle name="Comma 2 7 53" xfId="24850"/>
    <cellStyle name="Comma 2 7 54" xfId="25054"/>
    <cellStyle name="Comma 2 7 55" xfId="25250"/>
    <cellStyle name="Comma 2 7 56" xfId="25449"/>
    <cellStyle name="Comma 2 7 57" xfId="25647"/>
    <cellStyle name="Comma 2 7 58" xfId="25832"/>
    <cellStyle name="Comma 2 7 59" xfId="26021"/>
    <cellStyle name="Comma 2 7 6" xfId="2471"/>
    <cellStyle name="Comma 2 7 60" xfId="26212"/>
    <cellStyle name="Comma 2 7 61" xfId="26397"/>
    <cellStyle name="Comma 2 7 62" xfId="26580"/>
    <cellStyle name="Comma 2 7 63" xfId="26767"/>
    <cellStyle name="Comma 2 7 64" xfId="26945"/>
    <cellStyle name="Comma 2 7 65" xfId="27124"/>
    <cellStyle name="Comma 2 7 66" xfId="28871"/>
    <cellStyle name="Comma 2 7 67" xfId="27569"/>
    <cellStyle name="Comma 2 7 68" xfId="29377"/>
    <cellStyle name="Comma 2 7 69" xfId="29466"/>
    <cellStyle name="Comma 2 7 7" xfId="2472"/>
    <cellStyle name="Comma 2 7 70" xfId="29082"/>
    <cellStyle name="Comma 2 7 71" xfId="29304"/>
    <cellStyle name="Comma 2 7 72" xfId="22057"/>
    <cellStyle name="Comma 2 7 73" xfId="23660"/>
    <cellStyle name="Comma 2 7 74" xfId="29602"/>
    <cellStyle name="Comma 2 7 75" xfId="26980"/>
    <cellStyle name="Comma 2 7 76" xfId="29180"/>
    <cellStyle name="Comma 2 7 77" xfId="28692"/>
    <cellStyle name="Comma 2 7 78" xfId="13108"/>
    <cellStyle name="Comma 2 7 79" xfId="33410"/>
    <cellStyle name="Comma 2 7 8" xfId="2473"/>
    <cellStyle name="Comma 2 7 80" xfId="37479"/>
    <cellStyle name="Comma 2 7 81" xfId="39827"/>
    <cellStyle name="Comma 2 7 82" xfId="45619"/>
    <cellStyle name="Comma 2 7 83" xfId="45436"/>
    <cellStyle name="Comma 2 7 84" xfId="45556"/>
    <cellStyle name="Comma 2 7 85" xfId="45417"/>
    <cellStyle name="Comma 2 7 86" xfId="45585"/>
    <cellStyle name="Comma 2 7 87" xfId="45270"/>
    <cellStyle name="Comma 2 7 88" xfId="45481"/>
    <cellStyle name="Comma 2 7 89" xfId="45242"/>
    <cellStyle name="Comma 2 7 9" xfId="2474"/>
    <cellStyle name="Comma 2 7 90" xfId="45524"/>
    <cellStyle name="Comma 2 7 91" xfId="47140"/>
    <cellStyle name="Comma 2 7 92" xfId="45596"/>
    <cellStyle name="Comma 2 7 93" xfId="47193"/>
    <cellStyle name="Comma 2 7 94" xfId="60868"/>
    <cellStyle name="Comma 2 7 95" xfId="60831"/>
    <cellStyle name="Comma 2 8" xfId="2475"/>
    <cellStyle name="Comma 2 8 10" xfId="2476"/>
    <cellStyle name="Comma 2 8 11" xfId="2477"/>
    <cellStyle name="Comma 2 8 12" xfId="2478"/>
    <cellStyle name="Comma 2 8 13" xfId="2479"/>
    <cellStyle name="Comma 2 8 14" xfId="2480"/>
    <cellStyle name="Comma 2 8 15" xfId="2481"/>
    <cellStyle name="Comma 2 8 16" xfId="2482"/>
    <cellStyle name="Comma 2 8 17" xfId="2483"/>
    <cellStyle name="Comma 2 8 18" xfId="2484"/>
    <cellStyle name="Comma 2 8 19" xfId="2485"/>
    <cellStyle name="Comma 2 8 2" xfId="2486"/>
    <cellStyle name="Comma 2 8 2 10" xfId="2487"/>
    <cellStyle name="Comma 2 8 2 11" xfId="2488"/>
    <cellStyle name="Comma 2 8 2 12" xfId="2489"/>
    <cellStyle name="Comma 2 8 2 13" xfId="2490"/>
    <cellStyle name="Comma 2 8 2 14" xfId="2491"/>
    <cellStyle name="Comma 2 8 2 15" xfId="2492"/>
    <cellStyle name="Comma 2 8 2 16" xfId="2493"/>
    <cellStyle name="Comma 2 8 2 17" xfId="2494"/>
    <cellStyle name="Comma 2 8 2 18" xfId="2495"/>
    <cellStyle name="Comma 2 8 2 19" xfId="2496"/>
    <cellStyle name="Comma 2 8 2 2" xfId="2497"/>
    <cellStyle name="Comma 2 8 2 20" xfId="2498"/>
    <cellStyle name="Comma 2 8 2 21" xfId="2499"/>
    <cellStyle name="Comma 2 8 2 22" xfId="2500"/>
    <cellStyle name="Comma 2 8 2 23" xfId="2501"/>
    <cellStyle name="Comma 2 8 2 24" xfId="2502"/>
    <cellStyle name="Comma 2 8 2 25" xfId="2503"/>
    <cellStyle name="Comma 2 8 2 26" xfId="2504"/>
    <cellStyle name="Comma 2 8 2 27" xfId="2505"/>
    <cellStyle name="Comma 2 8 2 28" xfId="2506"/>
    <cellStyle name="Comma 2 8 2 29" xfId="2507"/>
    <cellStyle name="Comma 2 8 2 3" xfId="2508"/>
    <cellStyle name="Comma 2 8 2 30" xfId="2509"/>
    <cellStyle name="Comma 2 8 2 31" xfId="2510"/>
    <cellStyle name="Comma 2 8 2 32" xfId="2511"/>
    <cellStyle name="Comma 2 8 2 33" xfId="2512"/>
    <cellStyle name="Comma 2 8 2 34" xfId="9474"/>
    <cellStyle name="Comma 2 8 2 35" xfId="14132"/>
    <cellStyle name="Comma 2 8 2 36" xfId="23598"/>
    <cellStyle name="Comma 2 8 2 37" xfId="17298"/>
    <cellStyle name="Comma 2 8 2 38" xfId="22454"/>
    <cellStyle name="Comma 2 8 2 39" xfId="23112"/>
    <cellStyle name="Comma 2 8 2 4" xfId="2513"/>
    <cellStyle name="Comma 2 8 2 40" xfId="24296"/>
    <cellStyle name="Comma 2 8 2 41" xfId="20542"/>
    <cellStyle name="Comma 2 8 2 42" xfId="15834"/>
    <cellStyle name="Comma 2 8 2 43" xfId="20668"/>
    <cellStyle name="Comma 2 8 2 44" xfId="23492"/>
    <cellStyle name="Comma 2 8 2 45" xfId="14496"/>
    <cellStyle name="Comma 2 8 2 46" xfId="22659"/>
    <cellStyle name="Comma 2 8 2 47" xfId="24140"/>
    <cellStyle name="Comma 2 8 2 48" xfId="24319"/>
    <cellStyle name="Comma 2 8 2 49" xfId="19755"/>
    <cellStyle name="Comma 2 8 2 5" xfId="2514"/>
    <cellStyle name="Comma 2 8 2 50" xfId="24034"/>
    <cellStyle name="Comma 2 8 2 51" xfId="24543"/>
    <cellStyle name="Comma 2 8 2 52" xfId="24743"/>
    <cellStyle name="Comma 2 8 2 53" xfId="24947"/>
    <cellStyle name="Comma 2 8 2 54" xfId="25145"/>
    <cellStyle name="Comma 2 8 2 55" xfId="25343"/>
    <cellStyle name="Comma 2 8 2 56" xfId="25542"/>
    <cellStyle name="Comma 2 8 2 57" xfId="25732"/>
    <cellStyle name="Comma 2 8 2 58" xfId="25918"/>
    <cellStyle name="Comma 2 8 2 59" xfId="26110"/>
    <cellStyle name="Comma 2 8 2 6" xfId="2515"/>
    <cellStyle name="Comma 2 8 2 60" xfId="26295"/>
    <cellStyle name="Comma 2 8 2 61" xfId="26476"/>
    <cellStyle name="Comma 2 8 2 62" xfId="26663"/>
    <cellStyle name="Comma 2 8 2 63" xfId="26846"/>
    <cellStyle name="Comma 2 8 2 64" xfId="28669"/>
    <cellStyle name="Comma 2 8 2 65" xfId="24910"/>
    <cellStyle name="Comma 2 8 2 66" xfId="22212"/>
    <cellStyle name="Comma 2 8 2 67" xfId="27557"/>
    <cellStyle name="Comma 2 8 2 68" xfId="27449"/>
    <cellStyle name="Comma 2 8 2 69" xfId="29444"/>
    <cellStyle name="Comma 2 8 2 7" xfId="2516"/>
    <cellStyle name="Comma 2 8 2 70" xfId="24488"/>
    <cellStyle name="Comma 2 8 2 71" xfId="28393"/>
    <cellStyle name="Comma 2 8 2 72" xfId="28736"/>
    <cellStyle name="Comma 2 8 2 73" xfId="21732"/>
    <cellStyle name="Comma 2 8 2 74" xfId="21744"/>
    <cellStyle name="Comma 2 8 2 75" xfId="29385"/>
    <cellStyle name="Comma 2 8 2 76" xfId="13104"/>
    <cellStyle name="Comma 2 8 2 77" xfId="32211"/>
    <cellStyle name="Comma 2 8 2 78" xfId="34084"/>
    <cellStyle name="Comma 2 8 2 79" xfId="38030"/>
    <cellStyle name="Comma 2 8 2 8" xfId="2517"/>
    <cellStyle name="Comma 2 8 2 80" xfId="45638"/>
    <cellStyle name="Comma 2 8 2 81" xfId="45415"/>
    <cellStyle name="Comma 2 8 2 82" xfId="45580"/>
    <cellStyle name="Comma 2 8 2 83" xfId="45384"/>
    <cellStyle name="Comma 2 8 2 84" xfId="45617"/>
    <cellStyle name="Comma 2 8 2 85" xfId="45246"/>
    <cellStyle name="Comma 2 8 2 86" xfId="45531"/>
    <cellStyle name="Comma 2 8 2 87" xfId="47138"/>
    <cellStyle name="Comma 2 8 2 88" xfId="45577"/>
    <cellStyle name="Comma 2 8 2 89" xfId="47184"/>
    <cellStyle name="Comma 2 8 2 9" xfId="2518"/>
    <cellStyle name="Comma 2 8 2 90" xfId="45649"/>
    <cellStyle name="Comma 2 8 2 91" xfId="47518"/>
    <cellStyle name="Comma 2 8 2 92" xfId="60875"/>
    <cellStyle name="Comma 2 8 2 93" xfId="60824"/>
    <cellStyle name="Comma 2 8 20" xfId="2519"/>
    <cellStyle name="Comma 2 8 21" xfId="2520"/>
    <cellStyle name="Comma 2 8 22" xfId="2521"/>
    <cellStyle name="Comma 2 8 23" xfId="2522"/>
    <cellStyle name="Comma 2 8 24" xfId="2523"/>
    <cellStyle name="Comma 2 8 25" xfId="2524"/>
    <cellStyle name="Comma 2 8 26" xfId="2525"/>
    <cellStyle name="Comma 2 8 27" xfId="2526"/>
    <cellStyle name="Comma 2 8 28" xfId="2527"/>
    <cellStyle name="Comma 2 8 29" xfId="2528"/>
    <cellStyle name="Comma 2 8 3" xfId="2529"/>
    <cellStyle name="Comma 2 8 3 10" xfId="2530"/>
    <cellStyle name="Comma 2 8 3 11" xfId="2531"/>
    <cellStyle name="Comma 2 8 3 12" xfId="2532"/>
    <cellStyle name="Comma 2 8 3 13" xfId="2533"/>
    <cellStyle name="Comma 2 8 3 14" xfId="2534"/>
    <cellStyle name="Comma 2 8 3 15" xfId="2535"/>
    <cellStyle name="Comma 2 8 3 16" xfId="2536"/>
    <cellStyle name="Comma 2 8 3 17" xfId="2537"/>
    <cellStyle name="Comma 2 8 3 18" xfId="2538"/>
    <cellStyle name="Comma 2 8 3 19" xfId="2539"/>
    <cellStyle name="Comma 2 8 3 2" xfId="2540"/>
    <cellStyle name="Comma 2 8 3 20" xfId="2541"/>
    <cellStyle name="Comma 2 8 3 21" xfId="2542"/>
    <cellStyle name="Comma 2 8 3 22" xfId="2543"/>
    <cellStyle name="Comma 2 8 3 23" xfId="2544"/>
    <cellStyle name="Comma 2 8 3 24" xfId="2545"/>
    <cellStyle name="Comma 2 8 3 25" xfId="2546"/>
    <cellStyle name="Comma 2 8 3 26" xfId="2547"/>
    <cellStyle name="Comma 2 8 3 27" xfId="2548"/>
    <cellStyle name="Comma 2 8 3 28" xfId="2549"/>
    <cellStyle name="Comma 2 8 3 29" xfId="2550"/>
    <cellStyle name="Comma 2 8 3 3" xfId="2551"/>
    <cellStyle name="Comma 2 8 3 30" xfId="2552"/>
    <cellStyle name="Comma 2 8 3 31" xfId="2553"/>
    <cellStyle name="Comma 2 8 3 32" xfId="2554"/>
    <cellStyle name="Comma 2 8 3 33" xfId="2555"/>
    <cellStyle name="Comma 2 8 3 34" xfId="9475"/>
    <cellStyle name="Comma 2 8 3 35" xfId="14409"/>
    <cellStyle name="Comma 2 8 3 36" xfId="22677"/>
    <cellStyle name="Comma 2 8 3 37" xfId="23713"/>
    <cellStyle name="Comma 2 8 3 38" xfId="23622"/>
    <cellStyle name="Comma 2 8 3 39" xfId="23103"/>
    <cellStyle name="Comma 2 8 3 4" xfId="2556"/>
    <cellStyle name="Comma 2 8 3 40" xfId="22310"/>
    <cellStyle name="Comma 2 8 3 41" xfId="23179"/>
    <cellStyle name="Comma 2 8 3 42" xfId="23724"/>
    <cellStyle name="Comma 2 8 3 43" xfId="20683"/>
    <cellStyle name="Comma 2 8 3 44" xfId="22124"/>
    <cellStyle name="Comma 2 8 3 45" xfId="17056"/>
    <cellStyle name="Comma 2 8 3 46" xfId="22934"/>
    <cellStyle name="Comma 2 8 3 47" xfId="23689"/>
    <cellStyle name="Comma 2 8 3 48" xfId="21990"/>
    <cellStyle name="Comma 2 8 3 49" xfId="24529"/>
    <cellStyle name="Comma 2 8 3 5" xfId="2557"/>
    <cellStyle name="Comma 2 8 3 50" xfId="24729"/>
    <cellStyle name="Comma 2 8 3 51" xfId="24933"/>
    <cellStyle name="Comma 2 8 3 52" xfId="25131"/>
    <cellStyle name="Comma 2 8 3 53" xfId="25328"/>
    <cellStyle name="Comma 2 8 3 54" xfId="25528"/>
    <cellStyle name="Comma 2 8 3 55" xfId="25719"/>
    <cellStyle name="Comma 2 8 3 56" xfId="25902"/>
    <cellStyle name="Comma 2 8 3 57" xfId="26095"/>
    <cellStyle name="Comma 2 8 3 58" xfId="26281"/>
    <cellStyle name="Comma 2 8 3 59" xfId="26462"/>
    <cellStyle name="Comma 2 8 3 6" xfId="2558"/>
    <cellStyle name="Comma 2 8 3 60" xfId="26647"/>
    <cellStyle name="Comma 2 8 3 61" xfId="26832"/>
    <cellStyle name="Comma 2 8 3 62" xfId="27010"/>
    <cellStyle name="Comma 2 8 3 63" xfId="27183"/>
    <cellStyle name="Comma 2 8 3 64" xfId="24483"/>
    <cellStyle name="Comma 2 8 3 65" xfId="28551"/>
    <cellStyle name="Comma 2 8 3 66" xfId="28480"/>
    <cellStyle name="Comma 2 8 3 67" xfId="29465"/>
    <cellStyle name="Comma 2 8 3 68" xfId="29355"/>
    <cellStyle name="Comma 2 8 3 69" xfId="25493"/>
    <cellStyle name="Comma 2 8 3 7" xfId="2559"/>
    <cellStyle name="Comma 2 8 3 70" xfId="28457"/>
    <cellStyle name="Comma 2 8 3 71" xfId="29638"/>
    <cellStyle name="Comma 2 8 3 72" xfId="29709"/>
    <cellStyle name="Comma 2 8 3 73" xfId="26064"/>
    <cellStyle name="Comma 2 8 3 74" xfId="29421"/>
    <cellStyle name="Comma 2 8 3 75" xfId="29688"/>
    <cellStyle name="Comma 2 8 3 76" xfId="13103"/>
    <cellStyle name="Comma 2 8 3 77" xfId="31855"/>
    <cellStyle name="Comma 2 8 3 78" xfId="39140"/>
    <cellStyle name="Comma 2 8 3 79" xfId="36318"/>
    <cellStyle name="Comma 2 8 3 8" xfId="2560"/>
    <cellStyle name="Comma 2 8 3 80" xfId="45642"/>
    <cellStyle name="Comma 2 8 3 81" xfId="45408"/>
    <cellStyle name="Comma 2 8 3 82" xfId="45590"/>
    <cellStyle name="Comma 2 8 3 83" xfId="45377"/>
    <cellStyle name="Comma 2 8 3 84" xfId="45626"/>
    <cellStyle name="Comma 2 8 3 85" xfId="45233"/>
    <cellStyle name="Comma 2 8 3 86" xfId="45544"/>
    <cellStyle name="Comma 2 8 3 87" xfId="47147"/>
    <cellStyle name="Comma 2 8 3 88" xfId="45606"/>
    <cellStyle name="Comma 2 8 3 89" xfId="47196"/>
    <cellStyle name="Comma 2 8 3 9" xfId="2561"/>
    <cellStyle name="Comma 2 8 3 90" xfId="45666"/>
    <cellStyle name="Comma 2 8 3 91" xfId="47641"/>
    <cellStyle name="Comma 2 8 3 92" xfId="60877"/>
    <cellStyle name="Comma 2 8 3 93" xfId="60822"/>
    <cellStyle name="Comma 2 8 30" xfId="2562"/>
    <cellStyle name="Comma 2 8 31" xfId="2563"/>
    <cellStyle name="Comma 2 8 32" xfId="2564"/>
    <cellStyle name="Comma 2 8 33" xfId="2565"/>
    <cellStyle name="Comma 2 8 34" xfId="2566"/>
    <cellStyle name="Comma 2 8 35" xfId="2567"/>
    <cellStyle name="Comma 2 8 36" xfId="9473"/>
    <cellStyle name="Comma 2 8 37" xfId="14394"/>
    <cellStyle name="Comma 2 8 38" xfId="22679"/>
    <cellStyle name="Comma 2 8 39" xfId="17366"/>
    <cellStyle name="Comma 2 8 4" xfId="2568"/>
    <cellStyle name="Comma 2 8 40" xfId="19391"/>
    <cellStyle name="Comma 2 8 41" xfId="19749"/>
    <cellStyle name="Comma 2 8 42" xfId="19499"/>
    <cellStyle name="Comma 2 8 43" xfId="23173"/>
    <cellStyle name="Comma 2 8 44" xfId="22218"/>
    <cellStyle name="Comma 2 8 45" xfId="24228"/>
    <cellStyle name="Comma 2 8 46" xfId="22141"/>
    <cellStyle name="Comma 2 8 47" xfId="21287"/>
    <cellStyle name="Comma 2 8 48" xfId="22058"/>
    <cellStyle name="Comma 2 8 49" xfId="23690"/>
    <cellStyle name="Comma 2 8 5" xfId="2569"/>
    <cellStyle name="Comma 2 8 50" xfId="21971"/>
    <cellStyle name="Comma 2 8 51" xfId="21410"/>
    <cellStyle name="Comma 2 8 52" xfId="21943"/>
    <cellStyle name="Comma 2 8 53" xfId="21465"/>
    <cellStyle name="Comma 2 8 54" xfId="21901"/>
    <cellStyle name="Comma 2 8 55" xfId="24518"/>
    <cellStyle name="Comma 2 8 56" xfId="24720"/>
    <cellStyle name="Comma 2 8 57" xfId="24924"/>
    <cellStyle name="Comma 2 8 58" xfId="25121"/>
    <cellStyle name="Comma 2 8 59" xfId="25319"/>
    <cellStyle name="Comma 2 8 6" xfId="2570"/>
    <cellStyle name="Comma 2 8 60" xfId="25519"/>
    <cellStyle name="Comma 2 8 61" xfId="25708"/>
    <cellStyle name="Comma 2 8 62" xfId="25893"/>
    <cellStyle name="Comma 2 8 63" xfId="26086"/>
    <cellStyle name="Comma 2 8 64" xfId="26270"/>
    <cellStyle name="Comma 2 8 65" xfId="26453"/>
    <cellStyle name="Comma 2 8 66" xfId="27046"/>
    <cellStyle name="Comma 2 8 67" xfId="22140"/>
    <cellStyle name="Comma 2 8 68" xfId="24496"/>
    <cellStyle name="Comma 2 8 69" xfId="28981"/>
    <cellStyle name="Comma 2 8 7" xfId="2571"/>
    <cellStyle name="Comma 2 8 70" xfId="26013"/>
    <cellStyle name="Comma 2 8 71" xfId="29054"/>
    <cellStyle name="Comma 2 8 72" xfId="28016"/>
    <cellStyle name="Comma 2 8 73" xfId="28109"/>
    <cellStyle name="Comma 2 8 74" xfId="28281"/>
    <cellStyle name="Comma 2 8 75" xfId="27370"/>
    <cellStyle name="Comma 2 8 76" xfId="29230"/>
    <cellStyle name="Comma 2 8 77" xfId="28289"/>
    <cellStyle name="Comma 2 8 78" xfId="13105"/>
    <cellStyle name="Comma 2 8 79" xfId="32517"/>
    <cellStyle name="Comma 2 8 8" xfId="2572"/>
    <cellStyle name="Comma 2 8 80" xfId="36823"/>
    <cellStyle name="Comma 2 8 81" xfId="37049"/>
    <cellStyle name="Comma 2 8 82" xfId="45637"/>
    <cellStyle name="Comma 2 8 83" xfId="45416"/>
    <cellStyle name="Comma 2 8 84" xfId="45579"/>
    <cellStyle name="Comma 2 8 85" xfId="45386"/>
    <cellStyle name="Comma 2 8 86" xfId="45616"/>
    <cellStyle name="Comma 2 8 87" xfId="45247"/>
    <cellStyle name="Comma 2 8 88" xfId="45529"/>
    <cellStyle name="Comma 2 8 89" xfId="47136"/>
    <cellStyle name="Comma 2 8 9" xfId="2573"/>
    <cellStyle name="Comma 2 8 90" xfId="45576"/>
    <cellStyle name="Comma 2 8 91" xfId="47179"/>
    <cellStyle name="Comma 2 8 92" xfId="45646"/>
    <cellStyle name="Comma 2 8 93" xfId="47510"/>
    <cellStyle name="Comma 2 8 94" xfId="60874"/>
    <cellStyle name="Comma 2 8 95" xfId="60825"/>
    <cellStyle name="Comma 2 9" xfId="2574"/>
    <cellStyle name="Comma 2 9 10" xfId="2575"/>
    <cellStyle name="Comma 2 9 11" xfId="2576"/>
    <cellStyle name="Comma 2 9 12" xfId="2577"/>
    <cellStyle name="Comma 2 9 13" xfId="2578"/>
    <cellStyle name="Comma 2 9 14" xfId="2579"/>
    <cellStyle name="Comma 2 9 15" xfId="2580"/>
    <cellStyle name="Comma 2 9 16" xfId="2581"/>
    <cellStyle name="Comma 2 9 17" xfId="2582"/>
    <cellStyle name="Comma 2 9 18" xfId="2583"/>
    <cellStyle name="Comma 2 9 19" xfId="2584"/>
    <cellStyle name="Comma 2 9 2" xfId="2585"/>
    <cellStyle name="Comma 2 9 2 10" xfId="2586"/>
    <cellStyle name="Comma 2 9 2 11" xfId="2587"/>
    <cellStyle name="Comma 2 9 2 12" xfId="2588"/>
    <cellStyle name="Comma 2 9 2 13" xfId="2589"/>
    <cellStyle name="Comma 2 9 2 14" xfId="2590"/>
    <cellStyle name="Comma 2 9 2 15" xfId="2591"/>
    <cellStyle name="Comma 2 9 2 16" xfId="2592"/>
    <cellStyle name="Comma 2 9 2 17" xfId="2593"/>
    <cellStyle name="Comma 2 9 2 18" xfId="2594"/>
    <cellStyle name="Comma 2 9 2 19" xfId="2595"/>
    <cellStyle name="Comma 2 9 2 2" xfId="2596"/>
    <cellStyle name="Comma 2 9 2 20" xfId="2597"/>
    <cellStyle name="Comma 2 9 2 21" xfId="2598"/>
    <cellStyle name="Comma 2 9 2 22" xfId="2599"/>
    <cellStyle name="Comma 2 9 2 23" xfId="2600"/>
    <cellStyle name="Comma 2 9 2 24" xfId="2601"/>
    <cellStyle name="Comma 2 9 2 25" xfId="2602"/>
    <cellStyle name="Comma 2 9 2 26" xfId="2603"/>
    <cellStyle name="Comma 2 9 2 27" xfId="2604"/>
    <cellStyle name="Comma 2 9 2 28" xfId="2605"/>
    <cellStyle name="Comma 2 9 2 29" xfId="2606"/>
    <cellStyle name="Comma 2 9 2 3" xfId="2607"/>
    <cellStyle name="Comma 2 9 2 30" xfId="2608"/>
    <cellStyle name="Comma 2 9 2 31" xfId="2609"/>
    <cellStyle name="Comma 2 9 2 32" xfId="2610"/>
    <cellStyle name="Comma 2 9 2 33" xfId="2611"/>
    <cellStyle name="Comma 2 9 2 34" xfId="9477"/>
    <cellStyle name="Comma 2 9 2 35" xfId="14431"/>
    <cellStyle name="Comma 2 9 2 36" xfId="22674"/>
    <cellStyle name="Comma 2 9 2 37" xfId="17372"/>
    <cellStyle name="Comma 2 9 2 38" xfId="22438"/>
    <cellStyle name="Comma 2 9 2 39" xfId="19731"/>
    <cellStyle name="Comma 2 9 2 4" xfId="2612"/>
    <cellStyle name="Comma 2 9 2 40" xfId="22308"/>
    <cellStyle name="Comma 2 9 2 41" xfId="20300"/>
    <cellStyle name="Comma 2 9 2 42" xfId="23499"/>
    <cellStyle name="Comma 2 9 2 43" xfId="22548"/>
    <cellStyle name="Comma 2 9 2 44" xfId="18921"/>
    <cellStyle name="Comma 2 9 2 45" xfId="13497"/>
    <cellStyle name="Comma 2 9 2 46" xfId="23147"/>
    <cellStyle name="Comma 2 9 2 47" xfId="16518"/>
    <cellStyle name="Comma 2 9 2 48" xfId="22527"/>
    <cellStyle name="Comma 2 9 2 49" xfId="24584"/>
    <cellStyle name="Comma 2 9 2 5" xfId="2613"/>
    <cellStyle name="Comma 2 9 2 50" xfId="24784"/>
    <cellStyle name="Comma 2 9 2 51" xfId="24989"/>
    <cellStyle name="Comma 2 9 2 52" xfId="25185"/>
    <cellStyle name="Comma 2 9 2 53" xfId="25384"/>
    <cellStyle name="Comma 2 9 2 54" xfId="25582"/>
    <cellStyle name="Comma 2 9 2 55" xfId="25770"/>
    <cellStyle name="Comma 2 9 2 56" xfId="25956"/>
    <cellStyle name="Comma 2 9 2 57" xfId="26148"/>
    <cellStyle name="Comma 2 9 2 58" xfId="26333"/>
    <cellStyle name="Comma 2 9 2 59" xfId="26514"/>
    <cellStyle name="Comma 2 9 2 6" xfId="2614"/>
    <cellStyle name="Comma 2 9 2 60" xfId="26702"/>
    <cellStyle name="Comma 2 9 2 61" xfId="26883"/>
    <cellStyle name="Comma 2 9 2 62" xfId="27061"/>
    <cellStyle name="Comma 2 9 2 63" xfId="27231"/>
    <cellStyle name="Comma 2 9 2 64" xfId="24890"/>
    <cellStyle name="Comma 2 9 2 65" xfId="28273"/>
    <cellStyle name="Comma 2 9 2 66" xfId="28421"/>
    <cellStyle name="Comma 2 9 2 67" xfId="25094"/>
    <cellStyle name="Comma 2 9 2 68" xfId="26936"/>
    <cellStyle name="Comma 2 9 2 69" xfId="28168"/>
    <cellStyle name="Comma 2 9 2 7" xfId="2615"/>
    <cellStyle name="Comma 2 9 2 70" xfId="28071"/>
    <cellStyle name="Comma 2 9 2 71" xfId="21590"/>
    <cellStyle name="Comma 2 9 2 72" xfId="24895"/>
    <cellStyle name="Comma 2 9 2 73" xfId="29674"/>
    <cellStyle name="Comma 2 9 2 74" xfId="28424"/>
    <cellStyle name="Comma 2 9 2 75" xfId="26981"/>
    <cellStyle name="Comma 2 9 2 76" xfId="13102"/>
    <cellStyle name="Comma 2 9 2 77" xfId="36109"/>
    <cellStyle name="Comma 2 9 2 78" xfId="39186"/>
    <cellStyle name="Comma 2 9 2 79" xfId="42829"/>
    <cellStyle name="Comma 2 9 2 8" xfId="2616"/>
    <cellStyle name="Comma 2 9 2 80" xfId="45654"/>
    <cellStyle name="Comma 2 9 2 81" xfId="45393"/>
    <cellStyle name="Comma 2 9 2 82" xfId="45605"/>
    <cellStyle name="Comma 2 9 2 83" xfId="45365"/>
    <cellStyle name="Comma 2 9 2 84" xfId="45643"/>
    <cellStyle name="Comma 2 9 2 85" xfId="45214"/>
    <cellStyle name="Comma 2 9 2 86" xfId="45575"/>
    <cellStyle name="Comma 2 9 2 87" xfId="47171"/>
    <cellStyle name="Comma 2 9 2 88" xfId="45636"/>
    <cellStyle name="Comma 2 9 2 89" xfId="47373"/>
    <cellStyle name="Comma 2 9 2 9" xfId="2617"/>
    <cellStyle name="Comma 2 9 2 90" xfId="45681"/>
    <cellStyle name="Comma 2 9 2 91" xfId="49718"/>
    <cellStyle name="Comma 2 9 2 92" xfId="60881"/>
    <cellStyle name="Comma 2 9 2 93" xfId="60818"/>
    <cellStyle name="Comma 2 9 20" xfId="2618"/>
    <cellStyle name="Comma 2 9 21" xfId="2619"/>
    <cellStyle name="Comma 2 9 22" xfId="2620"/>
    <cellStyle name="Comma 2 9 23" xfId="2621"/>
    <cellStyle name="Comma 2 9 24" xfId="2622"/>
    <cellStyle name="Comma 2 9 25" xfId="2623"/>
    <cellStyle name="Comma 2 9 26" xfId="2624"/>
    <cellStyle name="Comma 2 9 27" xfId="2625"/>
    <cellStyle name="Comma 2 9 28" xfId="2626"/>
    <cellStyle name="Comma 2 9 29" xfId="2627"/>
    <cellStyle name="Comma 2 9 3" xfId="2628"/>
    <cellStyle name="Comma 2 9 3 10" xfId="2629"/>
    <cellStyle name="Comma 2 9 3 11" xfId="2630"/>
    <cellStyle name="Comma 2 9 3 12" xfId="2631"/>
    <cellStyle name="Comma 2 9 3 13" xfId="2632"/>
    <cellStyle name="Comma 2 9 3 14" xfId="2633"/>
    <cellStyle name="Comma 2 9 3 15" xfId="2634"/>
    <cellStyle name="Comma 2 9 3 16" xfId="2635"/>
    <cellStyle name="Comma 2 9 3 17" xfId="2636"/>
    <cellStyle name="Comma 2 9 3 18" xfId="2637"/>
    <cellStyle name="Comma 2 9 3 19" xfId="2638"/>
    <cellStyle name="Comma 2 9 3 2" xfId="2639"/>
    <cellStyle name="Comma 2 9 3 20" xfId="2640"/>
    <cellStyle name="Comma 2 9 3 21" xfId="2641"/>
    <cellStyle name="Comma 2 9 3 22" xfId="2642"/>
    <cellStyle name="Comma 2 9 3 23" xfId="2643"/>
    <cellStyle name="Comma 2 9 3 24" xfId="2644"/>
    <cellStyle name="Comma 2 9 3 25" xfId="2645"/>
    <cellStyle name="Comma 2 9 3 26" xfId="2646"/>
    <cellStyle name="Comma 2 9 3 27" xfId="2647"/>
    <cellStyle name="Comma 2 9 3 28" xfId="2648"/>
    <cellStyle name="Comma 2 9 3 29" xfId="2649"/>
    <cellStyle name="Comma 2 9 3 3" xfId="2650"/>
    <cellStyle name="Comma 2 9 3 30" xfId="2651"/>
    <cellStyle name="Comma 2 9 3 31" xfId="2652"/>
    <cellStyle name="Comma 2 9 3 32" xfId="2653"/>
    <cellStyle name="Comma 2 9 3 33" xfId="2654"/>
    <cellStyle name="Comma 2 9 3 34" xfId="9478"/>
    <cellStyle name="Comma 2 9 3 35" xfId="22037"/>
    <cellStyle name="Comma 2 9 3 36" xfId="22672"/>
    <cellStyle name="Comma 2 9 3 37" xfId="17373"/>
    <cellStyle name="Comma 2 9 3 38" xfId="24086"/>
    <cellStyle name="Comma 2 9 3 39" xfId="23276"/>
    <cellStyle name="Comma 2 9 3 4" xfId="2655"/>
    <cellStyle name="Comma 2 9 3 40" xfId="21513"/>
    <cellStyle name="Comma 2 9 3 41" xfId="21862"/>
    <cellStyle name="Comma 2 9 3 42" xfId="24513"/>
    <cellStyle name="Comma 2 9 3 43" xfId="24716"/>
    <cellStyle name="Comma 2 9 3 44" xfId="24920"/>
    <cellStyle name="Comma 2 9 3 45" xfId="25117"/>
    <cellStyle name="Comma 2 9 3 46" xfId="25315"/>
    <cellStyle name="Comma 2 9 3 47" xfId="25515"/>
    <cellStyle name="Comma 2 9 3 48" xfId="25704"/>
    <cellStyle name="Comma 2 9 3 49" xfId="25889"/>
    <cellStyle name="Comma 2 9 3 5" xfId="2656"/>
    <cellStyle name="Comma 2 9 3 50" xfId="26082"/>
    <cellStyle name="Comma 2 9 3 51" xfId="26267"/>
    <cellStyle name="Comma 2 9 3 52" xfId="26449"/>
    <cellStyle name="Comma 2 9 3 53" xfId="26634"/>
    <cellStyle name="Comma 2 9 3 54" xfId="26818"/>
    <cellStyle name="Comma 2 9 3 55" xfId="26997"/>
    <cellStyle name="Comma 2 9 3 56" xfId="27172"/>
    <cellStyle name="Comma 2 9 3 57" xfId="27343"/>
    <cellStyle name="Comma 2 9 3 58" xfId="27508"/>
    <cellStyle name="Comma 2 9 3 59" xfId="27671"/>
    <cellStyle name="Comma 2 9 3 6" xfId="2657"/>
    <cellStyle name="Comma 2 9 3 60" xfId="27827"/>
    <cellStyle name="Comma 2 9 3 61" xfId="27974"/>
    <cellStyle name="Comma 2 9 3 62" xfId="28125"/>
    <cellStyle name="Comma 2 9 3 63" xfId="28274"/>
    <cellStyle name="Comma 2 9 3 64" xfId="23793"/>
    <cellStyle name="Comma 2 9 3 65" xfId="21290"/>
    <cellStyle name="Comma 2 9 3 66" xfId="27002"/>
    <cellStyle name="Comma 2 9 3 67" xfId="25095"/>
    <cellStyle name="Comma 2 9 3 68" xfId="27984"/>
    <cellStyle name="Comma 2 9 3 69" xfId="29070"/>
    <cellStyle name="Comma 2 9 3 7" xfId="2658"/>
    <cellStyle name="Comma 2 9 3 70" xfId="29553"/>
    <cellStyle name="Comma 2 9 3 71" xfId="29510"/>
    <cellStyle name="Comma 2 9 3 72" xfId="27331"/>
    <cellStyle name="Comma 2 9 3 73" xfId="28969"/>
    <cellStyle name="Comma 2 9 3 74" xfId="27667"/>
    <cellStyle name="Comma 2 9 3 75" xfId="27824"/>
    <cellStyle name="Comma 2 9 3 76" xfId="13097"/>
    <cellStyle name="Comma 2 9 3 77" xfId="35818"/>
    <cellStyle name="Comma 2 9 3 78" xfId="39024"/>
    <cellStyle name="Comma 2 9 3 79" xfId="33261"/>
    <cellStyle name="Comma 2 9 3 8" xfId="2659"/>
    <cellStyle name="Comma 2 9 3 80" xfId="45659"/>
    <cellStyle name="Comma 2 9 3 81" xfId="45388"/>
    <cellStyle name="Comma 2 9 3 82" xfId="45612"/>
    <cellStyle name="Comma 2 9 3 83" xfId="45353"/>
    <cellStyle name="Comma 2 9 3 84" xfId="45651"/>
    <cellStyle name="Comma 2 9 3 85" xfId="47133"/>
    <cellStyle name="Comma 2 9 3 86" xfId="45592"/>
    <cellStyle name="Comma 2 9 3 87" xfId="47176"/>
    <cellStyle name="Comma 2 9 3 88" xfId="45644"/>
    <cellStyle name="Comma 2 9 3 89" xfId="47455"/>
    <cellStyle name="Comma 2 9 3 9" xfId="2660"/>
    <cellStyle name="Comma 2 9 3 90" xfId="45689"/>
    <cellStyle name="Comma 2 9 3 91" xfId="49763"/>
    <cellStyle name="Comma 2 9 3 92" xfId="60883"/>
    <cellStyle name="Comma 2 9 3 93" xfId="60816"/>
    <cellStyle name="Comma 2 9 30" xfId="2661"/>
    <cellStyle name="Comma 2 9 31" xfId="2662"/>
    <cellStyle name="Comma 2 9 32" xfId="2663"/>
    <cellStyle name="Comma 2 9 33" xfId="2664"/>
    <cellStyle name="Comma 2 9 34" xfId="2665"/>
    <cellStyle name="Comma 2 9 35" xfId="2666"/>
    <cellStyle name="Comma 2 9 36" xfId="9476"/>
    <cellStyle name="Comma 2 9 37" xfId="14417"/>
    <cellStyle name="Comma 2 9 38" xfId="22676"/>
    <cellStyle name="Comma 2 9 39" xfId="17452"/>
    <cellStyle name="Comma 2 9 4" xfId="2667"/>
    <cellStyle name="Comma 2 9 40" xfId="22456"/>
    <cellStyle name="Comma 2 9 41" xfId="19730"/>
    <cellStyle name="Comma 2 9 42" xfId="22309"/>
    <cellStyle name="Comma 2 9 43" xfId="24210"/>
    <cellStyle name="Comma 2 9 44" xfId="15792"/>
    <cellStyle name="Comma 2 9 45" xfId="20671"/>
    <cellStyle name="Comma 2 9 46" xfId="22135"/>
    <cellStyle name="Comma 2 9 47" xfId="22606"/>
    <cellStyle name="Comma 2 9 48" xfId="18229"/>
    <cellStyle name="Comma 2 9 49" xfId="22396"/>
    <cellStyle name="Comma 2 9 5" xfId="2668"/>
    <cellStyle name="Comma 2 9 50" xfId="23138"/>
    <cellStyle name="Comma 2 9 51" xfId="20141"/>
    <cellStyle name="Comma 2 9 52" xfId="20611"/>
    <cellStyle name="Comma 2 9 53" xfId="24462"/>
    <cellStyle name="Comma 2 9 54" xfId="24671"/>
    <cellStyle name="Comma 2 9 55" xfId="24873"/>
    <cellStyle name="Comma 2 9 56" xfId="25077"/>
    <cellStyle name="Comma 2 9 57" xfId="25273"/>
    <cellStyle name="Comma 2 9 58" xfId="25472"/>
    <cellStyle name="Comma 2 9 59" xfId="25669"/>
    <cellStyle name="Comma 2 9 6" xfId="2669"/>
    <cellStyle name="Comma 2 9 60" xfId="25855"/>
    <cellStyle name="Comma 2 9 61" xfId="26044"/>
    <cellStyle name="Comma 2 9 62" xfId="26235"/>
    <cellStyle name="Comma 2 9 63" xfId="26418"/>
    <cellStyle name="Comma 2 9 64" xfId="26600"/>
    <cellStyle name="Comma 2 9 65" xfId="26788"/>
    <cellStyle name="Comma 2 9 66" xfId="25298"/>
    <cellStyle name="Comma 2 9 67" xfId="25488"/>
    <cellStyle name="Comma 2 9 68" xfId="27632"/>
    <cellStyle name="Comma 2 9 69" xfId="29039"/>
    <cellStyle name="Comma 2 9 7" xfId="2670"/>
    <cellStyle name="Comma 2 9 70" xfId="24464"/>
    <cellStyle name="Comma 2 9 71" xfId="24828"/>
    <cellStyle name="Comma 2 9 72" xfId="29728"/>
    <cellStyle name="Comma 2 9 73" xfId="26071"/>
    <cellStyle name="Comma 2 9 74" xfId="28072"/>
    <cellStyle name="Comma 2 9 75" xfId="26618"/>
    <cellStyle name="Comma 2 9 76" xfId="29968"/>
    <cellStyle name="Comma 2 9 77" xfId="24490"/>
    <cellStyle name="Comma 2 9 78" xfId="22733"/>
    <cellStyle name="Comma 2 9 79" xfId="36356"/>
    <cellStyle name="Comma 2 9 8" xfId="2671"/>
    <cellStyle name="Comma 2 9 80" xfId="31376"/>
    <cellStyle name="Comma 2 9 81" xfId="37975"/>
    <cellStyle name="Comma 2 9 82" xfId="45653"/>
    <cellStyle name="Comma 2 9 83" xfId="45394"/>
    <cellStyle name="Comma 2 9 84" xfId="45604"/>
    <cellStyle name="Comma 2 9 85" xfId="45366"/>
    <cellStyle name="Comma 2 9 86" xfId="45641"/>
    <cellStyle name="Comma 2 9 87" xfId="45215"/>
    <cellStyle name="Comma 2 9 88" xfId="45571"/>
    <cellStyle name="Comma 2 9 89" xfId="47170"/>
    <cellStyle name="Comma 2 9 9" xfId="2672"/>
    <cellStyle name="Comma 2 9 90" xfId="45631"/>
    <cellStyle name="Comma 2 9 91" xfId="47365"/>
    <cellStyle name="Comma 2 9 92" xfId="45680"/>
    <cellStyle name="Comma 2 9 93" xfId="49715"/>
    <cellStyle name="Comma 2 9 94" xfId="60880"/>
    <cellStyle name="Comma 2 9 95" xfId="60819"/>
    <cellStyle name="Comma 99 2" xfId="2673"/>
    <cellStyle name="Comma 99 3" xfId="2674"/>
    <cellStyle name="Hiperlink" xfId="63342" builtinId="8"/>
    <cellStyle name="Normal" xfId="0" builtinId="0"/>
    <cellStyle name="Normal 10" xfId="9480"/>
    <cellStyle name="Normal 10 10" xfId="2675"/>
    <cellStyle name="Normal 10 11" xfId="2676"/>
    <cellStyle name="Normal 10 12" xfId="2677"/>
    <cellStyle name="Normal 10 13" xfId="2678"/>
    <cellStyle name="Normal 10 14" xfId="2679"/>
    <cellStyle name="Normal 10 15" xfId="2680"/>
    <cellStyle name="Normal 10 16" xfId="2681"/>
    <cellStyle name="Normal 10 17" xfId="2682"/>
    <cellStyle name="Normal 10 18" xfId="2683"/>
    <cellStyle name="Normal 10 19" xfId="2684"/>
    <cellStyle name="Normal 10 2" xfId="2685"/>
    <cellStyle name="Normal 10 20" xfId="2686"/>
    <cellStyle name="Normal 10 21" xfId="2687"/>
    <cellStyle name="Normal 10 22" xfId="2688"/>
    <cellStyle name="Normal 10 23" xfId="2689"/>
    <cellStyle name="Normal 10 24" xfId="2690"/>
    <cellStyle name="Normal 10 25" xfId="2691"/>
    <cellStyle name="Normal 10 26" xfId="2692"/>
    <cellStyle name="Normal 10 27" xfId="2693"/>
    <cellStyle name="Normal 10 28" xfId="2694"/>
    <cellStyle name="Normal 10 3" xfId="2695"/>
    <cellStyle name="Normal 10 4" xfId="2696"/>
    <cellStyle name="Normal 10 5" xfId="2697"/>
    <cellStyle name="Normal 10 6" xfId="2698"/>
    <cellStyle name="Normal 10 7" xfId="2699"/>
    <cellStyle name="Normal 10 8" xfId="2700"/>
    <cellStyle name="Normal 10 9" xfId="2701"/>
    <cellStyle name="Normal 100 2" xfId="2702"/>
    <cellStyle name="Normal 100 3" xfId="2703"/>
    <cellStyle name="Normal 100 4" xfId="2704"/>
    <cellStyle name="Normal 100 5" xfId="2705"/>
    <cellStyle name="Normal 100 6" xfId="10679"/>
    <cellStyle name="Normal 100 7" xfId="10680"/>
    <cellStyle name="Normal 101 2" xfId="2706"/>
    <cellStyle name="Normal 101 3" xfId="2707"/>
    <cellStyle name="Normal 101 4" xfId="2708"/>
    <cellStyle name="Normal 101 5" xfId="2709"/>
    <cellStyle name="Normal 101 6" xfId="10683"/>
    <cellStyle name="Normal 101 7" xfId="10684"/>
    <cellStyle name="Normal 102 2" xfId="2710"/>
    <cellStyle name="Normal 102 3" xfId="2711"/>
    <cellStyle name="Normal 102 4" xfId="2712"/>
    <cellStyle name="Normal 102 5" xfId="2713"/>
    <cellStyle name="Normal 102 6" xfId="10687"/>
    <cellStyle name="Normal 102 7" xfId="10688"/>
    <cellStyle name="Normal 103" xfId="13888"/>
    <cellStyle name="Normal 103 10" xfId="2714"/>
    <cellStyle name="Normal 103 11" xfId="2715"/>
    <cellStyle name="Normal 103 12" xfId="2716"/>
    <cellStyle name="Normal 103 13" xfId="2717"/>
    <cellStyle name="Normal 103 14" xfId="2718"/>
    <cellStyle name="Normal 103 15" xfId="2719"/>
    <cellStyle name="Normal 103 16" xfId="2720"/>
    <cellStyle name="Normal 103 17" xfId="2721"/>
    <cellStyle name="Normal 103 18" xfId="2722"/>
    <cellStyle name="Normal 103 19" xfId="2723"/>
    <cellStyle name="Normal 103 2" xfId="2724"/>
    <cellStyle name="Normal 103 20" xfId="2725"/>
    <cellStyle name="Normal 103 21" xfId="2726"/>
    <cellStyle name="Normal 103 22" xfId="2727"/>
    <cellStyle name="Normal 103 23" xfId="2728"/>
    <cellStyle name="Normal 103 24" xfId="2729"/>
    <cellStyle name="Normal 103 3" xfId="2730"/>
    <cellStyle name="Normal 103 4" xfId="2731"/>
    <cellStyle name="Normal 103 5" xfId="2732"/>
    <cellStyle name="Normal 103 6" xfId="2733"/>
    <cellStyle name="Normal 103 7" xfId="2734"/>
    <cellStyle name="Normal 103 8" xfId="2735"/>
    <cellStyle name="Normal 103 9" xfId="2736"/>
    <cellStyle name="Normal 104" xfId="13893"/>
    <cellStyle name="Normal 104 10" xfId="2737"/>
    <cellStyle name="Normal 104 11" xfId="2738"/>
    <cellStyle name="Normal 104 12" xfId="2739"/>
    <cellStyle name="Normal 104 13" xfId="2740"/>
    <cellStyle name="Normal 104 14" xfId="2741"/>
    <cellStyle name="Normal 104 15" xfId="2742"/>
    <cellStyle name="Normal 104 16" xfId="2743"/>
    <cellStyle name="Normal 104 17" xfId="2744"/>
    <cellStyle name="Normal 104 18" xfId="2745"/>
    <cellStyle name="Normal 104 19" xfId="2746"/>
    <cellStyle name="Normal 104 2" xfId="2747"/>
    <cellStyle name="Normal 104 20" xfId="2748"/>
    <cellStyle name="Normal 104 3" xfId="2749"/>
    <cellStyle name="Normal 104 4" xfId="2750"/>
    <cellStyle name="Normal 104 5" xfId="2751"/>
    <cellStyle name="Normal 104 6" xfId="2752"/>
    <cellStyle name="Normal 104 7" xfId="2753"/>
    <cellStyle name="Normal 104 8" xfId="2754"/>
    <cellStyle name="Normal 104 9" xfId="2755"/>
    <cellStyle name="Normal 105" xfId="13898"/>
    <cellStyle name="Normal 105 10" xfId="2756"/>
    <cellStyle name="Normal 105 11" xfId="2757"/>
    <cellStyle name="Normal 105 12" xfId="2758"/>
    <cellStyle name="Normal 105 13" xfId="2759"/>
    <cellStyle name="Normal 105 14" xfId="2760"/>
    <cellStyle name="Normal 105 15" xfId="2761"/>
    <cellStyle name="Normal 105 16" xfId="2762"/>
    <cellStyle name="Normal 105 17" xfId="2763"/>
    <cellStyle name="Normal 105 18" xfId="2764"/>
    <cellStyle name="Normal 105 19" xfId="2765"/>
    <cellStyle name="Normal 105 2" xfId="2766"/>
    <cellStyle name="Normal 105 20" xfId="2767"/>
    <cellStyle name="Normal 105 3" xfId="2768"/>
    <cellStyle name="Normal 105 4" xfId="2769"/>
    <cellStyle name="Normal 105 5" xfId="2770"/>
    <cellStyle name="Normal 105 6" xfId="2771"/>
    <cellStyle name="Normal 105 7" xfId="2772"/>
    <cellStyle name="Normal 105 8" xfId="2773"/>
    <cellStyle name="Normal 105 9" xfId="2774"/>
    <cellStyle name="Normal 108 10" xfId="10709"/>
    <cellStyle name="Normal 108 2" xfId="2775"/>
    <cellStyle name="Normal 108 3" xfId="2776"/>
    <cellStyle name="Normal 108 4" xfId="2777"/>
    <cellStyle name="Normal 108 5" xfId="2778"/>
    <cellStyle name="Normal 108 6" xfId="10712"/>
    <cellStyle name="Normal 108 7" xfId="10713"/>
    <cellStyle name="Normal 108 8" xfId="10714"/>
    <cellStyle name="Normal 108 9" xfId="10715"/>
    <cellStyle name="Normal 109 10" xfId="10716"/>
    <cellStyle name="Normal 109 2" xfId="2779"/>
    <cellStyle name="Normal 109 3" xfId="2780"/>
    <cellStyle name="Normal 109 4" xfId="2781"/>
    <cellStyle name="Normal 109 5" xfId="2782"/>
    <cellStyle name="Normal 109 6" xfId="10717"/>
    <cellStyle name="Normal 109 7" xfId="10718"/>
    <cellStyle name="Normal 109 8" xfId="10719"/>
    <cellStyle name="Normal 109 9" xfId="10720"/>
    <cellStyle name="Normal 113" xfId="2783"/>
    <cellStyle name="Normal 113 2" xfId="10721"/>
    <cellStyle name="Normal 113 3" xfId="10722"/>
    <cellStyle name="Normal 113 4" xfId="10723"/>
    <cellStyle name="Normal 114" xfId="2784"/>
    <cellStyle name="Normal 114 2" xfId="10724"/>
    <cellStyle name="Normal 114 3" xfId="10725"/>
    <cellStyle name="Normal 114 4" xfId="10726"/>
    <cellStyle name="Normal 114 5" xfId="10727"/>
    <cellStyle name="Normal 115" xfId="2785"/>
    <cellStyle name="Normal 115 2" xfId="10728"/>
    <cellStyle name="Normal 115 3" xfId="10729"/>
    <cellStyle name="Normal 115 4" xfId="10730"/>
    <cellStyle name="Normal 115 5" xfId="10731"/>
    <cellStyle name="Normal 116" xfId="2786"/>
    <cellStyle name="Normal 116 2" xfId="10732"/>
    <cellStyle name="Normal 116 3" xfId="10733"/>
    <cellStyle name="Normal 116 4" xfId="10734"/>
    <cellStyle name="Normal 116 5" xfId="10735"/>
    <cellStyle name="Normal 117" xfId="2787"/>
    <cellStyle name="Normal 117 2" xfId="10736"/>
    <cellStyle name="Normal 117 3" xfId="10737"/>
    <cellStyle name="Normal 117 4" xfId="10738"/>
    <cellStyle name="Normal 117 5" xfId="10739"/>
    <cellStyle name="Normal 118" xfId="2788"/>
    <cellStyle name="Normal 118 2" xfId="10740"/>
    <cellStyle name="Normal 118 3" xfId="10741"/>
    <cellStyle name="Normal 118 4" xfId="10742"/>
    <cellStyle name="Normal 118 5" xfId="10743"/>
    <cellStyle name="Normal 119" xfId="2789"/>
    <cellStyle name="Normal 119 2" xfId="10744"/>
    <cellStyle name="Normal 119 3" xfId="10745"/>
    <cellStyle name="Normal 119 4" xfId="10746"/>
    <cellStyle name="Normal 119 5" xfId="10747"/>
    <cellStyle name="Normal 12" xfId="13914"/>
    <cellStyle name="Normal 12 10" xfId="2790"/>
    <cellStyle name="Normal 12 11" xfId="2791"/>
    <cellStyle name="Normal 12 12" xfId="2792"/>
    <cellStyle name="Normal 12 13" xfId="2793"/>
    <cellStyle name="Normal 12 14" xfId="2794"/>
    <cellStyle name="Normal 12 15" xfId="2795"/>
    <cellStyle name="Normal 12 16" xfId="2796"/>
    <cellStyle name="Normal 12 17" xfId="2797"/>
    <cellStyle name="Normal 12 18" xfId="2798"/>
    <cellStyle name="Normal 12 19" xfId="2799"/>
    <cellStyle name="Normal 12 2" xfId="2800"/>
    <cellStyle name="Normal 12 20" xfId="2801"/>
    <cellStyle name="Normal 12 21" xfId="2802"/>
    <cellStyle name="Normal 12 22" xfId="2803"/>
    <cellStyle name="Normal 12 23" xfId="2804"/>
    <cellStyle name="Normal 12 24" xfId="2805"/>
    <cellStyle name="Normal 12 25" xfId="2806"/>
    <cellStyle name="Normal 12 26" xfId="2807"/>
    <cellStyle name="Normal 12 27" xfId="2808"/>
    <cellStyle name="Normal 12 28" xfId="2809"/>
    <cellStyle name="Normal 12 29" xfId="2810"/>
    <cellStyle name="Normal 12 3" xfId="2811"/>
    <cellStyle name="Normal 12 30" xfId="2812"/>
    <cellStyle name="Normal 12 4" xfId="2813"/>
    <cellStyle name="Normal 12 5" xfId="2814"/>
    <cellStyle name="Normal 12 6" xfId="2815"/>
    <cellStyle name="Normal 12 7" xfId="2816"/>
    <cellStyle name="Normal 12 8" xfId="2817"/>
    <cellStyle name="Normal 12 9" xfId="2818"/>
    <cellStyle name="Normal 120" xfId="2819"/>
    <cellStyle name="Normal 120 2" xfId="10750"/>
    <cellStyle name="Normal 120 3" xfId="10751"/>
    <cellStyle name="Normal 120 4" xfId="10752"/>
    <cellStyle name="Normal 120 5" xfId="10753"/>
    <cellStyle name="Normal 121 2" xfId="10754"/>
    <cellStyle name="Normal 121 3" xfId="10755"/>
    <cellStyle name="Normal 122" xfId="2820"/>
    <cellStyle name="Normal 122 2" xfId="10756"/>
    <cellStyle name="Normal 122 3" xfId="10757"/>
    <cellStyle name="Normal 122 4" xfId="10758"/>
    <cellStyle name="Normal 122 5" xfId="10759"/>
    <cellStyle name="Normal 123" xfId="13917"/>
    <cellStyle name="Normal 123 10" xfId="2821"/>
    <cellStyle name="Normal 123 2" xfId="2822"/>
    <cellStyle name="Normal 123 3" xfId="2823"/>
    <cellStyle name="Normal 123 4" xfId="2824"/>
    <cellStyle name="Normal 123 5" xfId="2825"/>
    <cellStyle name="Normal 123 6" xfId="2826"/>
    <cellStyle name="Normal 123 7" xfId="2827"/>
    <cellStyle name="Normal 123 8" xfId="2828"/>
    <cellStyle name="Normal 123 9" xfId="2829"/>
    <cellStyle name="Normal 124" xfId="13919"/>
    <cellStyle name="Normal 124 10" xfId="2830"/>
    <cellStyle name="Normal 124 2" xfId="2831"/>
    <cellStyle name="Normal 124 3" xfId="2832"/>
    <cellStyle name="Normal 124 4" xfId="2833"/>
    <cellStyle name="Normal 124 5" xfId="2834"/>
    <cellStyle name="Normal 124 6" xfId="2835"/>
    <cellStyle name="Normal 124 7" xfId="2836"/>
    <cellStyle name="Normal 124 8" xfId="2837"/>
    <cellStyle name="Normal 124 9" xfId="2838"/>
    <cellStyle name="Normal 126" xfId="13922"/>
    <cellStyle name="Normal 126 10" xfId="2839"/>
    <cellStyle name="Normal 126 2" xfId="2840"/>
    <cellStyle name="Normal 126 3" xfId="2841"/>
    <cellStyle name="Normal 126 4" xfId="2842"/>
    <cellStyle name="Normal 126 5" xfId="2843"/>
    <cellStyle name="Normal 126 6" xfId="2844"/>
    <cellStyle name="Normal 126 7" xfId="2845"/>
    <cellStyle name="Normal 126 8" xfId="2846"/>
    <cellStyle name="Normal 126 9" xfId="2847"/>
    <cellStyle name="Normal 127 2" xfId="10775"/>
    <cellStyle name="Normal 127 3" xfId="10776"/>
    <cellStyle name="Normal 128 2" xfId="10777"/>
    <cellStyle name="Normal 128 3" xfId="10778"/>
    <cellStyle name="Normal 128 4" xfId="10779"/>
    <cellStyle name="Normal 128 5" xfId="10780"/>
    <cellStyle name="Normal 128 6" xfId="10781"/>
    <cellStyle name="Normal 129 2" xfId="2848"/>
    <cellStyle name="Normal 129 3" xfId="2849"/>
    <cellStyle name="Normal 129 4" xfId="10783"/>
    <cellStyle name="Normal 129 5" xfId="10784"/>
    <cellStyle name="Normal 129 6" xfId="10785"/>
    <cellStyle name="Normal 129 7" xfId="10786"/>
    <cellStyle name="Normal 129 8" xfId="10787"/>
    <cellStyle name="Normal 13" xfId="9498"/>
    <cellStyle name="Normal 13 10" xfId="2850"/>
    <cellStyle name="Normal 13 11" xfId="2851"/>
    <cellStyle name="Normal 13 12" xfId="2852"/>
    <cellStyle name="Normal 13 13" xfId="2853"/>
    <cellStyle name="Normal 13 14" xfId="2854"/>
    <cellStyle name="Normal 13 15" xfId="2855"/>
    <cellStyle name="Normal 13 16" xfId="2856"/>
    <cellStyle name="Normal 13 17" xfId="2857"/>
    <cellStyle name="Normal 13 18" xfId="2858"/>
    <cellStyle name="Normal 13 19" xfId="2859"/>
    <cellStyle name="Normal 13 2" xfId="2860"/>
    <cellStyle name="Normal 13 20" xfId="2861"/>
    <cellStyle name="Normal 13 21" xfId="2862"/>
    <cellStyle name="Normal 13 22" xfId="2863"/>
    <cellStyle name="Normal 13 23" xfId="2864"/>
    <cellStyle name="Normal 13 24" xfId="2865"/>
    <cellStyle name="Normal 13 25" xfId="2866"/>
    <cellStyle name="Normal 13 26" xfId="2867"/>
    <cellStyle name="Normal 13 27" xfId="2868"/>
    <cellStyle name="Normal 13 28" xfId="2869"/>
    <cellStyle name="Normal 13 29" xfId="2870"/>
    <cellStyle name="Normal 13 3" xfId="2871"/>
    <cellStyle name="Normal 13 30" xfId="2872"/>
    <cellStyle name="Normal 13 31" xfId="2873"/>
    <cellStyle name="Normal 13 4" xfId="2874"/>
    <cellStyle name="Normal 13 5" xfId="2875"/>
    <cellStyle name="Normal 13 6" xfId="2876"/>
    <cellStyle name="Normal 13 7" xfId="2877"/>
    <cellStyle name="Normal 13 8" xfId="2878"/>
    <cellStyle name="Normal 13 9" xfId="2879"/>
    <cellStyle name="Normal 130 2" xfId="2880"/>
    <cellStyle name="Normal 130 3" xfId="2881"/>
    <cellStyle name="Normal 130 4" xfId="10793"/>
    <cellStyle name="Normal 130 5" xfId="10794"/>
    <cellStyle name="Normal 130 6" xfId="10795"/>
    <cellStyle name="Normal 130 7" xfId="10796"/>
    <cellStyle name="Normal 130 8" xfId="10797"/>
    <cellStyle name="Normal 131" xfId="9499"/>
    <cellStyle name="Normal 131 2" xfId="2882"/>
    <cellStyle name="Normal 131 3" xfId="2883"/>
    <cellStyle name="Normal 131 4" xfId="10800"/>
    <cellStyle name="Normal 131 5" xfId="10801"/>
    <cellStyle name="Normal 131 6" xfId="10802"/>
    <cellStyle name="Normal 131 7" xfId="10803"/>
    <cellStyle name="Normal 131 8" xfId="10804"/>
    <cellStyle name="Normal 132" xfId="9500"/>
    <cellStyle name="Normal 132 2" xfId="2884"/>
    <cellStyle name="Normal 132 3" xfId="2885"/>
    <cellStyle name="Normal 132 4" xfId="10807"/>
    <cellStyle name="Normal 132 5" xfId="10808"/>
    <cellStyle name="Normal 132 6" xfId="10809"/>
    <cellStyle name="Normal 132 7" xfId="10810"/>
    <cellStyle name="Normal 132 8" xfId="10811"/>
    <cellStyle name="Normal 133" xfId="9501"/>
    <cellStyle name="Normal 133 10" xfId="2886"/>
    <cellStyle name="Normal 133 11" xfId="2887"/>
    <cellStyle name="Normal 133 2" xfId="2888"/>
    <cellStyle name="Normal 133 3" xfId="2889"/>
    <cellStyle name="Normal 133 4" xfId="2890"/>
    <cellStyle name="Normal 133 5" xfId="2891"/>
    <cellStyle name="Normal 133 6" xfId="2892"/>
    <cellStyle name="Normal 133 7" xfId="2893"/>
    <cellStyle name="Normal 133 8" xfId="2894"/>
    <cellStyle name="Normal 133 9" xfId="2895"/>
    <cellStyle name="Normal 134" xfId="9502"/>
    <cellStyle name="Normal 134 10" xfId="2896"/>
    <cellStyle name="Normal 134 11" xfId="2897"/>
    <cellStyle name="Normal 134 2" xfId="2898"/>
    <cellStyle name="Normal 134 3" xfId="2899"/>
    <cellStyle name="Normal 134 4" xfId="2900"/>
    <cellStyle name="Normal 134 5" xfId="2901"/>
    <cellStyle name="Normal 134 6" xfId="2902"/>
    <cellStyle name="Normal 134 7" xfId="2903"/>
    <cellStyle name="Normal 134 8" xfId="2904"/>
    <cellStyle name="Normal 134 9" xfId="2905"/>
    <cellStyle name="Normal 135 2" xfId="2906"/>
    <cellStyle name="Normal 135 3" xfId="2907"/>
    <cellStyle name="Normal 135 4" xfId="10822"/>
    <cellStyle name="Normal 135 5" xfId="10823"/>
    <cellStyle name="Normal 135 6" xfId="10824"/>
    <cellStyle name="Normal 135 7" xfId="10825"/>
    <cellStyle name="Normal 135 8" xfId="10826"/>
    <cellStyle name="Normal 136 2" xfId="2908"/>
    <cellStyle name="Normal 136 3" xfId="2909"/>
    <cellStyle name="Normal 136 4" xfId="10828"/>
    <cellStyle name="Normal 136 5" xfId="10829"/>
    <cellStyle name="Normal 136 6" xfId="10830"/>
    <cellStyle name="Normal 136 7" xfId="10831"/>
    <cellStyle name="Normal 136 8" xfId="10832"/>
    <cellStyle name="Normal 137 2" xfId="2910"/>
    <cellStyle name="Normal 137 3" xfId="2911"/>
    <cellStyle name="Normal 137 4" xfId="10834"/>
    <cellStyle name="Normal 137 5" xfId="10835"/>
    <cellStyle name="Normal 137 6" xfId="10836"/>
    <cellStyle name="Normal 137 7" xfId="10837"/>
    <cellStyle name="Normal 137 8" xfId="10838"/>
    <cellStyle name="Normal 138 2" xfId="2912"/>
    <cellStyle name="Normal 138 3" xfId="2913"/>
    <cellStyle name="Normal 138 4" xfId="10840"/>
    <cellStyle name="Normal 138 5" xfId="10841"/>
    <cellStyle name="Normal 138 6" xfId="10842"/>
    <cellStyle name="Normal 138 7" xfId="10843"/>
    <cellStyle name="Normal 138 8" xfId="10844"/>
    <cellStyle name="Normal 139 2" xfId="2914"/>
    <cellStyle name="Normal 139 3" xfId="2915"/>
    <cellStyle name="Normal 139 4" xfId="10847"/>
    <cellStyle name="Normal 139 5" xfId="10848"/>
    <cellStyle name="Normal 139 6" xfId="10849"/>
    <cellStyle name="Normal 139 7" xfId="10850"/>
    <cellStyle name="Normal 139 8" xfId="10851"/>
    <cellStyle name="Normal 14" xfId="9503"/>
    <cellStyle name="Normal 14 10" xfId="2916"/>
    <cellStyle name="Normal 14 11" xfId="2917"/>
    <cellStyle name="Normal 14 12" xfId="2918"/>
    <cellStyle name="Normal 14 13" xfId="2919"/>
    <cellStyle name="Normal 14 14" xfId="2920"/>
    <cellStyle name="Normal 14 15" xfId="2921"/>
    <cellStyle name="Normal 14 16" xfId="2922"/>
    <cellStyle name="Normal 14 17" xfId="2923"/>
    <cellStyle name="Normal 14 18" xfId="2924"/>
    <cellStyle name="Normal 14 19" xfId="2925"/>
    <cellStyle name="Normal 14 2" xfId="2926"/>
    <cellStyle name="Normal 14 20" xfId="2927"/>
    <cellStyle name="Normal 14 21" xfId="2928"/>
    <cellStyle name="Normal 14 22" xfId="2929"/>
    <cellStyle name="Normal 14 23" xfId="2930"/>
    <cellStyle name="Normal 14 24" xfId="2931"/>
    <cellStyle name="Normal 14 25" xfId="2932"/>
    <cellStyle name="Normal 14 26" xfId="2933"/>
    <cellStyle name="Normal 14 27" xfId="2934"/>
    <cellStyle name="Normal 14 28" xfId="2935"/>
    <cellStyle name="Normal 14 29" xfId="2936"/>
    <cellStyle name="Normal 14 3" xfId="2937"/>
    <cellStyle name="Normal 14 30" xfId="2938"/>
    <cellStyle name="Normal 14 31" xfId="2939"/>
    <cellStyle name="Normal 14 4" xfId="2940"/>
    <cellStyle name="Normal 14 5" xfId="2941"/>
    <cellStyle name="Normal 14 6" xfId="2942"/>
    <cellStyle name="Normal 14 7" xfId="2943"/>
    <cellStyle name="Normal 14 8" xfId="2944"/>
    <cellStyle name="Normal 14 9" xfId="2945"/>
    <cellStyle name="Normal 140 2" xfId="2946"/>
    <cellStyle name="Normal 140 3" xfId="2947"/>
    <cellStyle name="Normal 140 4" xfId="10861"/>
    <cellStyle name="Normal 140 5" xfId="10862"/>
    <cellStyle name="Normal 140 6" xfId="10863"/>
    <cellStyle name="Normal 140 7" xfId="10864"/>
    <cellStyle name="Normal 140 8" xfId="10865"/>
    <cellStyle name="Normal 141 2" xfId="2948"/>
    <cellStyle name="Normal 141 3" xfId="2949"/>
    <cellStyle name="Normal 141 4" xfId="10868"/>
    <cellStyle name="Normal 141 5" xfId="10869"/>
    <cellStyle name="Normal 141 6" xfId="10870"/>
    <cellStyle name="Normal 141 7" xfId="10871"/>
    <cellStyle name="Normal 141 8" xfId="10872"/>
    <cellStyle name="Normal 142 2" xfId="2950"/>
    <cellStyle name="Normal 142 3" xfId="2951"/>
    <cellStyle name="Normal 142 4" xfId="10874"/>
    <cellStyle name="Normal 142 5" xfId="10875"/>
    <cellStyle name="Normal 142 6" xfId="10876"/>
    <cellStyle name="Normal 142 7" xfId="10877"/>
    <cellStyle name="Normal 142 8" xfId="10878"/>
    <cellStyle name="Normal 143 2" xfId="2952"/>
    <cellStyle name="Normal 143 3" xfId="2953"/>
    <cellStyle name="Normal 143 4" xfId="10880"/>
    <cellStyle name="Normal 143 5" xfId="10881"/>
    <cellStyle name="Normal 143 6" xfId="10882"/>
    <cellStyle name="Normal 143 7" xfId="10883"/>
    <cellStyle name="Normal 143 8" xfId="10884"/>
    <cellStyle name="Normal 144 2" xfId="2954"/>
    <cellStyle name="Normal 144 3" xfId="2955"/>
    <cellStyle name="Normal 144 4" xfId="10885"/>
    <cellStyle name="Normal 144 5" xfId="10886"/>
    <cellStyle name="Normal 144 6" xfId="10887"/>
    <cellStyle name="Normal 144 7" xfId="10888"/>
    <cellStyle name="Normal 144 8" xfId="10889"/>
    <cellStyle name="Normal 145 2" xfId="2956"/>
    <cellStyle name="Normal 145 3" xfId="2957"/>
    <cellStyle name="Normal 145 4" xfId="10891"/>
    <cellStyle name="Normal 145 5" xfId="10892"/>
    <cellStyle name="Normal 145 6" xfId="10893"/>
    <cellStyle name="Normal 145 7" xfId="10894"/>
    <cellStyle name="Normal 145 8" xfId="10895"/>
    <cellStyle name="Normal 146 2" xfId="2958"/>
    <cellStyle name="Normal 146 3" xfId="2959"/>
    <cellStyle name="Normal 146 4" xfId="10896"/>
    <cellStyle name="Normal 146 5" xfId="10897"/>
    <cellStyle name="Normal 146 6" xfId="10898"/>
    <cellStyle name="Normal 146 7" xfId="10899"/>
    <cellStyle name="Normal 146 8" xfId="10900"/>
    <cellStyle name="Normal 147 2" xfId="2960"/>
    <cellStyle name="Normal 147 3" xfId="2961"/>
    <cellStyle name="Normal 147 4" xfId="10901"/>
    <cellStyle name="Normal 147 5" xfId="10902"/>
    <cellStyle name="Normal 147 6" xfId="10903"/>
    <cellStyle name="Normal 147 7" xfId="10904"/>
    <cellStyle name="Normal 147 8" xfId="10905"/>
    <cellStyle name="Normal 148 2" xfId="2962"/>
    <cellStyle name="Normal 148 3" xfId="2963"/>
    <cellStyle name="Normal 148 4" xfId="10906"/>
    <cellStyle name="Normal 148 5" xfId="10907"/>
    <cellStyle name="Normal 148 6" xfId="10908"/>
    <cellStyle name="Normal 148 7" xfId="10909"/>
    <cellStyle name="Normal 148 8" xfId="10910"/>
    <cellStyle name="Normal 149 2" xfId="2964"/>
    <cellStyle name="Normal 149 3" xfId="2965"/>
    <cellStyle name="Normal 149 4" xfId="10912"/>
    <cellStyle name="Normal 149 5" xfId="10913"/>
    <cellStyle name="Normal 149 6" xfId="10914"/>
    <cellStyle name="Normal 149 7" xfId="10915"/>
    <cellStyle name="Normal 149 8" xfId="10916"/>
    <cellStyle name="Normal 15" xfId="9506"/>
    <cellStyle name="Normal 15 10" xfId="2966"/>
    <cellStyle name="Normal 15 11" xfId="2967"/>
    <cellStyle name="Normal 15 12" xfId="2968"/>
    <cellStyle name="Normal 15 13" xfId="2969"/>
    <cellStyle name="Normal 15 14" xfId="2970"/>
    <cellStyle name="Normal 15 15" xfId="2971"/>
    <cellStyle name="Normal 15 16" xfId="2972"/>
    <cellStyle name="Normal 15 17" xfId="2973"/>
    <cellStyle name="Normal 15 18" xfId="2974"/>
    <cellStyle name="Normal 15 19" xfId="2975"/>
    <cellStyle name="Normal 15 2" xfId="2976"/>
    <cellStyle name="Normal 15 20" xfId="2977"/>
    <cellStyle name="Normal 15 21" xfId="2978"/>
    <cellStyle name="Normal 15 22" xfId="2979"/>
    <cellStyle name="Normal 15 23" xfId="2980"/>
    <cellStyle name="Normal 15 24" xfId="2981"/>
    <cellStyle name="Normal 15 25" xfId="2982"/>
    <cellStyle name="Normal 15 26" xfId="2983"/>
    <cellStyle name="Normal 15 27" xfId="2984"/>
    <cellStyle name="Normal 15 28" xfId="2985"/>
    <cellStyle name="Normal 15 29" xfId="2986"/>
    <cellStyle name="Normal 15 3" xfId="2987"/>
    <cellStyle name="Normal 15 30" xfId="2988"/>
    <cellStyle name="Normal 15 31" xfId="2989"/>
    <cellStyle name="Normal 15 4" xfId="2990"/>
    <cellStyle name="Normal 15 5" xfId="2991"/>
    <cellStyle name="Normal 15 6" xfId="2992"/>
    <cellStyle name="Normal 15 7" xfId="2993"/>
    <cellStyle name="Normal 15 8" xfId="2994"/>
    <cellStyle name="Normal 15 9" xfId="2995"/>
    <cellStyle name="Normal 150" xfId="13975"/>
    <cellStyle name="Normal 150 10" xfId="2996"/>
    <cellStyle name="Normal 150 11" xfId="2997"/>
    <cellStyle name="Normal 150 12" xfId="2998"/>
    <cellStyle name="Normal 150 13" xfId="2999"/>
    <cellStyle name="Normal 150 14" xfId="3000"/>
    <cellStyle name="Normal 150 15" xfId="3001"/>
    <cellStyle name="Normal 150 16" xfId="3002"/>
    <cellStyle name="Normal 150 17" xfId="3003"/>
    <cellStyle name="Normal 150 18" xfId="3004"/>
    <cellStyle name="Normal 150 19" xfId="3005"/>
    <cellStyle name="Normal 150 2" xfId="3006"/>
    <cellStyle name="Normal 150 20" xfId="3007"/>
    <cellStyle name="Normal 150 21" xfId="3008"/>
    <cellStyle name="Normal 150 22" xfId="3009"/>
    <cellStyle name="Normal 150 23" xfId="3010"/>
    <cellStyle name="Normal 150 24" xfId="3011"/>
    <cellStyle name="Normal 150 25" xfId="3012"/>
    <cellStyle name="Normal 150 26" xfId="3013"/>
    <cellStyle name="Normal 150 27" xfId="3014"/>
    <cellStyle name="Normal 150 28" xfId="3015"/>
    <cellStyle name="Normal 150 29" xfId="3016"/>
    <cellStyle name="Normal 150 3" xfId="3017"/>
    <cellStyle name="Normal 150 4" xfId="3018"/>
    <cellStyle name="Normal 150 5" xfId="3019"/>
    <cellStyle name="Normal 150 6" xfId="3020"/>
    <cellStyle name="Normal 150 7" xfId="3021"/>
    <cellStyle name="Normal 150 8" xfId="3022"/>
    <cellStyle name="Normal 150 9" xfId="3023"/>
    <cellStyle name="Normal 151" xfId="13978"/>
    <cellStyle name="Normal 151 10" xfId="3024"/>
    <cellStyle name="Normal 151 11" xfId="3025"/>
    <cellStyle name="Normal 151 12" xfId="3026"/>
    <cellStyle name="Normal 151 13" xfId="3027"/>
    <cellStyle name="Normal 151 14" xfId="3028"/>
    <cellStyle name="Normal 151 15" xfId="3029"/>
    <cellStyle name="Normal 151 16" xfId="3030"/>
    <cellStyle name="Normal 151 17" xfId="3031"/>
    <cellStyle name="Normal 151 18" xfId="3032"/>
    <cellStyle name="Normal 151 19" xfId="3033"/>
    <cellStyle name="Normal 151 2" xfId="3034"/>
    <cellStyle name="Normal 151 20" xfId="3035"/>
    <cellStyle name="Normal 151 21" xfId="3036"/>
    <cellStyle name="Normal 151 22" xfId="3037"/>
    <cellStyle name="Normal 151 23" xfId="3038"/>
    <cellStyle name="Normal 151 24" xfId="3039"/>
    <cellStyle name="Normal 151 25" xfId="3040"/>
    <cellStyle name="Normal 151 26" xfId="3041"/>
    <cellStyle name="Normal 151 27" xfId="3042"/>
    <cellStyle name="Normal 151 28" xfId="3043"/>
    <cellStyle name="Normal 151 29" xfId="3044"/>
    <cellStyle name="Normal 151 3" xfId="3045"/>
    <cellStyle name="Normal 151 4" xfId="3046"/>
    <cellStyle name="Normal 151 5" xfId="3047"/>
    <cellStyle name="Normal 151 6" xfId="3048"/>
    <cellStyle name="Normal 151 7" xfId="3049"/>
    <cellStyle name="Normal 151 8" xfId="3050"/>
    <cellStyle name="Normal 151 9" xfId="3051"/>
    <cellStyle name="Normal 152 2" xfId="3052"/>
    <cellStyle name="Normal 152 3" xfId="3053"/>
    <cellStyle name="Normal 152 4" xfId="10931"/>
    <cellStyle name="Normal 152 5" xfId="10932"/>
    <cellStyle name="Normal 152 6" xfId="10933"/>
    <cellStyle name="Normal 152 7" xfId="10934"/>
    <cellStyle name="Normal 152 8" xfId="10935"/>
    <cellStyle name="Normal 153" xfId="13983"/>
    <cellStyle name="Normal 153 10" xfId="3054"/>
    <cellStyle name="Normal 153 11" xfId="3055"/>
    <cellStyle name="Normal 153 12" xfId="3056"/>
    <cellStyle name="Normal 153 13" xfId="3057"/>
    <cellStyle name="Normal 153 14" xfId="3058"/>
    <cellStyle name="Normal 153 15" xfId="3059"/>
    <cellStyle name="Normal 153 16" xfId="3060"/>
    <cellStyle name="Normal 153 17" xfId="3061"/>
    <cellStyle name="Normal 153 18" xfId="3062"/>
    <cellStyle name="Normal 153 19" xfId="3063"/>
    <cellStyle name="Normal 153 2" xfId="3064"/>
    <cellStyle name="Normal 153 20" xfId="3065"/>
    <cellStyle name="Normal 153 21" xfId="3066"/>
    <cellStyle name="Normal 153 3" xfId="3067"/>
    <cellStyle name="Normal 153 4" xfId="3068"/>
    <cellStyle name="Normal 153 5" xfId="3069"/>
    <cellStyle name="Normal 153 6" xfId="3070"/>
    <cellStyle name="Normal 153 7" xfId="3071"/>
    <cellStyle name="Normal 153 8" xfId="3072"/>
    <cellStyle name="Normal 153 9" xfId="3073"/>
    <cellStyle name="Normal 155" xfId="13986"/>
    <cellStyle name="Normal 155 10" xfId="3074"/>
    <cellStyle name="Normal 155 11" xfId="3075"/>
    <cellStyle name="Normal 155 12" xfId="3076"/>
    <cellStyle name="Normal 155 13" xfId="3077"/>
    <cellStyle name="Normal 155 14" xfId="3078"/>
    <cellStyle name="Normal 155 15" xfId="3079"/>
    <cellStyle name="Normal 155 16" xfId="3080"/>
    <cellStyle name="Normal 155 17" xfId="3081"/>
    <cellStyle name="Normal 155 18" xfId="3082"/>
    <cellStyle name="Normal 155 19" xfId="3083"/>
    <cellStyle name="Normal 155 2" xfId="3084"/>
    <cellStyle name="Normal 155 20" xfId="3085"/>
    <cellStyle name="Normal 155 21" xfId="3086"/>
    <cellStyle name="Normal 155 3" xfId="3087"/>
    <cellStyle name="Normal 155 4" xfId="3088"/>
    <cellStyle name="Normal 155 5" xfId="3089"/>
    <cellStyle name="Normal 155 6" xfId="3090"/>
    <cellStyle name="Normal 155 7" xfId="3091"/>
    <cellStyle name="Normal 155 8" xfId="3092"/>
    <cellStyle name="Normal 155 9" xfId="3093"/>
    <cellStyle name="Normal 156 2" xfId="10948"/>
    <cellStyle name="Normal 156 3" xfId="10949"/>
    <cellStyle name="Normal 157" xfId="13989"/>
    <cellStyle name="Normal 157 10" xfId="3094"/>
    <cellStyle name="Normal 157 11" xfId="3095"/>
    <cellStyle name="Normal 157 12" xfId="3096"/>
    <cellStyle name="Normal 157 13" xfId="3097"/>
    <cellStyle name="Normal 157 14" xfId="3098"/>
    <cellStyle name="Normal 157 15" xfId="3099"/>
    <cellStyle name="Normal 157 16" xfId="3100"/>
    <cellStyle name="Normal 157 17" xfId="3101"/>
    <cellStyle name="Normal 157 18" xfId="3102"/>
    <cellStyle name="Normal 157 19" xfId="3103"/>
    <cellStyle name="Normal 157 2" xfId="3104"/>
    <cellStyle name="Normal 157 20" xfId="3105"/>
    <cellStyle name="Normal 157 21" xfId="3106"/>
    <cellStyle name="Normal 157 3" xfId="3107"/>
    <cellStyle name="Normal 157 4" xfId="3108"/>
    <cellStyle name="Normal 157 5" xfId="3109"/>
    <cellStyle name="Normal 157 6" xfId="3110"/>
    <cellStyle name="Normal 157 7" xfId="3111"/>
    <cellStyle name="Normal 157 8" xfId="3112"/>
    <cellStyle name="Normal 157 9" xfId="3113"/>
    <cellStyle name="Normal 158" xfId="13992"/>
    <cellStyle name="Normal 158 10" xfId="3114"/>
    <cellStyle name="Normal 158 11" xfId="3115"/>
    <cellStyle name="Normal 158 12" xfId="3116"/>
    <cellStyle name="Normal 158 13" xfId="3117"/>
    <cellStyle name="Normal 158 14" xfId="3118"/>
    <cellStyle name="Normal 158 15" xfId="3119"/>
    <cellStyle name="Normal 158 16" xfId="3120"/>
    <cellStyle name="Normal 158 17" xfId="3121"/>
    <cellStyle name="Normal 158 18" xfId="3122"/>
    <cellStyle name="Normal 158 19" xfId="3123"/>
    <cellStyle name="Normal 158 2" xfId="3124"/>
    <cellStyle name="Normal 158 20" xfId="3125"/>
    <cellStyle name="Normal 158 21" xfId="3126"/>
    <cellStyle name="Normal 158 3" xfId="3127"/>
    <cellStyle name="Normal 158 4" xfId="3128"/>
    <cellStyle name="Normal 158 5" xfId="3129"/>
    <cellStyle name="Normal 158 6" xfId="3130"/>
    <cellStyle name="Normal 158 7" xfId="3131"/>
    <cellStyle name="Normal 158 8" xfId="3132"/>
    <cellStyle name="Normal 158 9" xfId="3133"/>
    <cellStyle name="Normal 159" xfId="3134"/>
    <cellStyle name="Normal 159 2" xfId="10957"/>
    <cellStyle name="Normal 159 3" xfId="10958"/>
    <cellStyle name="Normal 159 4" xfId="10959"/>
    <cellStyle name="Normal 159 5" xfId="10960"/>
    <cellStyle name="Normal 16 2" xfId="3135"/>
    <cellStyle name="Normal 16 3" xfId="3136"/>
    <cellStyle name="Normal 16 4" xfId="10961"/>
    <cellStyle name="Normal 16 5" xfId="10962"/>
    <cellStyle name="Normal 16 6" xfId="10963"/>
    <cellStyle name="Normal 16 7" xfId="10964"/>
    <cellStyle name="Normal 16 8" xfId="10965"/>
    <cellStyle name="Normal 160 2" xfId="10966"/>
    <cellStyle name="Normal 160 3" xfId="10967"/>
    <cellStyle name="Normal 161" xfId="13998"/>
    <cellStyle name="Normal 161 10" xfId="3137"/>
    <cellStyle name="Normal 161 11" xfId="3138"/>
    <cellStyle name="Normal 161 12" xfId="3139"/>
    <cellStyle name="Normal 161 13" xfId="3140"/>
    <cellStyle name="Normal 161 14" xfId="3141"/>
    <cellStyle name="Normal 161 15" xfId="3142"/>
    <cellStyle name="Normal 161 16" xfId="3143"/>
    <cellStyle name="Normal 161 17" xfId="3144"/>
    <cellStyle name="Normal 161 18" xfId="3145"/>
    <cellStyle name="Normal 161 19" xfId="3146"/>
    <cellStyle name="Normal 161 2" xfId="3147"/>
    <cellStyle name="Normal 161 20" xfId="3148"/>
    <cellStyle name="Normal 161 21" xfId="3149"/>
    <cellStyle name="Normal 161 22" xfId="3150"/>
    <cellStyle name="Normal 161 3" xfId="3151"/>
    <cellStyle name="Normal 161 4" xfId="3152"/>
    <cellStyle name="Normal 161 5" xfId="3153"/>
    <cellStyle name="Normal 161 6" xfId="3154"/>
    <cellStyle name="Normal 161 7" xfId="3155"/>
    <cellStyle name="Normal 161 8" xfId="3156"/>
    <cellStyle name="Normal 161 9" xfId="3157"/>
    <cellStyle name="Normal 162" xfId="14001"/>
    <cellStyle name="Normal 162 10" xfId="3158"/>
    <cellStyle name="Normal 162 11" xfId="3159"/>
    <cellStyle name="Normal 162 12" xfId="3160"/>
    <cellStyle name="Normal 162 13" xfId="3161"/>
    <cellStyle name="Normal 162 14" xfId="3162"/>
    <cellStyle name="Normal 162 15" xfId="3163"/>
    <cellStyle name="Normal 162 16" xfId="3164"/>
    <cellStyle name="Normal 162 17" xfId="3165"/>
    <cellStyle name="Normal 162 18" xfId="3166"/>
    <cellStyle name="Normal 162 19" xfId="3167"/>
    <cellStyle name="Normal 162 2" xfId="3168"/>
    <cellStyle name="Normal 162 20" xfId="3169"/>
    <cellStyle name="Normal 162 21" xfId="3170"/>
    <cellStyle name="Normal 162 22" xfId="3171"/>
    <cellStyle name="Normal 162 3" xfId="3172"/>
    <cellStyle name="Normal 162 4" xfId="3173"/>
    <cellStyle name="Normal 162 5" xfId="3174"/>
    <cellStyle name="Normal 162 6" xfId="3175"/>
    <cellStyle name="Normal 162 7" xfId="3176"/>
    <cellStyle name="Normal 162 8" xfId="3177"/>
    <cellStyle name="Normal 162 9" xfId="3178"/>
    <cellStyle name="Normal 163" xfId="3179"/>
    <cellStyle name="Normal 163 2" xfId="10974"/>
    <cellStyle name="Normal 163 3" xfId="10975"/>
    <cellStyle name="Normal 163 4" xfId="10976"/>
    <cellStyle name="Normal 163 5" xfId="10977"/>
    <cellStyle name="Normal 164 2" xfId="10978"/>
    <cellStyle name="Normal 164 3" xfId="10979"/>
    <cellStyle name="Normal 164 4" xfId="10980"/>
    <cellStyle name="Normal 164 5" xfId="10981"/>
    <cellStyle name="Normal 164 6" xfId="10982"/>
    <cellStyle name="Normal 165 2" xfId="10983"/>
    <cellStyle name="Normal 165 3" xfId="10984"/>
    <cellStyle name="Normal 165 4" xfId="10985"/>
    <cellStyle name="Normal 165 5" xfId="10986"/>
    <cellStyle name="Normal 165 6" xfId="10987"/>
    <cellStyle name="Normal 166 2" xfId="10988"/>
    <cellStyle name="Normal 166 3" xfId="10989"/>
    <cellStyle name="Normal 166 4" xfId="10990"/>
    <cellStyle name="Normal 166 5" xfId="10991"/>
    <cellStyle name="Normal 166 6" xfId="10992"/>
    <cellStyle name="Normal 167 2" xfId="10993"/>
    <cellStyle name="Normal 167 3" xfId="10994"/>
    <cellStyle name="Normal 167 4" xfId="10995"/>
    <cellStyle name="Normal 167 5" xfId="10996"/>
    <cellStyle name="Normal 167 6" xfId="10997"/>
    <cellStyle name="Normal 168 2" xfId="10998"/>
    <cellStyle name="Normal 168 3" xfId="10999"/>
    <cellStyle name="Normal 168 4" xfId="11000"/>
    <cellStyle name="Normal 168 5" xfId="11001"/>
    <cellStyle name="Normal 168 6" xfId="11002"/>
    <cellStyle name="Normal 169 2" xfId="11003"/>
    <cellStyle name="Normal 169 3" xfId="11004"/>
    <cellStyle name="Normal 169 4" xfId="11005"/>
    <cellStyle name="Normal 169 5" xfId="11006"/>
    <cellStyle name="Normal 169 6" xfId="11007"/>
    <cellStyle name="Normal 17 2" xfId="3180"/>
    <cellStyle name="Normal 17 3" xfId="3181"/>
    <cellStyle name="Normal 17 4" xfId="11008"/>
    <cellStyle name="Normal 17 5" xfId="11009"/>
    <cellStyle name="Normal 17 6" xfId="11010"/>
    <cellStyle name="Normal 17 7" xfId="11011"/>
    <cellStyle name="Normal 17 8" xfId="11012"/>
    <cellStyle name="Normal 170 2" xfId="11013"/>
    <cellStyle name="Normal 170 3" xfId="11014"/>
    <cellStyle name="Normal 170 4" xfId="11015"/>
    <cellStyle name="Normal 170 5" xfId="11016"/>
    <cellStyle name="Normal 170 6" xfId="11017"/>
    <cellStyle name="Normal 171 2" xfId="11018"/>
    <cellStyle name="Normal 171 3" xfId="11019"/>
    <cellStyle name="Normal 171 4" xfId="11020"/>
    <cellStyle name="Normal 171 5" xfId="11021"/>
    <cellStyle name="Normal 171 6" xfId="11022"/>
    <cellStyle name="Normal 172" xfId="3182"/>
    <cellStyle name="Normal 172 2" xfId="11023"/>
    <cellStyle name="Normal 172 3" xfId="11024"/>
    <cellStyle name="Normal 172 4" xfId="11025"/>
    <cellStyle name="Normal 172 5" xfId="11026"/>
    <cellStyle name="Normal 173" xfId="3183"/>
    <cellStyle name="Normal 173 2" xfId="11027"/>
    <cellStyle name="Normal 173 3" xfId="11028"/>
    <cellStyle name="Normal 173 4" xfId="11029"/>
    <cellStyle name="Normal 173 5" xfId="11030"/>
    <cellStyle name="Normal 174" xfId="3184"/>
    <cellStyle name="Normal 174 2" xfId="11031"/>
    <cellStyle name="Normal 174 3" xfId="11032"/>
    <cellStyle name="Normal 174 4" xfId="11033"/>
    <cellStyle name="Normal 174 5" xfId="11034"/>
    <cellStyle name="Normal 175" xfId="3185"/>
    <cellStyle name="Normal 175 2" xfId="11035"/>
    <cellStyle name="Normal 175 3" xfId="11036"/>
    <cellStyle name="Normal 175 4" xfId="11037"/>
    <cellStyle name="Normal 175 5" xfId="11038"/>
    <cellStyle name="Normal 176" xfId="3186"/>
    <cellStyle name="Normal 176 2" xfId="11039"/>
    <cellStyle name="Normal 176 3" xfId="11040"/>
    <cellStyle name="Normal 176 4" xfId="11041"/>
    <cellStyle name="Normal 176 5" xfId="11042"/>
    <cellStyle name="Normal 177" xfId="3187"/>
    <cellStyle name="Normal 177 2" xfId="11043"/>
    <cellStyle name="Normal 177 3" xfId="11044"/>
    <cellStyle name="Normal 177 4" xfId="11045"/>
    <cellStyle name="Normal 177 5" xfId="11046"/>
    <cellStyle name="Normal 178" xfId="3188"/>
    <cellStyle name="Normal 178 2" xfId="11047"/>
    <cellStyle name="Normal 178 3" xfId="11048"/>
    <cellStyle name="Normal 178 4" xfId="11049"/>
    <cellStyle name="Normal 178 5" xfId="11050"/>
    <cellStyle name="Normal 179" xfId="3189"/>
    <cellStyle name="Normal 179 2" xfId="11051"/>
    <cellStyle name="Normal 179 3" xfId="11052"/>
    <cellStyle name="Normal 179 4" xfId="11053"/>
    <cellStyle name="Normal 179 5" xfId="11054"/>
    <cellStyle name="Normal 18" xfId="9510"/>
    <cellStyle name="Normal 18 10" xfId="3190"/>
    <cellStyle name="Normal 18 11" xfId="3191"/>
    <cellStyle name="Normal 18 12" xfId="3192"/>
    <cellStyle name="Normal 18 13" xfId="3193"/>
    <cellStyle name="Normal 18 14" xfId="3194"/>
    <cellStyle name="Normal 18 15" xfId="3195"/>
    <cellStyle name="Normal 18 16" xfId="3196"/>
    <cellStyle name="Normal 18 17" xfId="3197"/>
    <cellStyle name="Normal 18 18" xfId="3198"/>
    <cellStyle name="Normal 18 19" xfId="3199"/>
    <cellStyle name="Normal 18 2" xfId="3200"/>
    <cellStyle name="Normal 18 20" xfId="3201"/>
    <cellStyle name="Normal 18 21" xfId="3202"/>
    <cellStyle name="Normal 18 22" xfId="3203"/>
    <cellStyle name="Normal 18 23" xfId="3204"/>
    <cellStyle name="Normal 18 24" xfId="3205"/>
    <cellStyle name="Normal 18 25" xfId="3206"/>
    <cellStyle name="Normal 18 26" xfId="3207"/>
    <cellStyle name="Normal 18 27" xfId="3208"/>
    <cellStyle name="Normal 18 28" xfId="3209"/>
    <cellStyle name="Normal 18 29" xfId="3210"/>
    <cellStyle name="Normal 18 3" xfId="3211"/>
    <cellStyle name="Normal 18 30" xfId="3212"/>
    <cellStyle name="Normal 18 31" xfId="3213"/>
    <cellStyle name="Normal 18 4" xfId="3214"/>
    <cellStyle name="Normal 18 5" xfId="3215"/>
    <cellStyle name="Normal 18 6" xfId="3216"/>
    <cellStyle name="Normal 18 7" xfId="3217"/>
    <cellStyle name="Normal 18 8" xfId="3218"/>
    <cellStyle name="Normal 18 9" xfId="3219"/>
    <cellStyle name="Normal 180" xfId="3220"/>
    <cellStyle name="Normal 180 2" xfId="11059"/>
    <cellStyle name="Normal 180 3" xfId="11060"/>
    <cellStyle name="Normal 180 4" xfId="11061"/>
    <cellStyle name="Normal 180 5" xfId="11062"/>
    <cellStyle name="Normal 181" xfId="3221"/>
    <cellStyle name="Normal 181 2" xfId="11063"/>
    <cellStyle name="Normal 181 3" xfId="11064"/>
    <cellStyle name="Normal 181 4" xfId="11065"/>
    <cellStyle name="Normal 181 5" xfId="11066"/>
    <cellStyle name="Normal 182" xfId="3222"/>
    <cellStyle name="Normal 182 2" xfId="11067"/>
    <cellStyle name="Normal 182 3" xfId="11068"/>
    <cellStyle name="Normal 182 4" xfId="11069"/>
    <cellStyle name="Normal 182 5" xfId="11070"/>
    <cellStyle name="Normal 183" xfId="3223"/>
    <cellStyle name="Normal 183 2" xfId="11071"/>
    <cellStyle name="Normal 183 3" xfId="11072"/>
    <cellStyle name="Normal 183 4" xfId="11073"/>
    <cellStyle name="Normal 183 5" xfId="11074"/>
    <cellStyle name="Normal 184" xfId="3224"/>
    <cellStyle name="Normal 184 2" xfId="11075"/>
    <cellStyle name="Normal 184 3" xfId="11076"/>
    <cellStyle name="Normal 184 4" xfId="11077"/>
    <cellStyle name="Normal 184 5" xfId="11078"/>
    <cellStyle name="Normal 185" xfId="3225"/>
    <cellStyle name="Normal 185 2" xfId="11079"/>
    <cellStyle name="Normal 185 3" xfId="11080"/>
    <cellStyle name="Normal 185 4" xfId="11081"/>
    <cellStyle name="Normal 185 5" xfId="11082"/>
    <cellStyle name="Normal 189" xfId="3226"/>
    <cellStyle name="Normal 19" xfId="9516"/>
    <cellStyle name="Normal 19 10" xfId="3227"/>
    <cellStyle name="Normal 19 11" xfId="3228"/>
    <cellStyle name="Normal 19 12" xfId="3229"/>
    <cellStyle name="Normal 19 13" xfId="3230"/>
    <cellStyle name="Normal 19 14" xfId="3231"/>
    <cellStyle name="Normal 19 15" xfId="3232"/>
    <cellStyle name="Normal 19 16" xfId="3233"/>
    <cellStyle name="Normal 19 17" xfId="3234"/>
    <cellStyle name="Normal 19 18" xfId="3235"/>
    <cellStyle name="Normal 19 19" xfId="3236"/>
    <cellStyle name="Normal 19 2" xfId="3237"/>
    <cellStyle name="Normal 19 20" xfId="3238"/>
    <cellStyle name="Normal 19 21" xfId="3239"/>
    <cellStyle name="Normal 19 22" xfId="3240"/>
    <cellStyle name="Normal 19 23" xfId="3241"/>
    <cellStyle name="Normal 19 24" xfId="3242"/>
    <cellStyle name="Normal 19 25" xfId="3243"/>
    <cellStyle name="Normal 19 26" xfId="3244"/>
    <cellStyle name="Normal 19 27" xfId="3245"/>
    <cellStyle name="Normal 19 28" xfId="3246"/>
    <cellStyle name="Normal 19 29" xfId="3247"/>
    <cellStyle name="Normal 19 3" xfId="3248"/>
    <cellStyle name="Normal 19 30" xfId="3249"/>
    <cellStyle name="Normal 19 31" xfId="3250"/>
    <cellStyle name="Normal 19 4" xfId="3251"/>
    <cellStyle name="Normal 19 5" xfId="3252"/>
    <cellStyle name="Normal 19 6" xfId="3253"/>
    <cellStyle name="Normal 19 7" xfId="3254"/>
    <cellStyle name="Normal 19 8" xfId="3255"/>
    <cellStyle name="Normal 19 9" xfId="3256"/>
    <cellStyle name="Normal 190" xfId="3257"/>
    <cellStyle name="Normal 2" xfId="63341"/>
    <cellStyle name="Normal 2 10" xfId="3258"/>
    <cellStyle name="Normal 2 10 10" xfId="3259"/>
    <cellStyle name="Normal 2 10 11" xfId="3260"/>
    <cellStyle name="Normal 2 10 12" xfId="3261"/>
    <cellStyle name="Normal 2 10 13" xfId="3262"/>
    <cellStyle name="Normal 2 10 14" xfId="3263"/>
    <cellStyle name="Normal 2 10 15" xfId="3264"/>
    <cellStyle name="Normal 2 10 16" xfId="3265"/>
    <cellStyle name="Normal 2 10 17" xfId="3266"/>
    <cellStyle name="Normal 2 10 18" xfId="3267"/>
    <cellStyle name="Normal 2 10 19" xfId="3268"/>
    <cellStyle name="Normal 2 10 2" xfId="3269"/>
    <cellStyle name="Normal 2 10 2 10" xfId="3270"/>
    <cellStyle name="Normal 2 10 2 11" xfId="3271"/>
    <cellStyle name="Normal 2 10 2 12" xfId="3272"/>
    <cellStyle name="Normal 2 10 2 13" xfId="3273"/>
    <cellStyle name="Normal 2 10 2 14" xfId="3274"/>
    <cellStyle name="Normal 2 10 2 15" xfId="3275"/>
    <cellStyle name="Normal 2 10 2 16" xfId="3276"/>
    <cellStyle name="Normal 2 10 2 17" xfId="3277"/>
    <cellStyle name="Normal 2 10 2 18" xfId="3278"/>
    <cellStyle name="Normal 2 10 2 19" xfId="3279"/>
    <cellStyle name="Normal 2 10 2 2" xfId="3280"/>
    <cellStyle name="Normal 2 10 2 20" xfId="3281"/>
    <cellStyle name="Normal 2 10 2 21" xfId="3282"/>
    <cellStyle name="Normal 2 10 2 22" xfId="3283"/>
    <cellStyle name="Normal 2 10 2 23" xfId="3284"/>
    <cellStyle name="Normal 2 10 2 24" xfId="3285"/>
    <cellStyle name="Normal 2 10 2 25" xfId="3286"/>
    <cellStyle name="Normal 2 10 2 26" xfId="3287"/>
    <cellStyle name="Normal 2 10 2 27" xfId="3288"/>
    <cellStyle name="Normal 2 10 2 28" xfId="3289"/>
    <cellStyle name="Normal 2 10 2 29" xfId="3290"/>
    <cellStyle name="Normal 2 10 2 3" xfId="3291"/>
    <cellStyle name="Normal 2 10 2 30" xfId="3292"/>
    <cellStyle name="Normal 2 10 2 31" xfId="3293"/>
    <cellStyle name="Normal 2 10 2 32" xfId="3294"/>
    <cellStyle name="Normal 2 10 2 33" xfId="3295"/>
    <cellStyle name="Normal 2 10 2 34" xfId="9519"/>
    <cellStyle name="Normal 2 10 2 35" xfId="14661"/>
    <cellStyle name="Normal 2 10 2 36" xfId="22666"/>
    <cellStyle name="Normal 2 10 2 37" xfId="18103"/>
    <cellStyle name="Normal 2 10 2 38" xfId="19409"/>
    <cellStyle name="Normal 2 10 2 39" xfId="23830"/>
    <cellStyle name="Normal 2 10 2 4" xfId="3296"/>
    <cellStyle name="Normal 2 10 2 40" xfId="23315"/>
    <cellStyle name="Normal 2 10 2 41" xfId="23181"/>
    <cellStyle name="Normal 2 10 2 42" xfId="24155"/>
    <cellStyle name="Normal 2 10 2 43" xfId="20286"/>
    <cellStyle name="Normal 2 10 2 44" xfId="15696"/>
    <cellStyle name="Normal 2 10 2 45" xfId="23767"/>
    <cellStyle name="Normal 2 10 2 46" xfId="22053"/>
    <cellStyle name="Normal 2 10 2 47" xfId="21361"/>
    <cellStyle name="Normal 2 10 2 48" xfId="22926"/>
    <cellStyle name="Normal 2 10 2 49" xfId="21420"/>
    <cellStyle name="Normal 2 10 2 5" xfId="3297"/>
    <cellStyle name="Normal 2 10 2 50" xfId="21932"/>
    <cellStyle name="Normal 2 10 2 51" xfId="24522"/>
    <cellStyle name="Normal 2 10 2 52" xfId="24723"/>
    <cellStyle name="Normal 2 10 2 53" xfId="24927"/>
    <cellStyle name="Normal 2 10 2 54" xfId="25124"/>
    <cellStyle name="Normal 2 10 2 55" xfId="25323"/>
    <cellStyle name="Normal 2 10 2 56" xfId="25522"/>
    <cellStyle name="Normal 2 10 2 57" xfId="25712"/>
    <cellStyle name="Normal 2 10 2 58" xfId="25896"/>
    <cellStyle name="Normal 2 10 2 59" xfId="26089"/>
    <cellStyle name="Normal 2 10 2 6" xfId="3298"/>
    <cellStyle name="Normal 2 10 2 60" xfId="26274"/>
    <cellStyle name="Normal 2 10 2 61" xfId="26456"/>
    <cellStyle name="Normal 2 10 2 62" xfId="26641"/>
    <cellStyle name="Normal 2 10 2 63" xfId="26825"/>
    <cellStyle name="Normal 2 10 2 64" xfId="15778"/>
    <cellStyle name="Normal 2 10 2 65" xfId="29237"/>
    <cellStyle name="Normal 2 10 2 66" xfId="22219"/>
    <cellStyle name="Normal 2 10 2 67" xfId="29211"/>
    <cellStyle name="Normal 2 10 2 68" xfId="24489"/>
    <cellStyle name="Normal 2 10 2 69" xfId="21359"/>
    <cellStyle name="Normal 2 10 2 7" xfId="3299"/>
    <cellStyle name="Normal 2 10 2 70" xfId="24095"/>
    <cellStyle name="Normal 2 10 2 71" xfId="29429"/>
    <cellStyle name="Normal 2 10 2 72" xfId="27901"/>
    <cellStyle name="Normal 2 10 2 73" xfId="28224"/>
    <cellStyle name="Normal 2 10 2 74" xfId="29121"/>
    <cellStyle name="Normal 2 10 2 75" xfId="26829"/>
    <cellStyle name="Normal 2 10 2 76" xfId="13070"/>
    <cellStyle name="Normal 2 10 2 77" xfId="35497"/>
    <cellStyle name="Normal 2 10 2 78" xfId="9491"/>
    <cellStyle name="Normal 2 10 2 79" xfId="23239"/>
    <cellStyle name="Normal 2 10 2 8" xfId="3300"/>
    <cellStyle name="Normal 2 10 2 80" xfId="45760"/>
    <cellStyle name="Normal 2 10 2 81" xfId="45238"/>
    <cellStyle name="Normal 2 10 2 82" xfId="45742"/>
    <cellStyle name="Normal 2 10 2 83" xfId="47156"/>
    <cellStyle name="Normal 2 10 2 84" xfId="45818"/>
    <cellStyle name="Normal 2 10 2 85" xfId="50078"/>
    <cellStyle name="Normal 2 10 2 86" xfId="45797"/>
    <cellStyle name="Normal 2 10 2 87" xfId="52173"/>
    <cellStyle name="Normal 2 10 2 88" xfId="48659"/>
    <cellStyle name="Normal 2 10 2 89" xfId="52383"/>
    <cellStyle name="Normal 2 10 2 9" xfId="3301"/>
    <cellStyle name="Normal 2 10 2 90" xfId="53603"/>
    <cellStyle name="Normal 2 10 2 91" xfId="54889"/>
    <cellStyle name="Normal 2 10 2 92" xfId="60906"/>
    <cellStyle name="Normal 2 10 2 93" xfId="60788"/>
    <cellStyle name="Normal 2 10 2_Planilha" xfId="45763"/>
    <cellStyle name="Normal 2 10 20" xfId="3302"/>
    <cellStyle name="Normal 2 10 21" xfId="3303"/>
    <cellStyle name="Normal 2 10 22" xfId="3304"/>
    <cellStyle name="Normal 2 10 23" xfId="3305"/>
    <cellStyle name="Normal 2 10 24" xfId="3306"/>
    <cellStyle name="Normal 2 10 25" xfId="3307"/>
    <cellStyle name="Normal 2 10 26" xfId="3308"/>
    <cellStyle name="Normal 2 10 27" xfId="3309"/>
    <cellStyle name="Normal 2 10 28" xfId="3310"/>
    <cellStyle name="Normal 2 10 29" xfId="3311"/>
    <cellStyle name="Normal 2 10 3" xfId="3312"/>
    <cellStyle name="Normal 2 10 3 10" xfId="3313"/>
    <cellStyle name="Normal 2 10 3 11" xfId="3314"/>
    <cellStyle name="Normal 2 10 3 12" xfId="3315"/>
    <cellStyle name="Normal 2 10 3 13" xfId="3316"/>
    <cellStyle name="Normal 2 10 3 14" xfId="3317"/>
    <cellStyle name="Normal 2 10 3 15" xfId="3318"/>
    <cellStyle name="Normal 2 10 3 16" xfId="3319"/>
    <cellStyle name="Normal 2 10 3 17" xfId="3320"/>
    <cellStyle name="Normal 2 10 3 18" xfId="3321"/>
    <cellStyle name="Normal 2 10 3 19" xfId="3322"/>
    <cellStyle name="Normal 2 10 3 2" xfId="3323"/>
    <cellStyle name="Normal 2 10 3 20" xfId="3324"/>
    <cellStyle name="Normal 2 10 3 21" xfId="3325"/>
    <cellStyle name="Normal 2 10 3 22" xfId="3326"/>
    <cellStyle name="Normal 2 10 3 23" xfId="3327"/>
    <cellStyle name="Normal 2 10 3 24" xfId="3328"/>
    <cellStyle name="Normal 2 10 3 25" xfId="3329"/>
    <cellStyle name="Normal 2 10 3 26" xfId="3330"/>
    <cellStyle name="Normal 2 10 3 27" xfId="3331"/>
    <cellStyle name="Normal 2 10 3 28" xfId="3332"/>
    <cellStyle name="Normal 2 10 3 29" xfId="3333"/>
    <cellStyle name="Normal 2 10 3 3" xfId="3334"/>
    <cellStyle name="Normal 2 10 3 30" xfId="3335"/>
    <cellStyle name="Normal 2 10 3 31" xfId="3336"/>
    <cellStyle name="Normal 2 10 3 32" xfId="3337"/>
    <cellStyle name="Normal 2 10 3 33" xfId="3338"/>
    <cellStyle name="Normal 2 10 3 34" xfId="9520"/>
    <cellStyle name="Normal 2 10 3 35" xfId="14683"/>
    <cellStyle name="Normal 2 10 3 36" xfId="22642"/>
    <cellStyle name="Normal 2 10 3 37" xfId="24138"/>
    <cellStyle name="Normal 2 10 3 38" xfId="24317"/>
    <cellStyle name="Normal 2 10 3 39" xfId="24189"/>
    <cellStyle name="Normal 2 10 3 4" xfId="3339"/>
    <cellStyle name="Normal 2 10 3 40" xfId="20128"/>
    <cellStyle name="Normal 2 10 3 41" xfId="23183"/>
    <cellStyle name="Normal 2 10 3 42" xfId="22951"/>
    <cellStyle name="Normal 2 10 3 43" xfId="22536"/>
    <cellStyle name="Normal 2 10 3 44" xfId="18944"/>
    <cellStyle name="Normal 2 10 3 45" xfId="24306"/>
    <cellStyle name="Normal 2 10 3 46" xfId="23139"/>
    <cellStyle name="Normal 2 10 3 47" xfId="23796"/>
    <cellStyle name="Normal 2 10 3 48" xfId="19338"/>
    <cellStyle name="Normal 2 10 3 49" xfId="18981"/>
    <cellStyle name="Normal 2 10 3 5" xfId="3340"/>
    <cellStyle name="Normal 2 10 3 50" xfId="13455"/>
    <cellStyle name="Normal 2 10 3 51" xfId="23151"/>
    <cellStyle name="Normal 2 10 3 52" xfId="15434"/>
    <cellStyle name="Normal 2 10 3 53" xfId="22943"/>
    <cellStyle name="Normal 2 10 3 54" xfId="15697"/>
    <cellStyle name="Normal 2 10 3 55" xfId="21265"/>
    <cellStyle name="Normal 2 10 3 56" xfId="22665"/>
    <cellStyle name="Normal 2 10 3 57" xfId="17387"/>
    <cellStyle name="Normal 2 10 3 58" xfId="22446"/>
    <cellStyle name="Normal 2 10 3 59" xfId="24571"/>
    <cellStyle name="Normal 2 10 3 6" xfId="3341"/>
    <cellStyle name="Normal 2 10 3 60" xfId="24771"/>
    <cellStyle name="Normal 2 10 3 61" xfId="24976"/>
    <cellStyle name="Normal 2 10 3 62" xfId="25172"/>
    <cellStyle name="Normal 2 10 3 63" xfId="25371"/>
    <cellStyle name="Normal 2 10 3 64" xfId="24704"/>
    <cellStyle name="Normal 2 10 3 65" xfId="28069"/>
    <cellStyle name="Normal 2 10 3 66" xfId="24485"/>
    <cellStyle name="Normal 2 10 3 67" xfId="22104"/>
    <cellStyle name="Normal 2 10 3 68" xfId="28699"/>
    <cellStyle name="Normal 2 10 3 69" xfId="29443"/>
    <cellStyle name="Normal 2 10 3 7" xfId="3342"/>
    <cellStyle name="Normal 2 10 3 70" xfId="26718"/>
    <cellStyle name="Normal 2 10 3 71" xfId="28415"/>
    <cellStyle name="Normal 2 10 3 72" xfId="28576"/>
    <cellStyle name="Normal 2 10 3 73" xfId="23862"/>
    <cellStyle name="Normal 2 10 3 74" xfId="28809"/>
    <cellStyle name="Normal 2 10 3 75" xfId="24544"/>
    <cellStyle name="Normal 2 10 3 76" xfId="13069"/>
    <cellStyle name="Normal 2 10 3 77" xfId="35187"/>
    <cellStyle name="Normal 2 10 3 78" xfId="31650"/>
    <cellStyle name="Normal 2 10 3 79" xfId="37046"/>
    <cellStyle name="Normal 2 10 3 8" xfId="3343"/>
    <cellStyle name="Normal 2 10 3 80" xfId="45764"/>
    <cellStyle name="Normal 2 10 3 81" xfId="45231"/>
    <cellStyle name="Normal 2 10 3 82" xfId="45750"/>
    <cellStyle name="Normal 2 10 3 83" xfId="47168"/>
    <cellStyle name="Normal 2 10 3 84" xfId="45836"/>
    <cellStyle name="Normal 2 10 3 85" xfId="50162"/>
    <cellStyle name="Normal 2 10 3 86" xfId="45810"/>
    <cellStyle name="Normal 2 10 3 87" xfId="52177"/>
    <cellStyle name="Normal 2 10 3 88" xfId="48813"/>
    <cellStyle name="Normal 2 10 3 89" xfId="52503"/>
    <cellStyle name="Normal 2 10 3 9" xfId="3344"/>
    <cellStyle name="Normal 2 10 3 90" xfId="53715"/>
    <cellStyle name="Normal 2 10 3 91" xfId="55001"/>
    <cellStyle name="Normal 2 10 3 92" xfId="60908"/>
    <cellStyle name="Normal 2 10 3 93" xfId="60787"/>
    <cellStyle name="Normal 2 10 3_Planilha" xfId="45770"/>
    <cellStyle name="Normal 2 10 30" xfId="3345"/>
    <cellStyle name="Normal 2 10 31" xfId="3346"/>
    <cellStyle name="Normal 2 10 32" xfId="3347"/>
    <cellStyle name="Normal 2 10 33" xfId="3348"/>
    <cellStyle name="Normal 2 10 34" xfId="3349"/>
    <cellStyle name="Normal 2 10 35" xfId="3350"/>
    <cellStyle name="Normal 2 10 36" xfId="9518"/>
    <cellStyle name="Normal 2 10 37" xfId="14660"/>
    <cellStyle name="Normal 2 10 38" xfId="22645"/>
    <cellStyle name="Normal 2 10 39" xfId="18092"/>
    <cellStyle name="Normal 2 10 4" xfId="3351"/>
    <cellStyle name="Normal 2 10 40" xfId="22430"/>
    <cellStyle name="Normal 2 10 41" xfId="19770"/>
    <cellStyle name="Normal 2 10 42" xfId="23719"/>
    <cellStyle name="Normal 2 10 43" xfId="23180"/>
    <cellStyle name="Normal 2 10 44" xfId="16148"/>
    <cellStyle name="Normal 2 10 45" xfId="20687"/>
    <cellStyle name="Normal 2 10 46" xfId="14928"/>
    <cellStyle name="Normal 2 10 47" xfId="21301"/>
    <cellStyle name="Normal 2 10 48" xfId="22930"/>
    <cellStyle name="Normal 2 10 49" xfId="21360"/>
    <cellStyle name="Normal 2 10 5" xfId="3352"/>
    <cellStyle name="Normal 2 10 50" xfId="22927"/>
    <cellStyle name="Normal 2 10 51" xfId="24528"/>
    <cellStyle name="Normal 2 10 52" xfId="24728"/>
    <cellStyle name="Normal 2 10 53" xfId="24932"/>
    <cellStyle name="Normal 2 10 54" xfId="25130"/>
    <cellStyle name="Normal 2 10 55" xfId="25327"/>
    <cellStyle name="Normal 2 10 56" xfId="25527"/>
    <cellStyle name="Normal 2 10 57" xfId="25718"/>
    <cellStyle name="Normal 2 10 58" xfId="25901"/>
    <cellStyle name="Normal 2 10 59" xfId="26094"/>
    <cellStyle name="Normal 2 10 6" xfId="3353"/>
    <cellStyle name="Normal 2 10 60" xfId="26280"/>
    <cellStyle name="Normal 2 10 61" xfId="26461"/>
    <cellStyle name="Normal 2 10 62" xfId="26646"/>
    <cellStyle name="Normal 2 10 63" xfId="26831"/>
    <cellStyle name="Normal 2 10 64" xfId="27009"/>
    <cellStyle name="Normal 2 10 65" xfId="27182"/>
    <cellStyle name="Normal 2 10 66" xfId="21920"/>
    <cellStyle name="Normal 2 10 67" xfId="26448"/>
    <cellStyle name="Normal 2 10 68" xfId="28422"/>
    <cellStyle name="Normal 2 10 69" xfId="25096"/>
    <cellStyle name="Normal 2 10 7" xfId="3354"/>
    <cellStyle name="Normal 2 10 70" xfId="24062"/>
    <cellStyle name="Normal 2 10 71" xfId="25692"/>
    <cellStyle name="Normal 2 10 72" xfId="24896"/>
    <cellStyle name="Normal 2 10 73" xfId="28131"/>
    <cellStyle name="Normal 2 10 74" xfId="25284"/>
    <cellStyle name="Normal 2 10 75" xfId="29113"/>
    <cellStyle name="Normal 2 10 76" xfId="24063"/>
    <cellStyle name="Normal 2 10 77" xfId="29346"/>
    <cellStyle name="Normal 2 10 78" xfId="13071"/>
    <cellStyle name="Normal 2 10 79" xfId="35815"/>
    <cellStyle name="Normal 2 10 8" xfId="3355"/>
    <cellStyle name="Normal 2 10 80" xfId="39009"/>
    <cellStyle name="Normal 2 10 81" xfId="40345"/>
    <cellStyle name="Normal 2 10 82" xfId="45759"/>
    <cellStyle name="Normal 2 10 83" xfId="45239"/>
    <cellStyle name="Normal 2 10 84" xfId="45740"/>
    <cellStyle name="Normal 2 10 85" xfId="47154"/>
    <cellStyle name="Normal 2 10 86" xfId="45817"/>
    <cellStyle name="Normal 2 10 87" xfId="50070"/>
    <cellStyle name="Normal 2 10 88" xfId="45794"/>
    <cellStyle name="Normal 2 10 89" xfId="52172"/>
    <cellStyle name="Normal 2 10 9" xfId="3356"/>
    <cellStyle name="Normal 2 10 90" xfId="48652"/>
    <cellStyle name="Normal 2 10 91" xfId="52374"/>
    <cellStyle name="Normal 2 10 92" xfId="53594"/>
    <cellStyle name="Normal 2 10 93" xfId="54881"/>
    <cellStyle name="Normal 2 10 94" xfId="60905"/>
    <cellStyle name="Normal 2 10 95" xfId="60789"/>
    <cellStyle name="Normal 2 10_Planilha" xfId="45773"/>
    <cellStyle name="Normal 2 11" xfId="3357"/>
    <cellStyle name="Normal 2 11 10" xfId="3358"/>
    <cellStyle name="Normal 2 11 11" xfId="3359"/>
    <cellStyle name="Normal 2 11 12" xfId="3360"/>
    <cellStyle name="Normal 2 11 13" xfId="3361"/>
    <cellStyle name="Normal 2 11 14" xfId="3362"/>
    <cellStyle name="Normal 2 11 15" xfId="3363"/>
    <cellStyle name="Normal 2 11 16" xfId="3364"/>
    <cellStyle name="Normal 2 11 17" xfId="3365"/>
    <cellStyle name="Normal 2 11 18" xfId="3366"/>
    <cellStyle name="Normal 2 11 19" xfId="3367"/>
    <cellStyle name="Normal 2 11 2" xfId="3368"/>
    <cellStyle name="Normal 2 11 2 10" xfId="3369"/>
    <cellStyle name="Normal 2 11 2 11" xfId="3370"/>
    <cellStyle name="Normal 2 11 2 12" xfId="3371"/>
    <cellStyle name="Normal 2 11 2 13" xfId="3372"/>
    <cellStyle name="Normal 2 11 2 14" xfId="3373"/>
    <cellStyle name="Normal 2 11 2 15" xfId="3374"/>
    <cellStyle name="Normal 2 11 2 16" xfId="3375"/>
    <cellStyle name="Normal 2 11 2 17" xfId="3376"/>
    <cellStyle name="Normal 2 11 2 18" xfId="3377"/>
    <cellStyle name="Normal 2 11 2 19" xfId="3378"/>
    <cellStyle name="Normal 2 11 2 2" xfId="3379"/>
    <cellStyle name="Normal 2 11 2 20" xfId="3380"/>
    <cellStyle name="Normal 2 11 2 21" xfId="3381"/>
    <cellStyle name="Normal 2 11 2 22" xfId="3382"/>
    <cellStyle name="Normal 2 11 2 23" xfId="3383"/>
    <cellStyle name="Normal 2 11 2 24" xfId="3384"/>
    <cellStyle name="Normal 2 11 2 25" xfId="3385"/>
    <cellStyle name="Normal 2 11 2 26" xfId="3386"/>
    <cellStyle name="Normal 2 11 2 27" xfId="3387"/>
    <cellStyle name="Normal 2 11 2 28" xfId="3388"/>
    <cellStyle name="Normal 2 11 2 29" xfId="3389"/>
    <cellStyle name="Normal 2 11 2 3" xfId="3390"/>
    <cellStyle name="Normal 2 11 2 30" xfId="3391"/>
    <cellStyle name="Normal 2 11 2 31" xfId="3392"/>
    <cellStyle name="Normal 2 11 2 32" xfId="3393"/>
    <cellStyle name="Normal 2 11 2 33" xfId="3394"/>
    <cellStyle name="Normal 2 11 2 34" xfId="9522"/>
    <cellStyle name="Normal 2 11 2 35" xfId="14672"/>
    <cellStyle name="Normal 2 11 2 36" xfId="22640"/>
    <cellStyle name="Normal 2 11 2 37" xfId="18102"/>
    <cellStyle name="Normal 2 11 2 38" xfId="22427"/>
    <cellStyle name="Normal 2 11 2 39" xfId="23115"/>
    <cellStyle name="Normal 2 11 2 4" xfId="3395"/>
    <cellStyle name="Normal 2 11 2 40" xfId="24036"/>
    <cellStyle name="Normal 2 11 2 41" xfId="23586"/>
    <cellStyle name="Normal 2 11 2 42" xfId="22203"/>
    <cellStyle name="Normal 2 11 2 43" xfId="20690"/>
    <cellStyle name="Normal 2 11 2 44" xfId="22123"/>
    <cellStyle name="Normal 2 11 2 45" xfId="21303"/>
    <cellStyle name="Normal 2 11 2 46" xfId="23283"/>
    <cellStyle name="Normal 2 11 2 47" xfId="24534"/>
    <cellStyle name="Normal 2 11 2 48" xfId="24734"/>
    <cellStyle name="Normal 2 11 2 49" xfId="24938"/>
    <cellStyle name="Normal 2 11 2 5" xfId="3396"/>
    <cellStyle name="Normal 2 11 2 50" xfId="25136"/>
    <cellStyle name="Normal 2 11 2 51" xfId="25333"/>
    <cellStyle name="Normal 2 11 2 52" xfId="25533"/>
    <cellStyle name="Normal 2 11 2 53" xfId="25724"/>
    <cellStyle name="Normal 2 11 2 54" xfId="25908"/>
    <cellStyle name="Normal 2 11 2 55" xfId="26101"/>
    <cellStyle name="Normal 2 11 2 56" xfId="26286"/>
    <cellStyle name="Normal 2 11 2 57" xfId="26466"/>
    <cellStyle name="Normal 2 11 2 58" xfId="26653"/>
    <cellStyle name="Normal 2 11 2 59" xfId="26837"/>
    <cellStyle name="Normal 2 11 2 6" xfId="3397"/>
    <cellStyle name="Normal 2 11 2 60" xfId="27014"/>
    <cellStyle name="Normal 2 11 2 61" xfId="27188"/>
    <cellStyle name="Normal 2 11 2 62" xfId="27360"/>
    <cellStyle name="Normal 2 11 2 63" xfId="27523"/>
    <cellStyle name="Normal 2 11 2 64" xfId="23192"/>
    <cellStyle name="Normal 2 11 2 65" xfId="24931"/>
    <cellStyle name="Normal 2 11 2 66" xfId="27683"/>
    <cellStyle name="Normal 2 11 2 67" xfId="25303"/>
    <cellStyle name="Normal 2 11 2 68" xfId="28517"/>
    <cellStyle name="Normal 2 11 2 69" xfId="25494"/>
    <cellStyle name="Normal 2 11 2 7" xfId="3398"/>
    <cellStyle name="Normal 2 11 2 70" xfId="29727"/>
    <cellStyle name="Normal 2 11 2 71" xfId="21516"/>
    <cellStyle name="Normal 2 11 2 72" xfId="28845"/>
    <cellStyle name="Normal 2 11 2 73" xfId="21682"/>
    <cellStyle name="Normal 2 11 2 74" xfId="29773"/>
    <cellStyle name="Normal 2 11 2 75" xfId="26620"/>
    <cellStyle name="Normal 2 11 2 76" xfId="13067"/>
    <cellStyle name="Normal 2 11 2 77" xfId="34583"/>
    <cellStyle name="Normal 2 11 2 78" xfId="13502"/>
    <cellStyle name="Normal 2 11 2 79" xfId="40812"/>
    <cellStyle name="Normal 2 11 2 8" xfId="3399"/>
    <cellStyle name="Normal 2 11 2 80" xfId="45775"/>
    <cellStyle name="Normal 2 11 2 81" xfId="45218"/>
    <cellStyle name="Normal 2 11 2 82" xfId="45766"/>
    <cellStyle name="Normal 2 11 2 83" xfId="47183"/>
    <cellStyle name="Normal 2 11 2 84" xfId="46377"/>
    <cellStyle name="Normal 2 11 2 85" xfId="50394"/>
    <cellStyle name="Normal 2 11 2 86" xfId="45845"/>
    <cellStyle name="Normal 2 11 2 87" xfId="52190"/>
    <cellStyle name="Normal 2 11 2 88" xfId="49145"/>
    <cellStyle name="Normal 2 11 2 89" xfId="52684"/>
    <cellStyle name="Normal 2 11 2 9" xfId="3400"/>
    <cellStyle name="Normal 2 11 2 90" xfId="53897"/>
    <cellStyle name="Normal 2 11 2 91" xfId="55213"/>
    <cellStyle name="Normal 2 11 2 92" xfId="60912"/>
    <cellStyle name="Normal 2 11 2 93" xfId="60782"/>
    <cellStyle name="Normal 2 11 2_Planilha" xfId="45780"/>
    <cellStyle name="Normal 2 11 20" xfId="3401"/>
    <cellStyle name="Normal 2 11 21" xfId="3402"/>
    <cellStyle name="Normal 2 11 22" xfId="3403"/>
    <cellStyle name="Normal 2 11 23" xfId="3404"/>
    <cellStyle name="Normal 2 11 24" xfId="3405"/>
    <cellStyle name="Normal 2 11 25" xfId="3406"/>
    <cellStyle name="Normal 2 11 26" xfId="3407"/>
    <cellStyle name="Normal 2 11 27" xfId="3408"/>
    <cellStyle name="Normal 2 11 28" xfId="3409"/>
    <cellStyle name="Normal 2 11 29" xfId="3410"/>
    <cellStyle name="Normal 2 11 3" xfId="3411"/>
    <cellStyle name="Normal 2 11 3 10" xfId="3412"/>
    <cellStyle name="Normal 2 11 3 11" xfId="3413"/>
    <cellStyle name="Normal 2 11 3 12" xfId="3414"/>
    <cellStyle name="Normal 2 11 3 13" xfId="3415"/>
    <cellStyle name="Normal 2 11 3 14" xfId="3416"/>
    <cellStyle name="Normal 2 11 3 15" xfId="3417"/>
    <cellStyle name="Normal 2 11 3 16" xfId="3418"/>
    <cellStyle name="Normal 2 11 3 17" xfId="3419"/>
    <cellStyle name="Normal 2 11 3 18" xfId="3420"/>
    <cellStyle name="Normal 2 11 3 19" xfId="3421"/>
    <cellStyle name="Normal 2 11 3 2" xfId="3422"/>
    <cellStyle name="Normal 2 11 3 20" xfId="3423"/>
    <cellStyle name="Normal 2 11 3 21" xfId="3424"/>
    <cellStyle name="Normal 2 11 3 22" xfId="3425"/>
    <cellStyle name="Normal 2 11 3 23" xfId="3426"/>
    <cellStyle name="Normal 2 11 3 24" xfId="3427"/>
    <cellStyle name="Normal 2 11 3 25" xfId="3428"/>
    <cellStyle name="Normal 2 11 3 26" xfId="3429"/>
    <cellStyle name="Normal 2 11 3 27" xfId="3430"/>
    <cellStyle name="Normal 2 11 3 28" xfId="3431"/>
    <cellStyle name="Normal 2 11 3 29" xfId="3432"/>
    <cellStyle name="Normal 2 11 3 3" xfId="3433"/>
    <cellStyle name="Normal 2 11 3 30" xfId="3434"/>
    <cellStyle name="Normal 2 11 3 31" xfId="3435"/>
    <cellStyle name="Normal 2 11 3 32" xfId="3436"/>
    <cellStyle name="Normal 2 11 3 33" xfId="3437"/>
    <cellStyle name="Normal 2 11 3 34" xfId="9523"/>
    <cellStyle name="Normal 2 11 3 35" xfId="23400"/>
    <cellStyle name="Normal 2 11 3 36" xfId="22635"/>
    <cellStyle name="Normal 2 11 3 37" xfId="23807"/>
    <cellStyle name="Normal 2 11 3 38" xfId="13597"/>
    <cellStyle name="Normal 2 11 3 39" xfId="19771"/>
    <cellStyle name="Normal 2 11 3 4" xfId="3438"/>
    <cellStyle name="Normal 2 11 3 40" xfId="24433"/>
    <cellStyle name="Normal 2 11 3 41" xfId="24642"/>
    <cellStyle name="Normal 2 11 3 42" xfId="24844"/>
    <cellStyle name="Normal 2 11 3 43" xfId="25048"/>
    <cellStyle name="Normal 2 11 3 44" xfId="25244"/>
    <cellStyle name="Normal 2 11 3 45" xfId="25443"/>
    <cellStyle name="Normal 2 11 3 46" xfId="25641"/>
    <cellStyle name="Normal 2 11 3 47" xfId="25826"/>
    <cellStyle name="Normal 2 11 3 48" xfId="26015"/>
    <cellStyle name="Normal 2 11 3 49" xfId="26206"/>
    <cellStyle name="Normal 2 11 3 5" xfId="3439"/>
    <cellStyle name="Normal 2 11 3 50" xfId="26391"/>
    <cellStyle name="Normal 2 11 3 51" xfId="26574"/>
    <cellStyle name="Normal 2 11 3 52" xfId="26761"/>
    <cellStyle name="Normal 2 11 3 53" xfId="26939"/>
    <cellStyle name="Normal 2 11 3 54" xfId="27118"/>
    <cellStyle name="Normal 2 11 3 55" xfId="27289"/>
    <cellStyle name="Normal 2 11 3 56" xfId="27460"/>
    <cellStyle name="Normal 2 11 3 57" xfId="27626"/>
    <cellStyle name="Normal 2 11 3 58" xfId="27782"/>
    <cellStyle name="Normal 2 11 3 59" xfId="27939"/>
    <cellStyle name="Normal 2 11 3 6" xfId="3440"/>
    <cellStyle name="Normal 2 11 3 60" xfId="28084"/>
    <cellStyle name="Normal 2 11 3 61" xfId="28234"/>
    <cellStyle name="Normal 2 11 3 62" xfId="28387"/>
    <cellStyle name="Normal 2 11 3 63" xfId="28531"/>
    <cellStyle name="Normal 2 11 3 64" xfId="24484"/>
    <cellStyle name="Normal 2 11 3 65" xfId="28553"/>
    <cellStyle name="Normal 2 11 3 66" xfId="28936"/>
    <cellStyle name="Normal 2 11 3 67" xfId="28373"/>
    <cellStyle name="Normal 2 11 3 68" xfId="29150"/>
    <cellStyle name="Normal 2 11 3 69" xfId="29442"/>
    <cellStyle name="Normal 2 11 3 7" xfId="3441"/>
    <cellStyle name="Normal 2 11 3 70" xfId="29335"/>
    <cellStyle name="Normal 2 11 3 71" xfId="26093"/>
    <cellStyle name="Normal 2 11 3 72" xfId="21711"/>
    <cellStyle name="Normal 2 11 3 73" xfId="29524"/>
    <cellStyle name="Normal 2 11 3 74" xfId="29695"/>
    <cellStyle name="Normal 2 11 3 75" xfId="29534"/>
    <cellStyle name="Normal 2 11 3 76" xfId="13066"/>
    <cellStyle name="Normal 2 11 3 77" xfId="34276"/>
    <cellStyle name="Normal 2 11 3 78" xfId="17065"/>
    <cellStyle name="Normal 2 11 3 79" xfId="41161"/>
    <cellStyle name="Normal 2 11 3 8" xfId="3442"/>
    <cellStyle name="Normal 2 11 3 80" xfId="45781"/>
    <cellStyle name="Normal 2 11 3 81" xfId="45207"/>
    <cellStyle name="Normal 2 11 3 82" xfId="45772"/>
    <cellStyle name="Normal 2 11 3 83" xfId="47192"/>
    <cellStyle name="Normal 2 11 3 84" xfId="46562"/>
    <cellStyle name="Normal 2 11 3 85" xfId="52156"/>
    <cellStyle name="Normal 2 11 3 86" xfId="46521"/>
    <cellStyle name="Normal 2 11 3 87" xfId="52194"/>
    <cellStyle name="Normal 2 11 3 88" xfId="50963"/>
    <cellStyle name="Normal 2 11 3 89" xfId="54677"/>
    <cellStyle name="Normal 2 11 3 9" xfId="3443"/>
    <cellStyle name="Normal 2 11 3 90" xfId="54103"/>
    <cellStyle name="Normal 2 11 3 91" xfId="55401"/>
    <cellStyle name="Normal 2 11 3 92" xfId="60914"/>
    <cellStyle name="Normal 2 11 3 93" xfId="60780"/>
    <cellStyle name="Normal 2 11 3_Planilha" xfId="45787"/>
    <cellStyle name="Normal 2 11 30" xfId="3444"/>
    <cellStyle name="Normal 2 11 31" xfId="3445"/>
    <cellStyle name="Normal 2 11 32" xfId="3446"/>
    <cellStyle name="Normal 2 11 33" xfId="3447"/>
    <cellStyle name="Normal 2 11 34" xfId="3448"/>
    <cellStyle name="Normal 2 11 35" xfId="3449"/>
    <cellStyle name="Normal 2 11 36" xfId="9521"/>
    <cellStyle name="Normal 2 11 37" xfId="14671"/>
    <cellStyle name="Normal 2 11 38" xfId="22641"/>
    <cellStyle name="Normal 2 11 39" xfId="18095"/>
    <cellStyle name="Normal 2 11 4" xfId="3450"/>
    <cellStyle name="Normal 2 11 40" xfId="13599"/>
    <cellStyle name="Normal 2 11 41" xfId="24111"/>
    <cellStyle name="Normal 2 11 42" xfId="23382"/>
    <cellStyle name="Normal 2 11 43" xfId="22822"/>
    <cellStyle name="Normal 2 11 44" xfId="22954"/>
    <cellStyle name="Normal 2 11 45" xfId="22871"/>
    <cellStyle name="Normal 2 11 46" xfId="15705"/>
    <cellStyle name="Normal 2 11 47" xfId="22596"/>
    <cellStyle name="Normal 2 11 48" xfId="23066"/>
    <cellStyle name="Normal 2 11 49" xfId="22399"/>
    <cellStyle name="Normal 2 11 5" xfId="3451"/>
    <cellStyle name="Normal 2 11 50" xfId="19831"/>
    <cellStyle name="Normal 2 11 51" xfId="15380"/>
    <cellStyle name="Normal 2 11 52" xfId="22520"/>
    <cellStyle name="Normal 2 11 53" xfId="24583"/>
    <cellStyle name="Normal 2 11 54" xfId="24783"/>
    <cellStyle name="Normal 2 11 55" xfId="24988"/>
    <cellStyle name="Normal 2 11 56" xfId="25184"/>
    <cellStyle name="Normal 2 11 57" xfId="25383"/>
    <cellStyle name="Normal 2 11 58" xfId="25581"/>
    <cellStyle name="Normal 2 11 59" xfId="25769"/>
    <cellStyle name="Normal 2 11 6" xfId="3452"/>
    <cellStyle name="Normal 2 11 60" xfId="25955"/>
    <cellStyle name="Normal 2 11 61" xfId="26147"/>
    <cellStyle name="Normal 2 11 62" xfId="26332"/>
    <cellStyle name="Normal 2 11 63" xfId="26513"/>
    <cellStyle name="Normal 2 11 64" xfId="26701"/>
    <cellStyle name="Normal 2 11 65" xfId="26882"/>
    <cellStyle name="Normal 2 11 66" xfId="28585"/>
    <cellStyle name="Normal 2 11 67" xfId="28702"/>
    <cellStyle name="Normal 2 11 68" xfId="27001"/>
    <cellStyle name="Normal 2 11 69" xfId="29463"/>
    <cellStyle name="Normal 2 11 7" xfId="3453"/>
    <cellStyle name="Normal 2 11 70" xfId="25688"/>
    <cellStyle name="Normal 2 11 71" xfId="18217"/>
    <cellStyle name="Normal 2 11 72" xfId="24884"/>
    <cellStyle name="Normal 2 11 73" xfId="28223"/>
    <cellStyle name="Normal 2 11 74" xfId="29176"/>
    <cellStyle name="Normal 2 11 75" xfId="20595"/>
    <cellStyle name="Normal 2 11 76" xfId="21704"/>
    <cellStyle name="Normal 2 11 77" xfId="26632"/>
    <cellStyle name="Normal 2 11 78" xfId="13068"/>
    <cellStyle name="Normal 2 11 79" xfId="34888"/>
    <cellStyle name="Normal 2 11 8" xfId="3454"/>
    <cellStyle name="Normal 2 11 80" xfId="14876"/>
    <cellStyle name="Normal 2 11 81" xfId="40820"/>
    <cellStyle name="Normal 2 11 82" xfId="45774"/>
    <cellStyle name="Normal 2 11 83" xfId="45219"/>
    <cellStyle name="Normal 2 11 84" xfId="45761"/>
    <cellStyle name="Normal 2 11 85" xfId="47180"/>
    <cellStyle name="Normal 2 11 86" xfId="46368"/>
    <cellStyle name="Normal 2 11 87" xfId="50387"/>
    <cellStyle name="Normal 2 11 88" xfId="45844"/>
    <cellStyle name="Normal 2 11 89" xfId="52189"/>
    <cellStyle name="Normal 2 11 9" xfId="3455"/>
    <cellStyle name="Normal 2 11 90" xfId="49140"/>
    <cellStyle name="Normal 2 11 91" xfId="52677"/>
    <cellStyle name="Normal 2 11 92" xfId="53889"/>
    <cellStyle name="Normal 2 11 93" xfId="55169"/>
    <cellStyle name="Normal 2 11 94" xfId="60911"/>
    <cellStyle name="Normal 2 11 95" xfId="60783"/>
    <cellStyle name="Normal 2 11_Planilha" xfId="45791"/>
    <cellStyle name="Normal 2 12" xfId="3456"/>
    <cellStyle name="Normal 2 12 10" xfId="3457"/>
    <cellStyle name="Normal 2 12 11" xfId="3458"/>
    <cellStyle name="Normal 2 12 12" xfId="3459"/>
    <cellStyle name="Normal 2 12 13" xfId="3460"/>
    <cellStyle name="Normal 2 12 14" xfId="3461"/>
    <cellStyle name="Normal 2 12 15" xfId="3462"/>
    <cellStyle name="Normal 2 12 16" xfId="3463"/>
    <cellStyle name="Normal 2 12 17" xfId="3464"/>
    <cellStyle name="Normal 2 12 18" xfId="3465"/>
    <cellStyle name="Normal 2 12 19" xfId="3466"/>
    <cellStyle name="Normal 2 12 2" xfId="3467"/>
    <cellStyle name="Normal 2 12 2 10" xfId="3468"/>
    <cellStyle name="Normal 2 12 2 11" xfId="3469"/>
    <cellStyle name="Normal 2 12 2 12" xfId="3470"/>
    <cellStyle name="Normal 2 12 2 13" xfId="3471"/>
    <cellStyle name="Normal 2 12 2 14" xfId="3472"/>
    <cellStyle name="Normal 2 12 2 15" xfId="3473"/>
    <cellStyle name="Normal 2 12 2 16" xfId="3474"/>
    <cellStyle name="Normal 2 12 2 17" xfId="3475"/>
    <cellStyle name="Normal 2 12 2 18" xfId="3476"/>
    <cellStyle name="Normal 2 12 2 19" xfId="3477"/>
    <cellStyle name="Normal 2 12 2 2" xfId="3478"/>
    <cellStyle name="Normal 2 12 2 20" xfId="3479"/>
    <cellStyle name="Normal 2 12 2 21" xfId="3480"/>
    <cellStyle name="Normal 2 12 2 22" xfId="3481"/>
    <cellStyle name="Normal 2 12 2 23" xfId="3482"/>
    <cellStyle name="Normal 2 12 2 24" xfId="3483"/>
    <cellStyle name="Normal 2 12 2 25" xfId="3484"/>
    <cellStyle name="Normal 2 12 2 26" xfId="3485"/>
    <cellStyle name="Normal 2 12 2 27" xfId="3486"/>
    <cellStyle name="Normal 2 12 2 28" xfId="3487"/>
    <cellStyle name="Normal 2 12 2 29" xfId="3488"/>
    <cellStyle name="Normal 2 12 2 3" xfId="3489"/>
    <cellStyle name="Normal 2 12 2 30" xfId="3490"/>
    <cellStyle name="Normal 2 12 2 31" xfId="3491"/>
    <cellStyle name="Normal 2 12 2 32" xfId="3492"/>
    <cellStyle name="Normal 2 12 2 33" xfId="3493"/>
    <cellStyle name="Normal 2 12 2 34" xfId="9525"/>
    <cellStyle name="Normal 2 12 2 35" xfId="21624"/>
    <cellStyle name="Normal 2 12 2 36" xfId="22622"/>
    <cellStyle name="Normal 2 12 2 37" xfId="18107"/>
    <cellStyle name="Normal 2 12 2 38" xfId="23867"/>
    <cellStyle name="Normal 2 12 2 39" xfId="21640"/>
    <cellStyle name="Normal 2 12 2 4" xfId="3494"/>
    <cellStyle name="Normal 2 12 2 40" xfId="21749"/>
    <cellStyle name="Normal 2 12 2 41" xfId="24501"/>
    <cellStyle name="Normal 2 12 2 42" xfId="24703"/>
    <cellStyle name="Normal 2 12 2 43" xfId="24907"/>
    <cellStyle name="Normal 2 12 2 44" xfId="25104"/>
    <cellStyle name="Normal 2 12 2 45" xfId="25302"/>
    <cellStyle name="Normal 2 12 2 46" xfId="25503"/>
    <cellStyle name="Normal 2 12 2 47" xfId="25691"/>
    <cellStyle name="Normal 2 12 2 48" xfId="25877"/>
    <cellStyle name="Normal 2 12 2 49" xfId="26068"/>
    <cellStyle name="Normal 2 12 2 5" xfId="3495"/>
    <cellStyle name="Normal 2 12 2 50" xfId="26257"/>
    <cellStyle name="Normal 2 12 2 51" xfId="26437"/>
    <cellStyle name="Normal 2 12 2 52" xfId="26623"/>
    <cellStyle name="Normal 2 12 2 53" xfId="26807"/>
    <cellStyle name="Normal 2 12 2 54" xfId="26987"/>
    <cellStyle name="Normal 2 12 2 55" xfId="27161"/>
    <cellStyle name="Normal 2 12 2 56" xfId="27332"/>
    <cellStyle name="Normal 2 12 2 57" xfId="27501"/>
    <cellStyle name="Normal 2 12 2 58" xfId="27665"/>
    <cellStyle name="Normal 2 12 2 59" xfId="27821"/>
    <cellStyle name="Normal 2 12 2 6" xfId="3496"/>
    <cellStyle name="Normal 2 12 2 60" xfId="27972"/>
    <cellStyle name="Normal 2 12 2 61" xfId="28120"/>
    <cellStyle name="Normal 2 12 2 62" xfId="28272"/>
    <cellStyle name="Normal 2 12 2 63" xfId="28425"/>
    <cellStyle name="Normal 2 12 2 64" xfId="28671"/>
    <cellStyle name="Normal 2 12 2 65" xfId="28804"/>
    <cellStyle name="Normal 2 12 2 66" xfId="28189"/>
    <cellStyle name="Normal 2 12 2 67" xfId="28980"/>
    <cellStyle name="Normal 2 12 2 68" xfId="28954"/>
    <cellStyle name="Normal 2 12 2 69" xfId="28423"/>
    <cellStyle name="Normal 2 12 2 7" xfId="3497"/>
    <cellStyle name="Normal 2 12 2 70" xfId="29552"/>
    <cellStyle name="Normal 2 12 2 71" xfId="24900"/>
    <cellStyle name="Normal 2 12 2 72" xfId="27160"/>
    <cellStyle name="Normal 2 12 2 73" xfId="29179"/>
    <cellStyle name="Normal 2 12 2 74" xfId="29614"/>
    <cellStyle name="Normal 2 12 2 75" xfId="28429"/>
    <cellStyle name="Normal 2 12 2 76" xfId="23944"/>
    <cellStyle name="Normal 2 12 2 77" xfId="33982"/>
    <cellStyle name="Normal 2 12 2 78" xfId="37729"/>
    <cellStyle name="Normal 2 12 2 79" xfId="43629"/>
    <cellStyle name="Normal 2 12 2 8" xfId="3498"/>
    <cellStyle name="Normal 2 12 2 80" xfId="45793"/>
    <cellStyle name="Normal 2 12 2 81" xfId="47142"/>
    <cellStyle name="Normal 2 12 2 82" xfId="45790"/>
    <cellStyle name="Normal 2 12 2 83" xfId="47234"/>
    <cellStyle name="Normal 2 12 2 84" xfId="48497"/>
    <cellStyle name="Normal 2 12 2 85" xfId="52164"/>
    <cellStyle name="Normal 2 12 2 86" xfId="48521"/>
    <cellStyle name="Normal 2 12 2 87" xfId="52212"/>
    <cellStyle name="Normal 2 12 2 88" xfId="53446"/>
    <cellStyle name="Normal 2 12 2 89" xfId="54713"/>
    <cellStyle name="Normal 2 12 2 9" xfId="3499"/>
    <cellStyle name="Normal 2 12 2 90" xfId="55946"/>
    <cellStyle name="Normal 2 12 2 91" xfId="57170"/>
    <cellStyle name="Normal 2 12 2 92" xfId="60918"/>
    <cellStyle name="Normal 2 12 2 93" xfId="60775"/>
    <cellStyle name="Normal 2 12 2_Planilha" xfId="45799"/>
    <cellStyle name="Normal 2 12 20" xfId="3500"/>
    <cellStyle name="Normal 2 12 21" xfId="3501"/>
    <cellStyle name="Normal 2 12 22" xfId="3502"/>
    <cellStyle name="Normal 2 12 23" xfId="3503"/>
    <cellStyle name="Normal 2 12 24" xfId="3504"/>
    <cellStyle name="Normal 2 12 25" xfId="3505"/>
    <cellStyle name="Normal 2 12 26" xfId="3506"/>
    <cellStyle name="Normal 2 12 27" xfId="3507"/>
    <cellStyle name="Normal 2 12 28" xfId="3508"/>
    <cellStyle name="Normal 2 12 29" xfId="3509"/>
    <cellStyle name="Normal 2 12 3" xfId="3510"/>
    <cellStyle name="Normal 2 12 3 10" xfId="3511"/>
    <cellStyle name="Normal 2 12 3 11" xfId="3512"/>
    <cellStyle name="Normal 2 12 3 12" xfId="3513"/>
    <cellStyle name="Normal 2 12 3 13" xfId="3514"/>
    <cellStyle name="Normal 2 12 3 14" xfId="3515"/>
    <cellStyle name="Normal 2 12 3 15" xfId="3516"/>
    <cellStyle name="Normal 2 12 3 16" xfId="3517"/>
    <cellStyle name="Normal 2 12 3 17" xfId="3518"/>
    <cellStyle name="Normal 2 12 3 18" xfId="3519"/>
    <cellStyle name="Normal 2 12 3 19" xfId="3520"/>
    <cellStyle name="Normal 2 12 3 2" xfId="3521"/>
    <cellStyle name="Normal 2 12 3 20" xfId="3522"/>
    <cellStyle name="Normal 2 12 3 21" xfId="3523"/>
    <cellStyle name="Normal 2 12 3 22" xfId="3524"/>
    <cellStyle name="Normal 2 12 3 23" xfId="3525"/>
    <cellStyle name="Normal 2 12 3 24" xfId="3526"/>
    <cellStyle name="Normal 2 12 3 25" xfId="3527"/>
    <cellStyle name="Normal 2 12 3 26" xfId="3528"/>
    <cellStyle name="Normal 2 12 3 27" xfId="3529"/>
    <cellStyle name="Normal 2 12 3 28" xfId="3530"/>
    <cellStyle name="Normal 2 12 3 29" xfId="3531"/>
    <cellStyle name="Normal 2 12 3 3" xfId="3532"/>
    <cellStyle name="Normal 2 12 3 30" xfId="3533"/>
    <cellStyle name="Normal 2 12 3 31" xfId="3534"/>
    <cellStyle name="Normal 2 12 3 32" xfId="3535"/>
    <cellStyle name="Normal 2 12 3 33" xfId="3536"/>
    <cellStyle name="Normal 2 12 3 34" xfId="9526"/>
    <cellStyle name="Normal 2 12 3 35" xfId="14781"/>
    <cellStyle name="Normal 2 12 3 36" xfId="22637"/>
    <cellStyle name="Normal 2 12 3 37" xfId="18150"/>
    <cellStyle name="Normal 2 12 3 38" xfId="19418"/>
    <cellStyle name="Normal 2 12 3 39" xfId="19768"/>
    <cellStyle name="Normal 2 12 3 4" xfId="3537"/>
    <cellStyle name="Normal 2 12 3 40" xfId="23563"/>
    <cellStyle name="Normal 2 12 3 41" xfId="20588"/>
    <cellStyle name="Normal 2 12 3 42" xfId="24460"/>
    <cellStyle name="Normal 2 12 3 43" xfId="24669"/>
    <cellStyle name="Normal 2 12 3 44" xfId="24871"/>
    <cellStyle name="Normal 2 12 3 45" xfId="25075"/>
    <cellStyle name="Normal 2 12 3 46" xfId="25271"/>
    <cellStyle name="Normal 2 12 3 47" xfId="25470"/>
    <cellStyle name="Normal 2 12 3 48" xfId="25667"/>
    <cellStyle name="Normal 2 12 3 49" xfId="25853"/>
    <cellStyle name="Normal 2 12 3 5" xfId="3538"/>
    <cellStyle name="Normal 2 12 3 50" xfId="26042"/>
    <cellStyle name="Normal 2 12 3 51" xfId="26233"/>
    <cellStyle name="Normal 2 12 3 52" xfId="26416"/>
    <cellStyle name="Normal 2 12 3 53" xfId="26598"/>
    <cellStyle name="Normal 2 12 3 54" xfId="26786"/>
    <cellStyle name="Normal 2 12 3 55" xfId="26965"/>
    <cellStyle name="Normal 2 12 3 56" xfId="27142"/>
    <cellStyle name="Normal 2 12 3 57" xfId="27315"/>
    <cellStyle name="Normal 2 12 3 58" xfId="27484"/>
    <cellStyle name="Normal 2 12 3 59" xfId="27650"/>
    <cellStyle name="Normal 2 12 3 6" xfId="3539"/>
    <cellStyle name="Normal 2 12 3 60" xfId="27807"/>
    <cellStyle name="Normal 2 12 3 61" xfId="27961"/>
    <cellStyle name="Normal 2 12 3 62" xfId="28107"/>
    <cellStyle name="Normal 2 12 3 63" xfId="28257"/>
    <cellStyle name="Normal 2 12 3 64" xfId="27067"/>
    <cellStyle name="Normal 2 12 3 65" xfId="28718"/>
    <cellStyle name="Normal 2 12 3 66" xfId="25943"/>
    <cellStyle name="Normal 2 12 3 67" xfId="14548"/>
    <cellStyle name="Normal 2 12 3 68" xfId="26790"/>
    <cellStyle name="Normal 2 12 3 69" xfId="25508"/>
    <cellStyle name="Normal 2 12 3 7" xfId="3540"/>
    <cellStyle name="Normal 2 12 3 70" xfId="28967"/>
    <cellStyle name="Normal 2 12 3 71" xfId="28130"/>
    <cellStyle name="Normal 2 12 3 72" xfId="27841"/>
    <cellStyle name="Normal 2 12 3 73" xfId="28127"/>
    <cellStyle name="Normal 2 12 3 74" xfId="28828"/>
    <cellStyle name="Normal 2 12 3 75" xfId="26256"/>
    <cellStyle name="Normal 2 12 3 76" xfId="13065"/>
    <cellStyle name="Normal 2 12 3 77" xfId="33703"/>
    <cellStyle name="Normal 2 12 3 78" xfId="37480"/>
    <cellStyle name="Normal 2 12 3 79" xfId="43194"/>
    <cellStyle name="Normal 2 12 3 8" xfId="3541"/>
    <cellStyle name="Normal 2 12 3 80" xfId="45800"/>
    <cellStyle name="Normal 2 12 3 81" xfId="47148"/>
    <cellStyle name="Normal 2 12 3 82" xfId="45802"/>
    <cellStyle name="Normal 2 12 3 83" xfId="47302"/>
    <cellStyle name="Normal 2 12 3 84" xfId="48566"/>
    <cellStyle name="Normal 2 12 3 85" xfId="52167"/>
    <cellStyle name="Normal 2 12 3 86" xfId="48612"/>
    <cellStyle name="Normal 2 12 3 87" xfId="52284"/>
    <cellStyle name="Normal 2 12 3 88" xfId="53504"/>
    <cellStyle name="Normal 2 12 3 89" xfId="54794"/>
    <cellStyle name="Normal 2 12 3 9" xfId="3542"/>
    <cellStyle name="Normal 2 12 3 90" xfId="56027"/>
    <cellStyle name="Normal 2 12 3 91" xfId="57251"/>
    <cellStyle name="Normal 2 12 3 92" xfId="60920"/>
    <cellStyle name="Normal 2 12 3 93" xfId="60772"/>
    <cellStyle name="Normal 2 12 3_Planilha" xfId="45806"/>
    <cellStyle name="Normal 2 12 30" xfId="3543"/>
    <cellStyle name="Normal 2 12 31" xfId="3544"/>
    <cellStyle name="Normal 2 12 32" xfId="3545"/>
    <cellStyle name="Normal 2 12 33" xfId="3546"/>
    <cellStyle name="Normal 2 12 34" xfId="3547"/>
    <cellStyle name="Normal 2 12 35" xfId="3548"/>
    <cellStyle name="Normal 2 12 36" xfId="9524"/>
    <cellStyle name="Normal 2 12 37" xfId="14691"/>
    <cellStyle name="Normal 2 12 38" xfId="23933"/>
    <cellStyle name="Normal 2 12 39" xfId="18093"/>
    <cellStyle name="Normal 2 12 4" xfId="3549"/>
    <cellStyle name="Normal 2 12 40" xfId="24011"/>
    <cellStyle name="Normal 2 12 41" xfId="23121"/>
    <cellStyle name="Normal 2 12 42" xfId="16574"/>
    <cellStyle name="Normal 2 12 43" xfId="20575"/>
    <cellStyle name="Normal 2 12 44" xfId="22204"/>
    <cellStyle name="Normal 2 12 45" xfId="22554"/>
    <cellStyle name="Normal 2 12 46" xfId="18918"/>
    <cellStyle name="Normal 2 12 47" xfId="24417"/>
    <cellStyle name="Normal 2 12 48" xfId="24626"/>
    <cellStyle name="Normal 2 12 49" xfId="24827"/>
    <cellStyle name="Normal 2 12 5" xfId="3550"/>
    <cellStyle name="Normal 2 12 50" xfId="25032"/>
    <cellStyle name="Normal 2 12 51" xfId="25227"/>
    <cellStyle name="Normal 2 12 52" xfId="25426"/>
    <cellStyle name="Normal 2 12 53" xfId="25624"/>
    <cellStyle name="Normal 2 12 54" xfId="25811"/>
    <cellStyle name="Normal 2 12 55" xfId="25998"/>
    <cellStyle name="Normal 2 12 56" xfId="26190"/>
    <cellStyle name="Normal 2 12 57" xfId="26375"/>
    <cellStyle name="Normal 2 12 58" xfId="26558"/>
    <cellStyle name="Normal 2 12 59" xfId="26745"/>
    <cellStyle name="Normal 2 12 6" xfId="3551"/>
    <cellStyle name="Normal 2 12 60" xfId="26923"/>
    <cellStyle name="Normal 2 12 61" xfId="27103"/>
    <cellStyle name="Normal 2 12 62" xfId="27272"/>
    <cellStyle name="Normal 2 12 63" xfId="27446"/>
    <cellStyle name="Normal 2 12 64" xfId="27610"/>
    <cellStyle name="Normal 2 12 65" xfId="27768"/>
    <cellStyle name="Normal 2 12 66" xfId="16111"/>
    <cellStyle name="Normal 2 12 67" xfId="29236"/>
    <cellStyle name="Normal 2 12 68" xfId="27351"/>
    <cellStyle name="Normal 2 12 69" xfId="28823"/>
    <cellStyle name="Normal 2 12 7" xfId="3552"/>
    <cellStyle name="Normal 2 12 70" xfId="26349"/>
    <cellStyle name="Normal 2 12 71" xfId="28437"/>
    <cellStyle name="Normal 2 12 72" xfId="29398"/>
    <cellStyle name="Normal 2 12 73" xfId="29318"/>
    <cellStyle name="Normal 2 12 74" xfId="29708"/>
    <cellStyle name="Normal 2 12 75" xfId="26254"/>
    <cellStyle name="Normal 2 12 76" xfId="29694"/>
    <cellStyle name="Normal 2 12 77" xfId="26612"/>
    <cellStyle name="Normal 2 12 78" xfId="13035"/>
    <cellStyle name="Normal 2 12 79" xfId="30039"/>
    <cellStyle name="Normal 2 12 8" xfId="3553"/>
    <cellStyle name="Normal 2 12 80" xfId="32529"/>
    <cellStyle name="Normal 2 12 81" xfId="35244"/>
    <cellStyle name="Normal 2 12 82" xfId="45792"/>
    <cellStyle name="Normal 2 12 83" xfId="47141"/>
    <cellStyle name="Normal 2 12 84" xfId="45789"/>
    <cellStyle name="Normal 2 12 85" xfId="47226"/>
    <cellStyle name="Normal 2 12 86" xfId="48490"/>
    <cellStyle name="Normal 2 12 87" xfId="52163"/>
    <cellStyle name="Normal 2 12 88" xfId="48514"/>
    <cellStyle name="Normal 2 12 89" xfId="52206"/>
    <cellStyle name="Normal 2 12 9" xfId="3554"/>
    <cellStyle name="Normal 2 12 90" xfId="53445"/>
    <cellStyle name="Normal 2 12 91" xfId="54705"/>
    <cellStyle name="Normal 2 12 92" xfId="55938"/>
    <cellStyle name="Normal 2 12 93" xfId="57162"/>
    <cellStyle name="Normal 2 12 94" xfId="60917"/>
    <cellStyle name="Normal 2 12 95" xfId="60776"/>
    <cellStyle name="Normal 2 12_Planilha" xfId="45812"/>
    <cellStyle name="Normal 2 13" xfId="3555"/>
    <cellStyle name="Normal 2 13 10" xfId="3556"/>
    <cellStyle name="Normal 2 13 11" xfId="3557"/>
    <cellStyle name="Normal 2 13 12" xfId="3558"/>
    <cellStyle name="Normal 2 13 13" xfId="3559"/>
    <cellStyle name="Normal 2 13 14" xfId="3560"/>
    <cellStyle name="Normal 2 13 15" xfId="3561"/>
    <cellStyle name="Normal 2 13 16" xfId="3562"/>
    <cellStyle name="Normal 2 13 17" xfId="3563"/>
    <cellStyle name="Normal 2 13 18" xfId="3564"/>
    <cellStyle name="Normal 2 13 19" xfId="3565"/>
    <cellStyle name="Normal 2 13 2" xfId="3566"/>
    <cellStyle name="Normal 2 13 2 10" xfId="3567"/>
    <cellStyle name="Normal 2 13 2 11" xfId="3568"/>
    <cellStyle name="Normal 2 13 2 12" xfId="3569"/>
    <cellStyle name="Normal 2 13 2 13" xfId="3570"/>
    <cellStyle name="Normal 2 13 2 14" xfId="3571"/>
    <cellStyle name="Normal 2 13 2 15" xfId="3572"/>
    <cellStyle name="Normal 2 13 2 16" xfId="3573"/>
    <cellStyle name="Normal 2 13 2 17" xfId="3574"/>
    <cellStyle name="Normal 2 13 2 18" xfId="3575"/>
    <cellStyle name="Normal 2 13 2 19" xfId="3576"/>
    <cellStyle name="Normal 2 13 2 2" xfId="3577"/>
    <cellStyle name="Normal 2 13 2 20" xfId="3578"/>
    <cellStyle name="Normal 2 13 2 21" xfId="3579"/>
    <cellStyle name="Normal 2 13 2 22" xfId="3580"/>
    <cellStyle name="Normal 2 13 2 23" xfId="3581"/>
    <cellStyle name="Normal 2 13 2 24" xfId="3582"/>
    <cellStyle name="Normal 2 13 2 25" xfId="3583"/>
    <cellStyle name="Normal 2 13 2 26" xfId="3584"/>
    <cellStyle name="Normal 2 13 2 27" xfId="3585"/>
    <cellStyle name="Normal 2 13 2 28" xfId="3586"/>
    <cellStyle name="Normal 2 13 2 29" xfId="3587"/>
    <cellStyle name="Normal 2 13 2 3" xfId="3588"/>
    <cellStyle name="Normal 2 13 2 30" xfId="3589"/>
    <cellStyle name="Normal 2 13 2 31" xfId="3590"/>
    <cellStyle name="Normal 2 13 2 32" xfId="3591"/>
    <cellStyle name="Normal 2 13 2 33" xfId="3592"/>
    <cellStyle name="Normal 2 13 2 34" xfId="9528"/>
    <cellStyle name="Normal 2 13 2 35" xfId="14693"/>
    <cellStyle name="Normal 2 13 2 36" xfId="23943"/>
    <cellStyle name="Normal 2 13 2 37" xfId="18097"/>
    <cellStyle name="Normal 2 13 2 38" xfId="22425"/>
    <cellStyle name="Normal 2 13 2 39" xfId="19775"/>
    <cellStyle name="Normal 2 13 2 4" xfId="3593"/>
    <cellStyle name="Normal 2 13 2 40" xfId="24149"/>
    <cellStyle name="Normal 2 13 2 41" xfId="20576"/>
    <cellStyle name="Normal 2 13 2 42" xfId="24458"/>
    <cellStyle name="Normal 2 13 2 43" xfId="24667"/>
    <cellStyle name="Normal 2 13 2 44" xfId="24869"/>
    <cellStyle name="Normal 2 13 2 45" xfId="25073"/>
    <cellStyle name="Normal 2 13 2 46" xfId="25269"/>
    <cellStyle name="Normal 2 13 2 47" xfId="25468"/>
    <cellStyle name="Normal 2 13 2 48" xfId="25665"/>
    <cellStyle name="Normal 2 13 2 49" xfId="25851"/>
    <cellStyle name="Normal 2 13 2 5" xfId="3594"/>
    <cellStyle name="Normal 2 13 2 50" xfId="26040"/>
    <cellStyle name="Normal 2 13 2 51" xfId="26231"/>
    <cellStyle name="Normal 2 13 2 52" xfId="26414"/>
    <cellStyle name="Normal 2 13 2 53" xfId="26596"/>
    <cellStyle name="Normal 2 13 2 54" xfId="26784"/>
    <cellStyle name="Normal 2 13 2 55" xfId="26963"/>
    <cellStyle name="Normal 2 13 2 56" xfId="27140"/>
    <cellStyle name="Normal 2 13 2 57" xfId="27313"/>
    <cellStyle name="Normal 2 13 2 58" xfId="27482"/>
    <cellStyle name="Normal 2 13 2 59" xfId="27648"/>
    <cellStyle name="Normal 2 13 2 6" xfId="3595"/>
    <cellStyle name="Normal 2 13 2 60" xfId="27805"/>
    <cellStyle name="Normal 2 13 2 61" xfId="27959"/>
    <cellStyle name="Normal 2 13 2 62" xfId="28105"/>
    <cellStyle name="Normal 2 13 2 63" xfId="28255"/>
    <cellStyle name="Normal 2 13 2 64" xfId="24705"/>
    <cellStyle name="Normal 2 13 2 65" xfId="26651"/>
    <cellStyle name="Normal 2 13 2 66" xfId="25128"/>
    <cellStyle name="Normal 2 13 2 67" xfId="25304"/>
    <cellStyle name="Normal 2 13 2 68" xfId="23935"/>
    <cellStyle name="Normal 2 13 2 69" xfId="24337"/>
    <cellStyle name="Normal 2 13 2 7" xfId="3596"/>
    <cellStyle name="Normal 2 13 2 70" xfId="25900"/>
    <cellStyle name="Normal 2 13 2 71" xfId="28181"/>
    <cellStyle name="Normal 2 13 2 72" xfId="29538"/>
    <cellStyle name="Normal 2 13 2 73" xfId="28483"/>
    <cellStyle name="Normal 2 13 2 74" xfId="29615"/>
    <cellStyle name="Normal 2 13 2 75" xfId="27384"/>
    <cellStyle name="Normal 2 13 2 76" xfId="13063"/>
    <cellStyle name="Normal 2 13 2 77" xfId="33111"/>
    <cellStyle name="Normal 2 13 2 78" xfId="38506"/>
    <cellStyle name="Normal 2 13 2 79" xfId="42448"/>
    <cellStyle name="Normal 2 13 2 8" xfId="3597"/>
    <cellStyle name="Normal 2 13 2 80" xfId="45814"/>
    <cellStyle name="Normal 2 13 2 81" xfId="47160"/>
    <cellStyle name="Normal 2 13 2 82" xfId="45824"/>
    <cellStyle name="Normal 2 13 2 83" xfId="47447"/>
    <cellStyle name="Normal 2 13 2 84" xfId="48714"/>
    <cellStyle name="Normal 2 13 2 85" xfId="52176"/>
    <cellStyle name="Normal 2 13 2 86" xfId="48805"/>
    <cellStyle name="Normal 2 13 2 87" xfId="52431"/>
    <cellStyle name="Normal 2 13 2 88" xfId="53635"/>
    <cellStyle name="Normal 2 13 2 89" xfId="54920"/>
    <cellStyle name="Normal 2 13 2 9" xfId="3598"/>
    <cellStyle name="Normal 2 13 2 90" xfId="56151"/>
    <cellStyle name="Normal 2 13 2 91" xfId="57372"/>
    <cellStyle name="Normal 2 13 2 92" xfId="60924"/>
    <cellStyle name="Normal 2 13 2 93" xfId="60767"/>
    <cellStyle name="Normal 2 13 2_Planilha" xfId="45820"/>
    <cellStyle name="Normal 2 13 20" xfId="3599"/>
    <cellStyle name="Normal 2 13 21" xfId="3600"/>
    <cellStyle name="Normal 2 13 22" xfId="3601"/>
    <cellStyle name="Normal 2 13 23" xfId="3602"/>
    <cellStyle name="Normal 2 13 24" xfId="3603"/>
    <cellStyle name="Normal 2 13 25" xfId="3604"/>
    <cellStyle name="Normal 2 13 26" xfId="3605"/>
    <cellStyle name="Normal 2 13 27" xfId="3606"/>
    <cellStyle name="Normal 2 13 28" xfId="3607"/>
    <cellStyle name="Normal 2 13 29" xfId="3608"/>
    <cellStyle name="Normal 2 13 3" xfId="3609"/>
    <cellStyle name="Normal 2 13 3 10" xfId="3610"/>
    <cellStyle name="Normal 2 13 3 11" xfId="3611"/>
    <cellStyle name="Normal 2 13 3 12" xfId="3612"/>
    <cellStyle name="Normal 2 13 3 13" xfId="3613"/>
    <cellStyle name="Normal 2 13 3 14" xfId="3614"/>
    <cellStyle name="Normal 2 13 3 15" xfId="3615"/>
    <cellStyle name="Normal 2 13 3 16" xfId="3616"/>
    <cellStyle name="Normal 2 13 3 17" xfId="3617"/>
    <cellStyle name="Normal 2 13 3 18" xfId="3618"/>
    <cellStyle name="Normal 2 13 3 19" xfId="3619"/>
    <cellStyle name="Normal 2 13 3 2" xfId="3620"/>
    <cellStyle name="Normal 2 13 3 20" xfId="3621"/>
    <cellStyle name="Normal 2 13 3 21" xfId="3622"/>
    <cellStyle name="Normal 2 13 3 22" xfId="3623"/>
    <cellStyle name="Normal 2 13 3 23" xfId="3624"/>
    <cellStyle name="Normal 2 13 3 24" xfId="3625"/>
    <cellStyle name="Normal 2 13 3 25" xfId="3626"/>
    <cellStyle name="Normal 2 13 3 26" xfId="3627"/>
    <cellStyle name="Normal 2 13 3 27" xfId="3628"/>
    <cellStyle name="Normal 2 13 3 28" xfId="3629"/>
    <cellStyle name="Normal 2 13 3 29" xfId="3630"/>
    <cellStyle name="Normal 2 13 3 3" xfId="3631"/>
    <cellStyle name="Normal 2 13 3 30" xfId="3632"/>
    <cellStyle name="Normal 2 13 3 31" xfId="3633"/>
    <cellStyle name="Normal 2 13 3 32" xfId="3634"/>
    <cellStyle name="Normal 2 13 3 33" xfId="3635"/>
    <cellStyle name="Normal 2 13 3 34" xfId="9529"/>
    <cellStyle name="Normal 2 13 3 35" xfId="14700"/>
    <cellStyle name="Normal 2 13 3 36" xfId="22639"/>
    <cellStyle name="Normal 2 13 3 37" xfId="18111"/>
    <cellStyle name="Normal 2 13 3 38" xfId="22424"/>
    <cellStyle name="Normal 2 13 3 39" xfId="19776"/>
    <cellStyle name="Normal 2 13 3 4" xfId="3636"/>
    <cellStyle name="Normal 2 13 3 40" xfId="16578"/>
    <cellStyle name="Normal 2 13 3 41" xfId="24213"/>
    <cellStyle name="Normal 2 13 3 42" xfId="15774"/>
    <cellStyle name="Normal 2 13 3 43" xfId="20689"/>
    <cellStyle name="Normal 2 13 3 44" xfId="14926"/>
    <cellStyle name="Normal 2 13 3 45" xfId="24102"/>
    <cellStyle name="Normal 2 13 3 46" xfId="22052"/>
    <cellStyle name="Normal 2 13 3 47" xfId="21363"/>
    <cellStyle name="Normal 2 13 3 48" xfId="23279"/>
    <cellStyle name="Normal 2 13 3 49" xfId="24090"/>
    <cellStyle name="Normal 2 13 3 5" xfId="3637"/>
    <cellStyle name="Normal 2 13 3 50" xfId="24269"/>
    <cellStyle name="Normal 2 13 3 51" xfId="14591"/>
    <cellStyle name="Normal 2 13 3 52" xfId="23471"/>
    <cellStyle name="Normal 2 13 3 53" xfId="21518"/>
    <cellStyle name="Normal 2 13 3 54" xfId="21859"/>
    <cellStyle name="Normal 2 13 3 55" xfId="24512"/>
    <cellStyle name="Normal 2 13 3 56" xfId="24715"/>
    <cellStyle name="Normal 2 13 3 57" xfId="24919"/>
    <cellStyle name="Normal 2 13 3 58" xfId="25116"/>
    <cellStyle name="Normal 2 13 3 59" xfId="25314"/>
    <cellStyle name="Normal 2 13 3 6" xfId="3638"/>
    <cellStyle name="Normal 2 13 3 60" xfId="25514"/>
    <cellStyle name="Normal 2 13 3 61" xfId="25703"/>
    <cellStyle name="Normal 2 13 3 62" xfId="25888"/>
    <cellStyle name="Normal 2 13 3 63" xfId="26081"/>
    <cellStyle name="Normal 2 13 3 64" xfId="28280"/>
    <cellStyle name="Normal 2 13 3 65" xfId="28068"/>
    <cellStyle name="Normal 2 13 3 66" xfId="27405"/>
    <cellStyle name="Normal 2 13 3 67" xfId="28979"/>
    <cellStyle name="Normal 2 13 3 68" xfId="23455"/>
    <cellStyle name="Normal 2 13 3 69" xfId="28859"/>
    <cellStyle name="Normal 2 13 3 7" xfId="3639"/>
    <cellStyle name="Normal 2 13 3 70" xfId="29399"/>
    <cellStyle name="Normal 2 13 3 71" xfId="28711"/>
    <cellStyle name="Normal 2 13 3 72" xfId="25686"/>
    <cellStyle name="Normal 2 13 3 73" xfId="28943"/>
    <cellStyle name="Normal 2 13 3 74" xfId="23864"/>
    <cellStyle name="Normal 2 13 3 75" xfId="29535"/>
    <cellStyle name="Normal 2 13 3 76" xfId="13062"/>
    <cellStyle name="Normal 2 13 3 77" xfId="32813"/>
    <cellStyle name="Normal 2 13 3 78" xfId="38360"/>
    <cellStyle name="Normal 2 13 3 79" xfId="43958"/>
    <cellStyle name="Normal 2 13 3 8" xfId="3640"/>
    <cellStyle name="Normal 2 13 3 80" xfId="45821"/>
    <cellStyle name="Normal 2 13 3 81" xfId="47167"/>
    <cellStyle name="Normal 2 13 3 82" xfId="45835"/>
    <cellStyle name="Normal 2 13 3 83" xfId="47526"/>
    <cellStyle name="Normal 2 13 3 84" xfId="48789"/>
    <cellStyle name="Normal 2 13 3 85" xfId="52180"/>
    <cellStyle name="Normal 2 13 3 86" xfId="48882"/>
    <cellStyle name="Normal 2 13 3 87" xfId="52488"/>
    <cellStyle name="Normal 2 13 3 88" xfId="53707"/>
    <cellStyle name="Normal 2 13 3 89" xfId="54993"/>
    <cellStyle name="Normal 2 13 3 9" xfId="3641"/>
    <cellStyle name="Normal 2 13 3 90" xfId="56224"/>
    <cellStyle name="Normal 2 13 3 91" xfId="57445"/>
    <cellStyle name="Normal 2 13 3 92" xfId="60926"/>
    <cellStyle name="Normal 2 13 3 93" xfId="60766"/>
    <cellStyle name="Normal 2 13 3_Planilha" xfId="45826"/>
    <cellStyle name="Normal 2 13 30" xfId="3642"/>
    <cellStyle name="Normal 2 13 31" xfId="3643"/>
    <cellStyle name="Normal 2 13 32" xfId="3644"/>
    <cellStyle name="Normal 2 13 33" xfId="3645"/>
    <cellStyle name="Normal 2 13 34" xfId="3646"/>
    <cellStyle name="Normal 2 13 35" xfId="3647"/>
    <cellStyle name="Normal 2 13 36" xfId="9527"/>
    <cellStyle name="Normal 2 13 37" xfId="14667"/>
    <cellStyle name="Normal 2 13 38" xfId="18644"/>
    <cellStyle name="Normal 2 13 39" xfId="21841"/>
    <cellStyle name="Normal 2 13 4" xfId="3648"/>
    <cellStyle name="Normal 2 13 40" xfId="13603"/>
    <cellStyle name="Normal 2 13 41" xfId="19773"/>
    <cellStyle name="Normal 2 13 42" xfId="23314"/>
    <cellStyle name="Normal 2 13 43" xfId="23182"/>
    <cellStyle name="Normal 2 13 44" xfId="15772"/>
    <cellStyle name="Normal 2 13 45" xfId="22870"/>
    <cellStyle name="Normal 2 13 46" xfId="14925"/>
    <cellStyle name="Normal 2 13 47" xfId="22590"/>
    <cellStyle name="Normal 2 13 48" xfId="18228"/>
    <cellStyle name="Normal 2 13 49" xfId="19435"/>
    <cellStyle name="Normal 2 13 5" xfId="3649"/>
    <cellStyle name="Normal 2 13 50" xfId="19780"/>
    <cellStyle name="Normal 2 13 51" xfId="17703"/>
    <cellStyle name="Normal 2 13 52" xfId="19344"/>
    <cellStyle name="Normal 2 13 53" xfId="23086"/>
    <cellStyle name="Normal 2 13 54" xfId="22364"/>
    <cellStyle name="Normal 2 13 55" xfId="23152"/>
    <cellStyle name="Normal 2 13 56" xfId="24043"/>
    <cellStyle name="Normal 2 13 57" xfId="20637"/>
    <cellStyle name="Normal 2 13 58" xfId="22172"/>
    <cellStyle name="Normal 2 13 59" xfId="21270"/>
    <cellStyle name="Normal 2 13 6" xfId="3650"/>
    <cellStyle name="Normal 2 13 60" xfId="23489"/>
    <cellStyle name="Normal 2 13 61" xfId="21322"/>
    <cellStyle name="Normal 2 13 62" xfId="22028"/>
    <cellStyle name="Normal 2 13 63" xfId="24094"/>
    <cellStyle name="Normal 2 13 64" xfId="21966"/>
    <cellStyle name="Normal 2 13 65" xfId="24526"/>
    <cellStyle name="Normal 2 13 66" xfId="29120"/>
    <cellStyle name="Normal 2 13 67" xfId="21653"/>
    <cellStyle name="Normal 2 13 68" xfId="29097"/>
    <cellStyle name="Normal 2 13 69" xfId="29040"/>
    <cellStyle name="Normal 2 13 7" xfId="3651"/>
    <cellStyle name="Normal 2 13 70" xfId="28701"/>
    <cellStyle name="Normal 2 13 71" xfId="28656"/>
    <cellStyle name="Normal 2 13 72" xfId="25293"/>
    <cellStyle name="Normal 2 13 73" xfId="25358"/>
    <cellStyle name="Normal 2 13 74" xfId="21661"/>
    <cellStyle name="Normal 2 13 75" xfId="24520"/>
    <cellStyle name="Normal 2 13 76" xfId="29967"/>
    <cellStyle name="Normal 2 13 77" xfId="29920"/>
    <cellStyle name="Normal 2 13 78" xfId="13064"/>
    <cellStyle name="Normal 2 13 79" xfId="33407"/>
    <cellStyle name="Normal 2 13 8" xfId="3652"/>
    <cellStyle name="Normal 2 13 80" xfId="38963"/>
    <cellStyle name="Normal 2 13 81" xfId="37600"/>
    <cellStyle name="Normal 2 13 82" xfId="45813"/>
    <cellStyle name="Normal 2 13 83" xfId="47159"/>
    <cellStyle name="Normal 2 13 84" xfId="45822"/>
    <cellStyle name="Normal 2 13 85" xfId="47432"/>
    <cellStyle name="Normal 2 13 86" xfId="48706"/>
    <cellStyle name="Normal 2 13 87" xfId="52175"/>
    <cellStyle name="Normal 2 13 88" xfId="48797"/>
    <cellStyle name="Normal 2 13 89" xfId="52422"/>
    <cellStyle name="Normal 2 13 9" xfId="3653"/>
    <cellStyle name="Normal 2 13 90" xfId="53627"/>
    <cellStyle name="Normal 2 13 91" xfId="54913"/>
    <cellStyle name="Normal 2 13 92" xfId="56144"/>
    <cellStyle name="Normal 2 13 93" xfId="57365"/>
    <cellStyle name="Normal 2 13 94" xfId="60923"/>
    <cellStyle name="Normal 2 13 95" xfId="60768"/>
    <cellStyle name="Normal 2 13_Planilha" xfId="45832"/>
    <cellStyle name="Normal 2 14" xfId="3654"/>
    <cellStyle name="Normal 2 14 10" xfId="3655"/>
    <cellStyle name="Normal 2 14 11" xfId="3656"/>
    <cellStyle name="Normal 2 14 12" xfId="3657"/>
    <cellStyle name="Normal 2 14 13" xfId="3658"/>
    <cellStyle name="Normal 2 14 14" xfId="3659"/>
    <cellStyle name="Normal 2 14 15" xfId="3660"/>
    <cellStyle name="Normal 2 14 16" xfId="3661"/>
    <cellStyle name="Normal 2 14 17" xfId="3662"/>
    <cellStyle name="Normal 2 14 18" xfId="3663"/>
    <cellStyle name="Normal 2 14 19" xfId="3664"/>
    <cellStyle name="Normal 2 14 2" xfId="3665"/>
    <cellStyle name="Normal 2 14 2 10" xfId="3666"/>
    <cellStyle name="Normal 2 14 2 11" xfId="3667"/>
    <cellStyle name="Normal 2 14 2 12" xfId="3668"/>
    <cellStyle name="Normal 2 14 2 13" xfId="3669"/>
    <cellStyle name="Normal 2 14 2 14" xfId="3670"/>
    <cellStyle name="Normal 2 14 2 15" xfId="3671"/>
    <cellStyle name="Normal 2 14 2 16" xfId="3672"/>
    <cellStyle name="Normal 2 14 2 17" xfId="3673"/>
    <cellStyle name="Normal 2 14 2 18" xfId="3674"/>
    <cellStyle name="Normal 2 14 2 19" xfId="3675"/>
    <cellStyle name="Normal 2 14 2 2" xfId="3676"/>
    <cellStyle name="Normal 2 14 2 20" xfId="3677"/>
    <cellStyle name="Normal 2 14 2 21" xfId="3678"/>
    <cellStyle name="Normal 2 14 2 22" xfId="3679"/>
    <cellStyle name="Normal 2 14 2 23" xfId="3680"/>
    <cellStyle name="Normal 2 14 2 24" xfId="3681"/>
    <cellStyle name="Normal 2 14 2 25" xfId="3682"/>
    <cellStyle name="Normal 2 14 2 26" xfId="3683"/>
    <cellStyle name="Normal 2 14 2 27" xfId="3684"/>
    <cellStyle name="Normal 2 14 2 28" xfId="3685"/>
    <cellStyle name="Normal 2 14 2 29" xfId="3686"/>
    <cellStyle name="Normal 2 14 2 3" xfId="3687"/>
    <cellStyle name="Normal 2 14 2 30" xfId="3688"/>
    <cellStyle name="Normal 2 14 2 31" xfId="3689"/>
    <cellStyle name="Normal 2 14 2 32" xfId="3690"/>
    <cellStyle name="Normal 2 14 2 33" xfId="3691"/>
    <cellStyle name="Normal 2 14 2 34" xfId="9531"/>
    <cellStyle name="Normal 2 14 2 35" xfId="14681"/>
    <cellStyle name="Normal 2 14 2 36" xfId="22636"/>
    <cellStyle name="Normal 2 14 2 37" xfId="18119"/>
    <cellStyle name="Normal 2 14 2 38" xfId="19406"/>
    <cellStyle name="Normal 2 14 2 39" xfId="24190"/>
    <cellStyle name="Normal 2 14 2 4" xfId="3692"/>
    <cellStyle name="Normal 2 14 2 40" xfId="15305"/>
    <cellStyle name="Normal 2 14 2 41" xfId="24542"/>
    <cellStyle name="Normal 2 14 2 42" xfId="24742"/>
    <cellStyle name="Normal 2 14 2 43" xfId="24946"/>
    <cellStyle name="Normal 2 14 2 44" xfId="25144"/>
    <cellStyle name="Normal 2 14 2 45" xfId="25342"/>
    <cellStyle name="Normal 2 14 2 46" xfId="25541"/>
    <cellStyle name="Normal 2 14 2 47" xfId="25731"/>
    <cellStyle name="Normal 2 14 2 48" xfId="25917"/>
    <cellStyle name="Normal 2 14 2 49" xfId="26109"/>
    <cellStyle name="Normal 2 14 2 5" xfId="3693"/>
    <cellStyle name="Normal 2 14 2 50" xfId="26294"/>
    <cellStyle name="Normal 2 14 2 51" xfId="26475"/>
    <cellStyle name="Normal 2 14 2 52" xfId="26662"/>
    <cellStyle name="Normal 2 14 2 53" xfId="26845"/>
    <cellStyle name="Normal 2 14 2 54" xfId="27021"/>
    <cellStyle name="Normal 2 14 2 55" xfId="27196"/>
    <cellStyle name="Normal 2 14 2 56" xfId="27368"/>
    <cellStyle name="Normal 2 14 2 57" xfId="27532"/>
    <cellStyle name="Normal 2 14 2 58" xfId="27695"/>
    <cellStyle name="Normal 2 14 2 59" xfId="27847"/>
    <cellStyle name="Normal 2 14 2 6" xfId="3694"/>
    <cellStyle name="Normal 2 14 2 60" xfId="27993"/>
    <cellStyle name="Normal 2 14 2 61" xfId="28146"/>
    <cellStyle name="Normal 2 14 2 62" xfId="28297"/>
    <cellStyle name="Normal 2 14 2 63" xfId="28443"/>
    <cellStyle name="Normal 2 14 2 64" xfId="27893"/>
    <cellStyle name="Normal 2 14 2 65" xfId="21490"/>
    <cellStyle name="Normal 2 14 2 66" xfId="28222"/>
    <cellStyle name="Normal 2 14 2 67" xfId="28342"/>
    <cellStyle name="Normal 2 14 2 68" xfId="29151"/>
    <cellStyle name="Normal 2 14 2 69" xfId="29055"/>
    <cellStyle name="Normal 2 14 2 7" xfId="3695"/>
    <cellStyle name="Normal 2 14 2 70" xfId="27979"/>
    <cellStyle name="Normal 2 14 2 71" xfId="26069"/>
    <cellStyle name="Normal 2 14 2 72" xfId="29226"/>
    <cellStyle name="Normal 2 14 2 73" xfId="23688"/>
    <cellStyle name="Normal 2 14 2 74" xfId="27687"/>
    <cellStyle name="Normal 2 14 2 75" xfId="28124"/>
    <cellStyle name="Normal 2 14 2 76" xfId="13060"/>
    <cellStyle name="Normal 2 14 2 77" xfId="32207"/>
    <cellStyle name="Normal 2 14 2 78" xfId="41361"/>
    <cellStyle name="Normal 2 14 2 79" xfId="34943"/>
    <cellStyle name="Normal 2 14 2 8" xfId="3696"/>
    <cellStyle name="Normal 2 14 2 80" xfId="45834"/>
    <cellStyle name="Normal 2 14 2 81" xfId="47178"/>
    <cellStyle name="Normal 2 14 2 82" xfId="45852"/>
    <cellStyle name="Normal 2 14 2 83" xfId="47672"/>
    <cellStyle name="Normal 2 14 2 84" xfId="48938"/>
    <cellStyle name="Normal 2 14 2 85" xfId="52188"/>
    <cellStyle name="Normal 2 14 2 86" xfId="49195"/>
    <cellStyle name="Normal 2 14 2 87" xfId="52631"/>
    <cellStyle name="Normal 2 14 2 88" xfId="53851"/>
    <cellStyle name="Normal 2 14 2 89" xfId="55135"/>
    <cellStyle name="Normal 2 14 2 9" xfId="3697"/>
    <cellStyle name="Normal 2 14 2 90" xfId="56365"/>
    <cellStyle name="Normal 2 14 2 91" xfId="57583"/>
    <cellStyle name="Normal 2 14 2 92" xfId="60930"/>
    <cellStyle name="Normal 2 14 2 93" xfId="60761"/>
    <cellStyle name="Normal 2 14 2_Planilha" xfId="45837"/>
    <cellStyle name="Normal 2 14 20" xfId="3698"/>
    <cellStyle name="Normal 2 14 21" xfId="3699"/>
    <cellStyle name="Normal 2 14 22" xfId="3700"/>
    <cellStyle name="Normal 2 14 23" xfId="3701"/>
    <cellStyle name="Normal 2 14 24" xfId="3702"/>
    <cellStyle name="Normal 2 14 25" xfId="3703"/>
    <cellStyle name="Normal 2 14 26" xfId="3704"/>
    <cellStyle name="Normal 2 14 27" xfId="3705"/>
    <cellStyle name="Normal 2 14 28" xfId="3706"/>
    <cellStyle name="Normal 2 14 29" xfId="3707"/>
    <cellStyle name="Normal 2 14 3" xfId="3708"/>
    <cellStyle name="Normal 2 14 3 10" xfId="3709"/>
    <cellStyle name="Normal 2 14 3 11" xfId="3710"/>
    <cellStyle name="Normal 2 14 3 12" xfId="3711"/>
    <cellStyle name="Normal 2 14 3 13" xfId="3712"/>
    <cellStyle name="Normal 2 14 3 14" xfId="3713"/>
    <cellStyle name="Normal 2 14 3 15" xfId="3714"/>
    <cellStyle name="Normal 2 14 3 16" xfId="3715"/>
    <cellStyle name="Normal 2 14 3 17" xfId="3716"/>
    <cellStyle name="Normal 2 14 3 18" xfId="3717"/>
    <cellStyle name="Normal 2 14 3 19" xfId="3718"/>
    <cellStyle name="Normal 2 14 3 2" xfId="3719"/>
    <cellStyle name="Normal 2 14 3 20" xfId="3720"/>
    <cellStyle name="Normal 2 14 3 21" xfId="3721"/>
    <cellStyle name="Normal 2 14 3 22" xfId="3722"/>
    <cellStyle name="Normal 2 14 3 23" xfId="3723"/>
    <cellStyle name="Normal 2 14 3 24" xfId="3724"/>
    <cellStyle name="Normal 2 14 3 25" xfId="3725"/>
    <cellStyle name="Normal 2 14 3 26" xfId="3726"/>
    <cellStyle name="Normal 2 14 3 27" xfId="3727"/>
    <cellStyle name="Normal 2 14 3 28" xfId="3728"/>
    <cellStyle name="Normal 2 14 3 29" xfId="3729"/>
    <cellStyle name="Normal 2 14 3 3" xfId="3730"/>
    <cellStyle name="Normal 2 14 3 30" xfId="3731"/>
    <cellStyle name="Normal 2 14 3 31" xfId="3732"/>
    <cellStyle name="Normal 2 14 3 32" xfId="3733"/>
    <cellStyle name="Normal 2 14 3 33" xfId="3734"/>
    <cellStyle name="Normal 2 14 3 34" xfId="9532"/>
    <cellStyle name="Normal 2 14 3 35" xfId="14701"/>
    <cellStyle name="Normal 2 14 3 36" xfId="18650"/>
    <cellStyle name="Normal 2 14 3 37" xfId="23708"/>
    <cellStyle name="Normal 2 14 3 38" xfId="24012"/>
    <cellStyle name="Normal 2 14 3 39" xfId="19721"/>
    <cellStyle name="Normal 2 14 3 4" xfId="3735"/>
    <cellStyle name="Normal 2 14 3 40" xfId="20129"/>
    <cellStyle name="Normal 2 14 3 41" xfId="20577"/>
    <cellStyle name="Normal 2 14 3 42" xfId="22202"/>
    <cellStyle name="Normal 2 14 3 43" xfId="23523"/>
    <cellStyle name="Normal 2 14 3 44" xfId="22122"/>
    <cellStyle name="Normal 2 14 3 45" xfId="21330"/>
    <cellStyle name="Normal 2 14 3 46" xfId="22050"/>
    <cellStyle name="Normal 2 14 3 47" xfId="14574"/>
    <cellStyle name="Normal 2 14 3 48" xfId="21991"/>
    <cellStyle name="Normal 2 14 3 49" xfId="17042"/>
    <cellStyle name="Normal 2 14 3 5" xfId="3736"/>
    <cellStyle name="Normal 2 14 3 50" xfId="21935"/>
    <cellStyle name="Normal 2 14 3 51" xfId="17038"/>
    <cellStyle name="Normal 2 14 3 52" xfId="24264"/>
    <cellStyle name="Normal 2 14 3 53" xfId="17029"/>
    <cellStyle name="Normal 2 14 3 54" xfId="21857"/>
    <cellStyle name="Normal 2 14 3 55" xfId="17027"/>
    <cellStyle name="Normal 2 14 3 56" xfId="24053"/>
    <cellStyle name="Normal 2 14 3 57" xfId="21580"/>
    <cellStyle name="Normal 2 14 3 58" xfId="21800"/>
    <cellStyle name="Normal 2 14 3 59" xfId="21604"/>
    <cellStyle name="Normal 2 14 3 6" xfId="3737"/>
    <cellStyle name="Normal 2 14 3 60" xfId="21782"/>
    <cellStyle name="Normal 2 14 3 61" xfId="21642"/>
    <cellStyle name="Normal 2 14 3 62" xfId="21748"/>
    <cellStyle name="Normal 2 14 3 63" xfId="23858"/>
    <cellStyle name="Normal 2 14 3 64" xfId="29119"/>
    <cellStyle name="Normal 2 14 3 65" xfId="27792"/>
    <cellStyle name="Normal 2 14 3 66" xfId="28688"/>
    <cellStyle name="Normal 2 14 3 67" xfId="28825"/>
    <cellStyle name="Normal 2 14 3 68" xfId="21311"/>
    <cellStyle name="Normal 2 14 3 69" xfId="29305"/>
    <cellStyle name="Normal 2 14 3 7" xfId="3738"/>
    <cellStyle name="Normal 2 14 3 70" xfId="27342"/>
    <cellStyle name="Normal 2 14 3 71" xfId="29111"/>
    <cellStyle name="Normal 2 14 3 72" xfId="29603"/>
    <cellStyle name="Normal 2 14 3 73" xfId="26438"/>
    <cellStyle name="Normal 2 14 3 74" xfId="27117"/>
    <cellStyle name="Normal 2 14 3 75" xfId="29848"/>
    <cellStyle name="Normal 2 14 3 76" xfId="22738"/>
    <cellStyle name="Normal 2 14 3 77" xfId="31852"/>
    <cellStyle name="Normal 2 14 3 78" xfId="40761"/>
    <cellStyle name="Normal 2 14 3 79" xfId="34850"/>
    <cellStyle name="Normal 2 14 3 8" xfId="3739"/>
    <cellStyle name="Normal 2 14 3 80" xfId="45838"/>
    <cellStyle name="Normal 2 14 3 81" xfId="47185"/>
    <cellStyle name="Normal 2 14 3 82" xfId="46382"/>
    <cellStyle name="Normal 2 14 3 83" xfId="47807"/>
    <cellStyle name="Normal 2 14 3 84" xfId="49084"/>
    <cellStyle name="Normal 2 14 3 85" xfId="52192"/>
    <cellStyle name="Normal 2 14 3 86" xfId="50962"/>
    <cellStyle name="Normal 2 14 3 87" xfId="52697"/>
    <cellStyle name="Normal 2 14 3 88" xfId="53920"/>
    <cellStyle name="Normal 2 14 3 89" xfId="55293"/>
    <cellStyle name="Normal 2 14 3 9" xfId="3740"/>
    <cellStyle name="Normal 2 14 3 90" xfId="56521"/>
    <cellStyle name="Normal 2 14 3 91" xfId="57739"/>
    <cellStyle name="Normal 2 14 3 92" xfId="60932"/>
    <cellStyle name="Normal 2 14 3 93" xfId="60759"/>
    <cellStyle name="Normal 2 14 3_Planilha" xfId="45843"/>
    <cellStyle name="Normal 2 14 30" xfId="3741"/>
    <cellStyle name="Normal 2 14 31" xfId="3742"/>
    <cellStyle name="Normal 2 14 32" xfId="3743"/>
    <cellStyle name="Normal 2 14 33" xfId="3744"/>
    <cellStyle name="Normal 2 14 34" xfId="3745"/>
    <cellStyle name="Normal 2 14 35" xfId="3746"/>
    <cellStyle name="Normal 2 14 36" xfId="9530"/>
    <cellStyle name="Normal 2 14 37" xfId="23401"/>
    <cellStyle name="Normal 2 14 38" xfId="18645"/>
    <cellStyle name="Normal 2 14 39" xfId="18112"/>
    <cellStyle name="Normal 2 14 4" xfId="3747"/>
    <cellStyle name="Normal 2 14 40" xfId="23626"/>
    <cellStyle name="Normal 2 14 41" xfId="19778"/>
    <cellStyle name="Normal 2 14 42" xfId="24434"/>
    <cellStyle name="Normal 2 14 43" xfId="24643"/>
    <cellStyle name="Normal 2 14 44" xfId="24845"/>
    <cellStyle name="Normal 2 14 45" xfId="25049"/>
    <cellStyle name="Normal 2 14 46" xfId="25245"/>
    <cellStyle name="Normal 2 14 47" xfId="25444"/>
    <cellStyle name="Normal 2 14 48" xfId="25642"/>
    <cellStyle name="Normal 2 14 49" xfId="25827"/>
    <cellStyle name="Normal 2 14 5" xfId="3748"/>
    <cellStyle name="Normal 2 14 50" xfId="26016"/>
    <cellStyle name="Normal 2 14 51" xfId="26207"/>
    <cellStyle name="Normal 2 14 52" xfId="26392"/>
    <cellStyle name="Normal 2 14 53" xfId="26575"/>
    <cellStyle name="Normal 2 14 54" xfId="26762"/>
    <cellStyle name="Normal 2 14 55" xfId="26940"/>
    <cellStyle name="Normal 2 14 56" xfId="27119"/>
    <cellStyle name="Normal 2 14 57" xfId="27290"/>
    <cellStyle name="Normal 2 14 58" xfId="27461"/>
    <cellStyle name="Normal 2 14 59" xfId="27627"/>
    <cellStyle name="Normal 2 14 6" xfId="3749"/>
    <cellStyle name="Normal 2 14 60" xfId="27783"/>
    <cellStyle name="Normal 2 14 61" xfId="27940"/>
    <cellStyle name="Normal 2 14 62" xfId="28085"/>
    <cellStyle name="Normal 2 14 63" xfId="28235"/>
    <cellStyle name="Normal 2 14 64" xfId="28388"/>
    <cellStyle name="Normal 2 14 65" xfId="28532"/>
    <cellStyle name="Normal 2 14 66" xfId="28409"/>
    <cellStyle name="Normal 2 14 67" xfId="22168"/>
    <cellStyle name="Normal 2 14 68" xfId="28937"/>
    <cellStyle name="Normal 2 14 69" xfId="28824"/>
    <cellStyle name="Normal 2 14 7" xfId="3750"/>
    <cellStyle name="Normal 2 14 70" xfId="28700"/>
    <cellStyle name="Normal 2 14 71" xfId="27656"/>
    <cellStyle name="Normal 2 14 72" xfId="28284"/>
    <cellStyle name="Normal 2 14 73" xfId="24763"/>
    <cellStyle name="Normal 2 14 74" xfId="25427"/>
    <cellStyle name="Normal 2 14 75" xfId="25875"/>
    <cellStyle name="Normal 2 14 76" xfId="29867"/>
    <cellStyle name="Normal 2 14 77" xfId="29847"/>
    <cellStyle name="Normal 2 14 78" xfId="13061"/>
    <cellStyle name="Normal 2 14 79" xfId="32513"/>
    <cellStyle name="Normal 2 14 8" xfId="3751"/>
    <cellStyle name="Normal 2 14 80" xfId="37434"/>
    <cellStyle name="Normal 2 14 81" xfId="11115"/>
    <cellStyle name="Normal 2 14 82" xfId="45833"/>
    <cellStyle name="Normal 2 14 83" xfId="47177"/>
    <cellStyle name="Normal 2 14 84" xfId="45846"/>
    <cellStyle name="Normal 2 14 85" xfId="47648"/>
    <cellStyle name="Normal 2 14 86" xfId="48929"/>
    <cellStyle name="Normal 2 14 87" xfId="52187"/>
    <cellStyle name="Normal 2 14 88" xfId="49175"/>
    <cellStyle name="Normal 2 14 89" xfId="52623"/>
    <cellStyle name="Normal 2 14 9" xfId="3752"/>
    <cellStyle name="Normal 2 14 90" xfId="53843"/>
    <cellStyle name="Normal 2 14 91" xfId="55128"/>
    <cellStyle name="Normal 2 14 92" xfId="56358"/>
    <cellStyle name="Normal 2 14 93" xfId="57576"/>
    <cellStyle name="Normal 2 14 94" xfId="60929"/>
    <cellStyle name="Normal 2 14 95" xfId="60762"/>
    <cellStyle name="Normal 2 14_Planilha" xfId="45848"/>
    <cellStyle name="Normal 2 15" xfId="3753"/>
    <cellStyle name="Normal 2 15 10" xfId="3754"/>
    <cellStyle name="Normal 2 15 11" xfId="3755"/>
    <cellStyle name="Normal 2 15 12" xfId="3756"/>
    <cellStyle name="Normal 2 15 13" xfId="3757"/>
    <cellStyle name="Normal 2 15 14" xfId="3758"/>
    <cellStyle name="Normal 2 15 15" xfId="3759"/>
    <cellStyle name="Normal 2 15 16" xfId="3760"/>
    <cellStyle name="Normal 2 15 17" xfId="3761"/>
    <cellStyle name="Normal 2 15 18" xfId="3762"/>
    <cellStyle name="Normal 2 15 19" xfId="3763"/>
    <cellStyle name="Normal 2 15 2" xfId="3764"/>
    <cellStyle name="Normal 2 15 2 10" xfId="3765"/>
    <cellStyle name="Normal 2 15 2 11" xfId="3766"/>
    <cellStyle name="Normal 2 15 2 12" xfId="3767"/>
    <cellStyle name="Normal 2 15 2 13" xfId="3768"/>
    <cellStyle name="Normal 2 15 2 14" xfId="3769"/>
    <cellStyle name="Normal 2 15 2 15" xfId="3770"/>
    <cellStyle name="Normal 2 15 2 16" xfId="3771"/>
    <cellStyle name="Normal 2 15 2 17" xfId="3772"/>
    <cellStyle name="Normal 2 15 2 18" xfId="3773"/>
    <cellStyle name="Normal 2 15 2 19" xfId="3774"/>
    <cellStyle name="Normal 2 15 2 2" xfId="3775"/>
    <cellStyle name="Normal 2 15 2 20" xfId="3776"/>
    <cellStyle name="Normal 2 15 2 21" xfId="3777"/>
    <cellStyle name="Normal 2 15 2 22" xfId="3778"/>
    <cellStyle name="Normal 2 15 2 23" xfId="3779"/>
    <cellStyle name="Normal 2 15 2 24" xfId="3780"/>
    <cellStyle name="Normal 2 15 2 25" xfId="3781"/>
    <cellStyle name="Normal 2 15 2 26" xfId="3782"/>
    <cellStyle name="Normal 2 15 2 27" xfId="3783"/>
    <cellStyle name="Normal 2 15 2 28" xfId="3784"/>
    <cellStyle name="Normal 2 15 2 29" xfId="3785"/>
    <cellStyle name="Normal 2 15 2 3" xfId="3786"/>
    <cellStyle name="Normal 2 15 2 30" xfId="3787"/>
    <cellStyle name="Normal 2 15 2 31" xfId="3788"/>
    <cellStyle name="Normal 2 15 2 32" xfId="3789"/>
    <cellStyle name="Normal 2 15 2 33" xfId="3790"/>
    <cellStyle name="Normal 2 15 2 34" xfId="9534"/>
    <cellStyle name="Normal 2 15 2 35" xfId="14721"/>
    <cellStyle name="Normal 2 15 2 36" xfId="24346"/>
    <cellStyle name="Normal 2 15 2 37" xfId="18117"/>
    <cellStyle name="Normal 2 15 2 38" xfId="13590"/>
    <cellStyle name="Normal 2 15 2 39" xfId="23123"/>
    <cellStyle name="Normal 2 15 2 4" xfId="3791"/>
    <cellStyle name="Normal 2 15 2 40" xfId="15324"/>
    <cellStyle name="Normal 2 15 2 41" xfId="20578"/>
    <cellStyle name="Normal 2 15 2 42" xfId="15770"/>
    <cellStyle name="Normal 2 15 2 43" xfId="23993"/>
    <cellStyle name="Normal 2 15 2 44" xfId="23079"/>
    <cellStyle name="Normal 2 15 2 45" xfId="19455"/>
    <cellStyle name="Normal 2 15 2 46" xfId="23589"/>
    <cellStyle name="Normal 2 15 2 47" xfId="24443"/>
    <cellStyle name="Normal 2 15 2 48" xfId="24652"/>
    <cellStyle name="Normal 2 15 2 49" xfId="24854"/>
    <cellStyle name="Normal 2 15 2 5" xfId="3792"/>
    <cellStyle name="Normal 2 15 2 50" xfId="25058"/>
    <cellStyle name="Normal 2 15 2 51" xfId="25254"/>
    <cellStyle name="Normal 2 15 2 52" xfId="25453"/>
    <cellStyle name="Normal 2 15 2 53" xfId="25651"/>
    <cellStyle name="Normal 2 15 2 54" xfId="25836"/>
    <cellStyle name="Normal 2 15 2 55" xfId="26025"/>
    <cellStyle name="Normal 2 15 2 56" xfId="26216"/>
    <cellStyle name="Normal 2 15 2 57" xfId="26400"/>
    <cellStyle name="Normal 2 15 2 58" xfId="26583"/>
    <cellStyle name="Normal 2 15 2 59" xfId="26771"/>
    <cellStyle name="Normal 2 15 2 6" xfId="3793"/>
    <cellStyle name="Normal 2 15 2 60" xfId="26949"/>
    <cellStyle name="Normal 2 15 2 61" xfId="27127"/>
    <cellStyle name="Normal 2 15 2 62" xfId="27299"/>
    <cellStyle name="Normal 2 15 2 63" xfId="27469"/>
    <cellStyle name="Normal 2 15 2 64" xfId="27673"/>
    <cellStyle name="Normal 2 15 2 65" xfId="24908"/>
    <cellStyle name="Normal 2 15 2 66" xfId="29376"/>
    <cellStyle name="Normal 2 15 2 67" xfId="29462"/>
    <cellStyle name="Normal 2 15 2 68" xfId="27983"/>
    <cellStyle name="Normal 2 15 2 69" xfId="29056"/>
    <cellStyle name="Normal 2 15 2 7" xfId="3794"/>
    <cellStyle name="Normal 2 15 2 70" xfId="28791"/>
    <cellStyle name="Normal 2 15 2 71" xfId="21418"/>
    <cellStyle name="Normal 2 15 2 72" xfId="24769"/>
    <cellStyle name="Normal 2 15 2 73" xfId="29327"/>
    <cellStyle name="Normal 2 15 2 74" xfId="27421"/>
    <cellStyle name="Normal 2 15 2 75" xfId="29784"/>
    <cellStyle name="Normal 2 15 2 76" xfId="13054"/>
    <cellStyle name="Normal 2 15 2 77" xfId="36106"/>
    <cellStyle name="Normal 2 15 2 78" xfId="39768"/>
    <cellStyle name="Normal 2 15 2 79" xfId="43132"/>
    <cellStyle name="Normal 2 15 2 8" xfId="3795"/>
    <cellStyle name="Normal 2 15 2 80" xfId="45850"/>
    <cellStyle name="Normal 2 15 2 81" xfId="47198"/>
    <cellStyle name="Normal 2 15 2 82" xfId="48456"/>
    <cellStyle name="Normal 2 15 2 83" xfId="49714"/>
    <cellStyle name="Normal 2 15 2 84" xfId="50959"/>
    <cellStyle name="Normal 2 15 2 85" xfId="52201"/>
    <cellStyle name="Normal 2 15 2 86" xfId="53442"/>
    <cellStyle name="Normal 2 15 2 87" xfId="54681"/>
    <cellStyle name="Normal 2 15 2 88" xfId="55914"/>
    <cellStyle name="Normal 2 15 2 89" xfId="57141"/>
    <cellStyle name="Normal 2 15 2 9" xfId="3796"/>
    <cellStyle name="Normal 2 15 2 90" xfId="58358"/>
    <cellStyle name="Normal 2 15 2 91" xfId="59564"/>
    <cellStyle name="Normal 2 15 2 92" xfId="60936"/>
    <cellStyle name="Normal 2 15 2 93" xfId="62142"/>
    <cellStyle name="Normal 2 15 2_Planilha" xfId="45856"/>
    <cellStyle name="Normal 2 15 20" xfId="3797"/>
    <cellStyle name="Normal 2 15 21" xfId="3798"/>
    <cellStyle name="Normal 2 15 22" xfId="3799"/>
    <cellStyle name="Normal 2 15 23" xfId="3800"/>
    <cellStyle name="Normal 2 15 24" xfId="3801"/>
    <cellStyle name="Normal 2 15 25" xfId="3802"/>
    <cellStyle name="Normal 2 15 26" xfId="3803"/>
    <cellStyle name="Normal 2 15 27" xfId="3804"/>
    <cellStyle name="Normal 2 15 28" xfId="3805"/>
    <cellStyle name="Normal 2 15 29" xfId="3806"/>
    <cellStyle name="Normal 2 15 3" xfId="3807"/>
    <cellStyle name="Normal 2 15 3 10" xfId="3808"/>
    <cellStyle name="Normal 2 15 3 11" xfId="3809"/>
    <cellStyle name="Normal 2 15 3 12" xfId="3810"/>
    <cellStyle name="Normal 2 15 3 13" xfId="3811"/>
    <cellStyle name="Normal 2 15 3 14" xfId="3812"/>
    <cellStyle name="Normal 2 15 3 15" xfId="3813"/>
    <cellStyle name="Normal 2 15 3 16" xfId="3814"/>
    <cellStyle name="Normal 2 15 3 17" xfId="3815"/>
    <cellStyle name="Normal 2 15 3 18" xfId="3816"/>
    <cellStyle name="Normal 2 15 3 19" xfId="3817"/>
    <cellStyle name="Normal 2 15 3 2" xfId="3818"/>
    <cellStyle name="Normal 2 15 3 20" xfId="3819"/>
    <cellStyle name="Normal 2 15 3 21" xfId="3820"/>
    <cellStyle name="Normal 2 15 3 22" xfId="3821"/>
    <cellStyle name="Normal 2 15 3 23" xfId="3822"/>
    <cellStyle name="Normal 2 15 3 24" xfId="3823"/>
    <cellStyle name="Normal 2 15 3 25" xfId="3824"/>
    <cellStyle name="Normal 2 15 3 26" xfId="3825"/>
    <cellStyle name="Normal 2 15 3 26 2" xfId="14285"/>
    <cellStyle name="Normal 2 15 3 26 3" xfId="31069"/>
    <cellStyle name="Normal 2 15 3 26 4" xfId="36360"/>
    <cellStyle name="Normal 2 15 3 26 5" xfId="13995"/>
    <cellStyle name="Normal 2 15 3 26 6" xfId="36964"/>
    <cellStyle name="Normal 2 15 3 27" xfId="3826"/>
    <cellStyle name="Normal 2 15 3 27 2" xfId="13961"/>
    <cellStyle name="Normal 2 15 3 27 3" xfId="30756"/>
    <cellStyle name="Normal 2 15 3 27 4" xfId="38516"/>
    <cellStyle name="Normal 2 15 3 27 5" xfId="39330"/>
    <cellStyle name="Normal 2 15 3 27 6" xfId="43928"/>
    <cellStyle name="Normal 2 15 3 28" xfId="3827"/>
    <cellStyle name="Normal 2 15 3 28 2" xfId="14312"/>
    <cellStyle name="Normal 2 15 3 28 3" xfId="31094"/>
    <cellStyle name="Normal 2 15 3 28 4" xfId="32922"/>
    <cellStyle name="Normal 2 15 3 28 5" xfId="38274"/>
    <cellStyle name="Normal 2 15 3 28 6" xfId="34249"/>
    <cellStyle name="Normal 2 15 3 29" xfId="3828"/>
    <cellStyle name="Normal 2 15 3 29 2" xfId="13895"/>
    <cellStyle name="Normal 2 15 3 29 3" xfId="30696"/>
    <cellStyle name="Normal 2 15 3 29 4" xfId="40611"/>
    <cellStyle name="Normal 2 15 3 29 5" xfId="43095"/>
    <cellStyle name="Normal 2 15 3 29 6" xfId="44444"/>
    <cellStyle name="Normal 2 15 3 3" xfId="3829"/>
    <cellStyle name="Normal 2 15 3 3 10" xfId="49722"/>
    <cellStyle name="Normal 2 15 3 3 11" xfId="50965"/>
    <cellStyle name="Normal 2 15 3 3 12" xfId="52207"/>
    <cellStyle name="Normal 2 15 3 3 13" xfId="53449"/>
    <cellStyle name="Normal 2 15 3 3 14" xfId="54684"/>
    <cellStyle name="Normal 2 15 3 3 15" xfId="55917"/>
    <cellStyle name="Normal 2 15 3 3 16" xfId="57143"/>
    <cellStyle name="Normal 2 15 3 3 17" xfId="58360"/>
    <cellStyle name="Normal 2 15 3 3 18" xfId="59566"/>
    <cellStyle name="Normal 2 15 3 3 19" xfId="60939"/>
    <cellStyle name="Normal 2 15 3 3 2" xfId="11214"/>
    <cellStyle name="Normal 2 15 3 3 20" xfId="62144"/>
    <cellStyle name="Normal 2 15 3 3 3" xfId="10495"/>
    <cellStyle name="Normal 2 15 3 3 4" xfId="40175"/>
    <cellStyle name="Normal 2 15 3 3 5" xfId="42763"/>
    <cellStyle name="Normal 2 15 3 3 6" xfId="44234"/>
    <cellStyle name="Normal 2 15 3 3 7" xfId="45859"/>
    <cellStyle name="Normal 2 15 3 3 8" xfId="47205"/>
    <cellStyle name="Normal 2 15 3 3 9" xfId="48463"/>
    <cellStyle name="Normal 2 15 3 30" xfId="3830"/>
    <cellStyle name="Normal 2 15 3 30 2" xfId="14360"/>
    <cellStyle name="Normal 2 15 3 30 3" xfId="31140"/>
    <cellStyle name="Normal 2 15 3 30 4" xfId="40046"/>
    <cellStyle name="Normal 2 15 3 30 5" xfId="42662"/>
    <cellStyle name="Normal 2 15 3 30 6" xfId="44164"/>
    <cellStyle name="Normal 2 15 3 31" xfId="3831"/>
    <cellStyle name="Normal 2 15 3 31 2" xfId="20238"/>
    <cellStyle name="Normal 2 15 3 31 3" xfId="35607"/>
    <cellStyle name="Normal 2 15 3 31 4" xfId="10710"/>
    <cellStyle name="Normal 2 15 3 31 5" xfId="34859"/>
    <cellStyle name="Normal 2 15 3 31 6" xfId="38174"/>
    <cellStyle name="Normal 2 15 3 32" xfId="3832"/>
    <cellStyle name="Normal 2 15 3 32 2" xfId="23558"/>
    <cellStyle name="Normal 2 15 3 32 3" xfId="37920"/>
    <cellStyle name="Normal 2 15 3 32 4" xfId="36999"/>
    <cellStyle name="Normal 2 15 3 32 5" xfId="33833"/>
    <cellStyle name="Normal 2 15 3 32 6" xfId="43835"/>
    <cellStyle name="Normal 2 15 3 33" xfId="3833"/>
    <cellStyle name="Normal 2 15 3 33 2" xfId="23765"/>
    <cellStyle name="Normal 2 15 3 33 3" xfId="38061"/>
    <cellStyle name="Normal 2 15 3 33 4" xfId="41767"/>
    <cellStyle name="Normal 2 15 3 33 5" xfId="43933"/>
    <cellStyle name="Normal 2 15 3 33 6" xfId="45026"/>
    <cellStyle name="Normal 2 15 3 34" xfId="9535"/>
    <cellStyle name="Normal 2 15 3 35" xfId="24166"/>
    <cellStyle name="Normal 2 15 3 36" xfId="23602"/>
    <cellStyle name="Normal 2 15 3 37" xfId="24599"/>
    <cellStyle name="Normal 2 15 3 38" xfId="24799"/>
    <cellStyle name="Normal 2 15 3 39" xfId="25004"/>
    <cellStyle name="Normal 2 15 3 4" xfId="3834"/>
    <cellStyle name="Normal 2 15 3 4 10" xfId="49723"/>
    <cellStyle name="Normal 2 15 3 4 11" xfId="50966"/>
    <cellStyle name="Normal 2 15 3 4 12" xfId="52208"/>
    <cellStyle name="Normal 2 15 3 4 13" xfId="53450"/>
    <cellStyle name="Normal 2 15 3 4 14" xfId="54685"/>
    <cellStyle name="Normal 2 15 3 4 15" xfId="55918"/>
    <cellStyle name="Normal 2 15 3 4 16" xfId="57144"/>
    <cellStyle name="Normal 2 15 3 4 17" xfId="58361"/>
    <cellStyle name="Normal 2 15 3 4 18" xfId="59567"/>
    <cellStyle name="Normal 2 15 3 4 19" xfId="60940"/>
    <cellStyle name="Normal 2 15 3 4 2" xfId="11215"/>
    <cellStyle name="Normal 2 15 3 4 20" xfId="62145"/>
    <cellStyle name="Normal 2 15 3 4 3" xfId="10494"/>
    <cellStyle name="Normal 2 15 3 4 4" xfId="40072"/>
    <cellStyle name="Normal 2 15 3 4 5" xfId="42682"/>
    <cellStyle name="Normal 2 15 3 4 6" xfId="44182"/>
    <cellStyle name="Normal 2 15 3 4 7" xfId="45860"/>
    <cellStyle name="Normal 2 15 3 4 8" xfId="47206"/>
    <cellStyle name="Normal 2 15 3 4 9" xfId="48464"/>
    <cellStyle name="Normal 2 15 3 40" xfId="25200"/>
    <cellStyle name="Normal 2 15 3 41" xfId="25399"/>
    <cellStyle name="Normal 2 15 3 42" xfId="25597"/>
    <cellStyle name="Normal 2 15 3 43" xfId="25785"/>
    <cellStyle name="Normal 2 15 3 44" xfId="25971"/>
    <cellStyle name="Normal 2 15 3 45" xfId="26163"/>
    <cellStyle name="Normal 2 15 3 46" xfId="26348"/>
    <cellStyle name="Normal 2 15 3 47" xfId="26529"/>
    <cellStyle name="Normal 2 15 3 48" xfId="26717"/>
    <cellStyle name="Normal 2 15 3 49" xfId="26898"/>
    <cellStyle name="Normal 2 15 3 5" xfId="3835"/>
    <cellStyle name="Normal 2 15 3 5 10" xfId="49724"/>
    <cellStyle name="Normal 2 15 3 5 11" xfId="50967"/>
    <cellStyle name="Normal 2 15 3 5 12" xfId="52209"/>
    <cellStyle name="Normal 2 15 3 5 13" xfId="53451"/>
    <cellStyle name="Normal 2 15 3 5 14" xfId="54686"/>
    <cellStyle name="Normal 2 15 3 5 15" xfId="55919"/>
    <cellStyle name="Normal 2 15 3 5 16" xfId="57145"/>
    <cellStyle name="Normal 2 15 3 5 17" xfId="58362"/>
    <cellStyle name="Normal 2 15 3 5 18" xfId="59568"/>
    <cellStyle name="Normal 2 15 3 5 19" xfId="60941"/>
    <cellStyle name="Normal 2 15 3 5 2" xfId="11216"/>
    <cellStyle name="Normal 2 15 3 5 20" xfId="62146"/>
    <cellStyle name="Normal 2 15 3 5 3" xfId="10493"/>
    <cellStyle name="Normal 2 15 3 5 4" xfId="39968"/>
    <cellStyle name="Normal 2 15 3 5 5" xfId="42603"/>
    <cellStyle name="Normal 2 15 3 5 6" xfId="44132"/>
    <cellStyle name="Normal 2 15 3 5 7" xfId="45861"/>
    <cellStyle name="Normal 2 15 3 5 8" xfId="47207"/>
    <cellStyle name="Normal 2 15 3 5 9" xfId="48465"/>
    <cellStyle name="Normal 2 15 3 50" xfId="27076"/>
    <cellStyle name="Normal 2 15 3 51" xfId="27246"/>
    <cellStyle name="Normal 2 15 3 52" xfId="27420"/>
    <cellStyle name="Normal 2 15 3 53" xfId="27584"/>
    <cellStyle name="Normal 2 15 3 54" xfId="27743"/>
    <cellStyle name="Normal 2 15 3 55" xfId="27899"/>
    <cellStyle name="Normal 2 15 3 56" xfId="28042"/>
    <cellStyle name="Normal 2 15 3 57" xfId="28195"/>
    <cellStyle name="Normal 2 15 3 58" xfId="28348"/>
    <cellStyle name="Normal 2 15 3 59" xfId="28491"/>
    <cellStyle name="Normal 2 15 3 6" xfId="3836"/>
    <cellStyle name="Normal 2 15 3 6 10" xfId="49725"/>
    <cellStyle name="Normal 2 15 3 6 11" xfId="50968"/>
    <cellStyle name="Normal 2 15 3 6 12" xfId="52210"/>
    <cellStyle name="Normal 2 15 3 6 13" xfId="53452"/>
    <cellStyle name="Normal 2 15 3 6 14" xfId="54687"/>
    <cellStyle name="Normal 2 15 3 6 15" xfId="55920"/>
    <cellStyle name="Normal 2 15 3 6 16" xfId="57146"/>
    <cellStyle name="Normal 2 15 3 6 17" xfId="58363"/>
    <cellStyle name="Normal 2 15 3 6 18" xfId="59569"/>
    <cellStyle name="Normal 2 15 3 6 19" xfId="60942"/>
    <cellStyle name="Normal 2 15 3 6 2" xfId="11217"/>
    <cellStyle name="Normal 2 15 3 6 20" xfId="62147"/>
    <cellStyle name="Normal 2 15 3 6 3" xfId="10492"/>
    <cellStyle name="Normal 2 15 3 6 4" xfId="39866"/>
    <cellStyle name="Normal 2 15 3 6 5" xfId="42524"/>
    <cellStyle name="Normal 2 15 3 6 6" xfId="44078"/>
    <cellStyle name="Normal 2 15 3 6 7" xfId="45862"/>
    <cellStyle name="Normal 2 15 3 6 8" xfId="47208"/>
    <cellStyle name="Normal 2 15 3 6 9" xfId="48466"/>
    <cellStyle name="Normal 2 15 3 60" xfId="28631"/>
    <cellStyle name="Normal 2 15 3 61" xfId="28765"/>
    <cellStyle name="Normal 2 15 3 62" xfId="28897"/>
    <cellStyle name="Normal 2 15 3 63" xfId="29021"/>
    <cellStyle name="Normal 2 15 3 64" xfId="28584"/>
    <cellStyle name="Normal 2 15 3 65" xfId="28717"/>
    <cellStyle name="Normal 2 15 3 66" xfId="26633"/>
    <cellStyle name="Normal 2 15 3 67" xfId="29210"/>
    <cellStyle name="Normal 2 15 3 68" xfId="29571"/>
    <cellStyle name="Normal 2 15 3 69" xfId="29657"/>
    <cellStyle name="Normal 2 15 3 7" xfId="3837"/>
    <cellStyle name="Normal 2 15 3 7 10" xfId="49726"/>
    <cellStyle name="Normal 2 15 3 7 11" xfId="50969"/>
    <cellStyle name="Normal 2 15 3 7 12" xfId="52211"/>
    <cellStyle name="Normal 2 15 3 7 13" xfId="53453"/>
    <cellStyle name="Normal 2 15 3 7 14" xfId="54688"/>
    <cellStyle name="Normal 2 15 3 7 15" xfId="55921"/>
    <cellStyle name="Normal 2 15 3 7 16" xfId="57147"/>
    <cellStyle name="Normal 2 15 3 7 17" xfId="58364"/>
    <cellStyle name="Normal 2 15 3 7 18" xfId="59570"/>
    <cellStyle name="Normal 2 15 3 7 19" xfId="60943"/>
    <cellStyle name="Normal 2 15 3 7 2" xfId="11218"/>
    <cellStyle name="Normal 2 15 3 7 20" xfId="62148"/>
    <cellStyle name="Normal 2 15 3 7 3" xfId="10491"/>
    <cellStyle name="Normal 2 15 3 7 4" xfId="39750"/>
    <cellStyle name="Normal 2 15 3 7 5" xfId="42433"/>
    <cellStyle name="Normal 2 15 3 7 6" xfId="41721"/>
    <cellStyle name="Normal 2 15 3 7 7" xfId="45863"/>
    <cellStyle name="Normal 2 15 3 7 8" xfId="47209"/>
    <cellStyle name="Normal 2 15 3 7 9" xfId="48467"/>
    <cellStyle name="Normal 2 15 3 70" xfId="29726"/>
    <cellStyle name="Normal 2 15 3 71" xfId="29816"/>
    <cellStyle name="Normal 2 15 3 72" xfId="29883"/>
    <cellStyle name="Normal 2 15 3 73" xfId="29936"/>
    <cellStyle name="Normal 2 15 3 74" xfId="28277"/>
    <cellStyle name="Normal 2 15 3 75" xfId="19797"/>
    <cellStyle name="Normal 2 15 3 76" xfId="13363"/>
    <cellStyle name="Normal 2 15 3 77" xfId="35814"/>
    <cellStyle name="Normal 2 15 3 78" xfId="41801"/>
    <cellStyle name="Normal 2 15 3 79" xfId="41512"/>
    <cellStyle name="Normal 2 15 3 8" xfId="3838"/>
    <cellStyle name="Normal 2 15 3 8 2" xfId="11219"/>
    <cellStyle name="Normal 2 15 3 8 3" xfId="10490"/>
    <cellStyle name="Normal 2 15 3 8 4" xfId="39646"/>
    <cellStyle name="Normal 2 15 3 8 5" xfId="42351"/>
    <cellStyle name="Normal 2 15 3 8 6" xfId="43840"/>
    <cellStyle name="Normal 2 15 3 80" xfId="45857"/>
    <cellStyle name="Normal 2 15 3 81" xfId="47204"/>
    <cellStyle name="Normal 2 15 3 82" xfId="48462"/>
    <cellStyle name="Normal 2 15 3 83" xfId="49721"/>
    <cellStyle name="Normal 2 15 3 84" xfId="50964"/>
    <cellStyle name="Normal 2 15 3 85" xfId="52205"/>
    <cellStyle name="Normal 2 15 3 86" xfId="53448"/>
    <cellStyle name="Normal 2 15 3 87" xfId="54683"/>
    <cellStyle name="Normal 2 15 3 88" xfId="55916"/>
    <cellStyle name="Normal 2 15 3 89" xfId="57142"/>
    <cellStyle name="Normal 2 15 3 9" xfId="3839"/>
    <cellStyle name="Normal 2 15 3 9 2" xfId="11220"/>
    <cellStyle name="Normal 2 15 3 9 3" xfId="10489"/>
    <cellStyle name="Normal 2 15 3 9 4" xfId="39528"/>
    <cellStyle name="Normal 2 15 3 9 5" xfId="42256"/>
    <cellStyle name="Normal 2 15 3 9 6" xfId="11090"/>
    <cellStyle name="Normal 2 15 3 90" xfId="58359"/>
    <cellStyle name="Normal 2 15 3 91" xfId="59565"/>
    <cellStyle name="Normal 2 15 3 92" xfId="60938"/>
    <cellStyle name="Normal 2 15 3 93" xfId="62143"/>
    <cellStyle name="Normal 2 15 3_Planilha" xfId="45864"/>
    <cellStyle name="Normal 2 15 30" xfId="3840"/>
    <cellStyle name="Normal 2 15 30 2" xfId="14346"/>
    <cellStyle name="Normal 2 15 30 3" xfId="31126"/>
    <cellStyle name="Normal 2 15 30 4" xfId="37329"/>
    <cellStyle name="Normal 2 15 30 5" xfId="37611"/>
    <cellStyle name="Normal 2 15 30 6" xfId="43973"/>
    <cellStyle name="Normal 2 15 31" xfId="3841"/>
    <cellStyle name="Normal 2 15 31 2" xfId="13873"/>
    <cellStyle name="Normal 2 15 31 3" xfId="30673"/>
    <cellStyle name="Normal 2 15 31 4" xfId="35665"/>
    <cellStyle name="Normal 2 15 31 5" xfId="40313"/>
    <cellStyle name="Normal 2 15 31 6" xfId="44801"/>
    <cellStyle name="Normal 2 15 32" xfId="3842"/>
    <cellStyle name="Normal 2 15 32 2" xfId="14404"/>
    <cellStyle name="Normal 2 15 32 3" xfId="31183"/>
    <cellStyle name="Normal 2 15 32 4" xfId="37965"/>
    <cellStyle name="Normal 2 15 32 5" xfId="41687"/>
    <cellStyle name="Normal 2 15 32 6" xfId="41328"/>
    <cellStyle name="Normal 2 15 33" xfId="3843"/>
    <cellStyle name="Normal 2 15 33 2" xfId="20239"/>
    <cellStyle name="Normal 2 15 33 3" xfId="35609"/>
    <cellStyle name="Normal 2 15 33 4" xfId="9494"/>
    <cellStyle name="Normal 2 15 33 5" xfId="35462"/>
    <cellStyle name="Normal 2 15 33 6" xfId="45098"/>
    <cellStyle name="Normal 2 15 34" xfId="3844"/>
    <cellStyle name="Normal 2 15 34 2" xfId="23262"/>
    <cellStyle name="Normal 2 15 34 3" xfId="37728"/>
    <cellStyle name="Normal 2 15 34 4" xfId="41763"/>
    <cellStyle name="Normal 2 15 34 5" xfId="43931"/>
    <cellStyle name="Normal 2 15 34 6" xfId="45024"/>
    <cellStyle name="Normal 2 15 35" xfId="3845"/>
    <cellStyle name="Normal 2 15 35 2" xfId="16971"/>
    <cellStyle name="Normal 2 15 35 3" xfId="33184"/>
    <cellStyle name="Normal 2 15 35 4" xfId="38147"/>
    <cellStyle name="Normal 2 15 35 5" xfId="38479"/>
    <cellStyle name="Normal 2 15 35 6" xfId="41298"/>
    <cellStyle name="Normal 2 15 36" xfId="9533"/>
    <cellStyle name="Normal 2 15 37" xfId="14718"/>
    <cellStyle name="Normal 2 15 38" xfId="23934"/>
    <cellStyle name="Normal 2 15 39" xfId="24137"/>
    <cellStyle name="Normal 2 15 4" xfId="3846"/>
    <cellStyle name="Normal 2 15 4 10" xfId="49727"/>
    <cellStyle name="Normal 2 15 4 11" xfId="50970"/>
    <cellStyle name="Normal 2 15 4 12" xfId="52213"/>
    <cellStyle name="Normal 2 15 4 13" xfId="53454"/>
    <cellStyle name="Normal 2 15 4 14" xfId="54690"/>
    <cellStyle name="Normal 2 15 4 15" xfId="55923"/>
    <cellStyle name="Normal 2 15 4 16" xfId="57148"/>
    <cellStyle name="Normal 2 15 4 17" xfId="58365"/>
    <cellStyle name="Normal 2 15 4 18" xfId="59571"/>
    <cellStyle name="Normal 2 15 4 19" xfId="60944"/>
    <cellStyle name="Normal 2 15 4 2" xfId="11197"/>
    <cellStyle name="Normal 2 15 4 20" xfId="62149"/>
    <cellStyle name="Normal 2 15 4 3" xfId="23331"/>
    <cellStyle name="Normal 2 15 4 4" xfId="41519"/>
    <cellStyle name="Normal 2 15 4 5" xfId="43756"/>
    <cellStyle name="Normal 2 15 4 6" xfId="44551"/>
    <cellStyle name="Normal 2 15 4 7" xfId="45865"/>
    <cellStyle name="Normal 2 15 4 8" xfId="47211"/>
    <cellStyle name="Normal 2 15 4 9" xfId="48468"/>
    <cellStyle name="Normal 2 15 40" xfId="13586"/>
    <cellStyle name="Normal 2 15 41" xfId="19783"/>
    <cellStyle name="Normal 2 15 42" xfId="23754"/>
    <cellStyle name="Normal 2 15 43" xfId="20555"/>
    <cellStyle name="Normal 2 15 44" xfId="22173"/>
    <cellStyle name="Normal 2 15 45" xfId="19318"/>
    <cellStyle name="Normal 2 15 46" xfId="18916"/>
    <cellStyle name="Normal 2 15 47" xfId="22376"/>
    <cellStyle name="Normal 2 15 48" xfId="19861"/>
    <cellStyle name="Normal 2 15 49" xfId="22240"/>
    <cellStyle name="Normal 2 15 5" xfId="3847"/>
    <cellStyle name="Normal 2 15 5 10" xfId="49728"/>
    <cellStyle name="Normal 2 15 5 11" xfId="50971"/>
    <cellStyle name="Normal 2 15 5 12" xfId="52214"/>
    <cellStyle name="Normal 2 15 5 13" xfId="53455"/>
    <cellStyle name="Normal 2 15 5 14" xfId="54691"/>
    <cellStyle name="Normal 2 15 5 15" xfId="55924"/>
    <cellStyle name="Normal 2 15 5 16" xfId="57149"/>
    <cellStyle name="Normal 2 15 5 17" xfId="58366"/>
    <cellStyle name="Normal 2 15 5 18" xfId="59572"/>
    <cellStyle name="Normal 2 15 5 19" xfId="60945"/>
    <cellStyle name="Normal 2 15 5 2" xfId="11221"/>
    <cellStyle name="Normal 2 15 5 20" xfId="62150"/>
    <cellStyle name="Normal 2 15 5 3" xfId="17801"/>
    <cellStyle name="Normal 2 15 5 4" xfId="39286"/>
    <cellStyle name="Normal 2 15 5 5" xfId="42070"/>
    <cellStyle name="Normal 2 15 5 6" xfId="42367"/>
    <cellStyle name="Normal 2 15 5 7" xfId="45866"/>
    <cellStyle name="Normal 2 15 5 8" xfId="47212"/>
    <cellStyle name="Normal 2 15 5 9" xfId="48469"/>
    <cellStyle name="Normal 2 15 50" xfId="23769"/>
    <cellStyle name="Normal 2 15 51" xfId="22182"/>
    <cellStyle name="Normal 2 15 52" xfId="21267"/>
    <cellStyle name="Normal 2 15 53" xfId="22101"/>
    <cellStyle name="Normal 2 15 54" xfId="14550"/>
    <cellStyle name="Normal 2 15 55" xfId="22032"/>
    <cellStyle name="Normal 2 15 56" xfId="24533"/>
    <cellStyle name="Normal 2 15 57" xfId="24733"/>
    <cellStyle name="Normal 2 15 58" xfId="24937"/>
    <cellStyle name="Normal 2 15 59" xfId="25135"/>
    <cellStyle name="Normal 2 15 6" xfId="3848"/>
    <cellStyle name="Normal 2 15 6 10" xfId="49729"/>
    <cellStyle name="Normal 2 15 6 11" xfId="50972"/>
    <cellStyle name="Normal 2 15 6 12" xfId="52215"/>
    <cellStyle name="Normal 2 15 6 13" xfId="53456"/>
    <cellStyle name="Normal 2 15 6 14" xfId="54692"/>
    <cellStyle name="Normal 2 15 6 15" xfId="55925"/>
    <cellStyle name="Normal 2 15 6 16" xfId="57150"/>
    <cellStyle name="Normal 2 15 6 17" xfId="58367"/>
    <cellStyle name="Normal 2 15 6 18" xfId="59573"/>
    <cellStyle name="Normal 2 15 6 19" xfId="60946"/>
    <cellStyle name="Normal 2 15 6 2" xfId="11222"/>
    <cellStyle name="Normal 2 15 6 20" xfId="62151"/>
    <cellStyle name="Normal 2 15 6 3" xfId="23332"/>
    <cellStyle name="Normal 2 15 6 4" xfId="39170"/>
    <cellStyle name="Normal 2 15 6 5" xfId="41990"/>
    <cellStyle name="Normal 2 15 6 6" xfId="41794"/>
    <cellStyle name="Normal 2 15 6 7" xfId="45867"/>
    <cellStyle name="Normal 2 15 6 8" xfId="47213"/>
    <cellStyle name="Normal 2 15 6 9" xfId="48470"/>
    <cellStyle name="Normal 2 15 60" xfId="25332"/>
    <cellStyle name="Normal 2 15 61" xfId="25532"/>
    <cellStyle name="Normal 2 15 62" xfId="25723"/>
    <cellStyle name="Normal 2 15 63" xfId="25906"/>
    <cellStyle name="Normal 2 15 64" xfId="26099"/>
    <cellStyle name="Normal 2 15 65" xfId="26285"/>
    <cellStyle name="Normal 2 15 66" xfId="27634"/>
    <cellStyle name="Normal 2 15 67" xfId="22874"/>
    <cellStyle name="Normal 2 15 68" xfId="26836"/>
    <cellStyle name="Normal 2 15 69" xfId="26023"/>
    <cellStyle name="Normal 2 15 7" xfId="3849"/>
    <cellStyle name="Normal 2 15 7 10" xfId="49730"/>
    <cellStyle name="Normal 2 15 7 11" xfId="50973"/>
    <cellStyle name="Normal 2 15 7 12" xfId="52216"/>
    <cellStyle name="Normal 2 15 7 13" xfId="53457"/>
    <cellStyle name="Normal 2 15 7 14" xfId="54693"/>
    <cellStyle name="Normal 2 15 7 15" xfId="55926"/>
    <cellStyle name="Normal 2 15 7 16" xfId="57151"/>
    <cellStyle name="Normal 2 15 7 17" xfId="58368"/>
    <cellStyle name="Normal 2 15 7 18" xfId="59574"/>
    <cellStyle name="Normal 2 15 7 19" xfId="60947"/>
    <cellStyle name="Normal 2 15 7 2" xfId="11223"/>
    <cellStyle name="Normal 2 15 7 20" xfId="62152"/>
    <cellStyle name="Normal 2 15 7 3" xfId="20966"/>
    <cellStyle name="Normal 2 15 7 4" xfId="33928"/>
    <cellStyle name="Normal 2 15 7 5" xfId="35196"/>
    <cellStyle name="Normal 2 15 7 6" xfId="43979"/>
    <cellStyle name="Normal 2 15 7 7" xfId="45868"/>
    <cellStyle name="Normal 2 15 7 8" xfId="47214"/>
    <cellStyle name="Normal 2 15 7 9" xfId="48471"/>
    <cellStyle name="Normal 2 15 70" xfId="27347"/>
    <cellStyle name="Normal 2 15 71" xfId="28625"/>
    <cellStyle name="Normal 2 15 72" xfId="29169"/>
    <cellStyle name="Normal 2 15 73" xfId="25874"/>
    <cellStyle name="Normal 2 15 74" xfId="29412"/>
    <cellStyle name="Normal 2 15 75" xfId="28864"/>
    <cellStyle name="Normal 2 15 76" xfId="28557"/>
    <cellStyle name="Normal 2 15 77" xfId="30007"/>
    <cellStyle name="Normal 2 15 78" xfId="13059"/>
    <cellStyle name="Normal 2 15 79" xfId="36353"/>
    <cellStyle name="Normal 2 15 8" xfId="3850"/>
    <cellStyle name="Normal 2 15 8 10" xfId="49731"/>
    <cellStyle name="Normal 2 15 8 11" xfId="50974"/>
    <cellStyle name="Normal 2 15 8 12" xfId="52217"/>
    <cellStyle name="Normal 2 15 8 13" xfId="53458"/>
    <cellStyle name="Normal 2 15 8 14" xfId="54694"/>
    <cellStyle name="Normal 2 15 8 15" xfId="55927"/>
    <cellStyle name="Normal 2 15 8 16" xfId="57152"/>
    <cellStyle name="Normal 2 15 8 17" xfId="58369"/>
    <cellStyle name="Normal 2 15 8 18" xfId="59575"/>
    <cellStyle name="Normal 2 15 8 19" xfId="60948"/>
    <cellStyle name="Normal 2 15 8 2" xfId="11224"/>
    <cellStyle name="Normal 2 15 8 20" xfId="62153"/>
    <cellStyle name="Normal 2 15 8 3" xfId="18938"/>
    <cellStyle name="Normal 2 15 8 4" xfId="33654"/>
    <cellStyle name="Normal 2 15 8 5" xfId="41641"/>
    <cellStyle name="Normal 2 15 8 6" xfId="39394"/>
    <cellStyle name="Normal 2 15 8 7" xfId="45869"/>
    <cellStyle name="Normal 2 15 8 8" xfId="47215"/>
    <cellStyle name="Normal 2 15 8 9" xfId="48472"/>
    <cellStyle name="Normal 2 15 80" xfId="31572"/>
    <cellStyle name="Normal 2 15 81" xfId="34842"/>
    <cellStyle name="Normal 2 15 82" xfId="45849"/>
    <cellStyle name="Normal 2 15 83" xfId="47197"/>
    <cellStyle name="Normal 2 15 84" xfId="47125"/>
    <cellStyle name="Normal 2 15 85" xfId="48448"/>
    <cellStyle name="Normal 2 15 86" xfId="50958"/>
    <cellStyle name="Normal 2 15 87" xfId="52200"/>
    <cellStyle name="Normal 2 15 88" xfId="53441"/>
    <cellStyle name="Normal 2 15 89" xfId="54680"/>
    <cellStyle name="Normal 2 15 9" xfId="3851"/>
    <cellStyle name="Normal 2 15 9 10" xfId="49732"/>
    <cellStyle name="Normal 2 15 9 11" xfId="50975"/>
    <cellStyle name="Normal 2 15 9 12" xfId="52218"/>
    <cellStyle name="Normal 2 15 9 13" xfId="53459"/>
    <cellStyle name="Normal 2 15 9 14" xfId="54695"/>
    <cellStyle name="Normal 2 15 9 15" xfId="55928"/>
    <cellStyle name="Normal 2 15 9 16" xfId="57153"/>
    <cellStyle name="Normal 2 15 9 17" xfId="58370"/>
    <cellStyle name="Normal 2 15 9 18" xfId="59576"/>
    <cellStyle name="Normal 2 15 9 19" xfId="60949"/>
    <cellStyle name="Normal 2 15 9 2" xfId="11225"/>
    <cellStyle name="Normal 2 15 9 20" xfId="62154"/>
    <cellStyle name="Normal 2 15 9 3" xfId="10488"/>
    <cellStyle name="Normal 2 15 9 4" xfId="33365"/>
    <cellStyle name="Normal 2 15 9 5" xfId="36599"/>
    <cellStyle name="Normal 2 15 9 6" xfId="39121"/>
    <cellStyle name="Normal 2 15 9 7" xfId="45870"/>
    <cellStyle name="Normal 2 15 9 8" xfId="47216"/>
    <cellStyle name="Normal 2 15 9 9" xfId="48473"/>
    <cellStyle name="Normal 2 15 90" xfId="55913"/>
    <cellStyle name="Normal 2 15 91" xfId="57140"/>
    <cellStyle name="Normal 2 15 92" xfId="58357"/>
    <cellStyle name="Normal 2 15 93" xfId="59563"/>
    <cellStyle name="Normal 2 15 94" xfId="60935"/>
    <cellStyle name="Normal 2 15 95" xfId="62141"/>
    <cellStyle name="Normal 2 15_Planilha" xfId="45871"/>
    <cellStyle name="Normal 2 16" xfId="3852"/>
    <cellStyle name="Normal 2 16 10" xfId="3853"/>
    <cellStyle name="Normal 2 16 10 2" xfId="11227"/>
    <cellStyle name="Normal 2 16 10 3" xfId="18125"/>
    <cellStyle name="Normal 2 16 10 4" xfId="32768"/>
    <cellStyle name="Normal 2 16 10 5" xfId="39668"/>
    <cellStyle name="Normal 2 16 10 6" xfId="30404"/>
    <cellStyle name="Normal 2 16 11" xfId="3854"/>
    <cellStyle name="Normal 2 16 11 2" xfId="11228"/>
    <cellStyle name="Normal 2 16 11 3" xfId="17723"/>
    <cellStyle name="Normal 2 16 11 4" xfId="32463"/>
    <cellStyle name="Normal 2 16 11 5" xfId="35865"/>
    <cellStyle name="Normal 2 16 11 6" xfId="43680"/>
    <cellStyle name="Normal 2 16 12" xfId="3855"/>
    <cellStyle name="Normal 2 16 12 2" xfId="11229"/>
    <cellStyle name="Normal 2 16 12 3" xfId="17326"/>
    <cellStyle name="Normal 2 16 12 4" xfId="32151"/>
    <cellStyle name="Normal 2 16 12 5" xfId="41829"/>
    <cellStyle name="Normal 2 16 12 6" xfId="39738"/>
    <cellStyle name="Normal 2 16 13" xfId="3856"/>
    <cellStyle name="Normal 2 16 13 2" xfId="11230"/>
    <cellStyle name="Normal 2 16 13 3" xfId="16929"/>
    <cellStyle name="Normal 2 16 13 4" xfId="31801"/>
    <cellStyle name="Normal 2 16 13 5" xfId="12939"/>
    <cellStyle name="Normal 2 16 13 6" xfId="37050"/>
    <cellStyle name="Normal 2 16 14" xfId="3857"/>
    <cellStyle name="Normal 2 16 14 2" xfId="11231"/>
    <cellStyle name="Normal 2 16 14 3" xfId="16533"/>
    <cellStyle name="Normal 2 16 14 4" xfId="36302"/>
    <cellStyle name="Normal 2 16 14 5" xfId="36565"/>
    <cellStyle name="Normal 2 16 14 6" xfId="36531"/>
    <cellStyle name="Normal 2 16 15" xfId="3858"/>
    <cellStyle name="Normal 2 16 15 2" xfId="11232"/>
    <cellStyle name="Normal 2 16 15 3" xfId="16126"/>
    <cellStyle name="Normal 2 16 15 4" xfId="36053"/>
    <cellStyle name="Normal 2 16 15 5" xfId="38130"/>
    <cellStyle name="Normal 2 16 15 6" xfId="40923"/>
    <cellStyle name="Normal 2 16 16" xfId="3859"/>
    <cellStyle name="Normal 2 16 16 2" xfId="13240"/>
    <cellStyle name="Normal 2 16 16 3" xfId="30099"/>
    <cellStyle name="Normal 2 16 16 4" xfId="33278"/>
    <cellStyle name="Normal 2 16 16 5" xfId="40449"/>
    <cellStyle name="Normal 2 16 16 6" xfId="42927"/>
    <cellStyle name="Normal 2 16 17" xfId="3860"/>
    <cellStyle name="Normal 2 16 17 2" xfId="14136"/>
    <cellStyle name="Normal 2 16 17 3" xfId="30928"/>
    <cellStyle name="Normal 2 16 17 4" xfId="38111"/>
    <cellStyle name="Normal 2 16 17 5" xfId="11171"/>
    <cellStyle name="Normal 2 16 17 6" xfId="43970"/>
    <cellStyle name="Normal 2 16 18" xfId="3861"/>
    <cellStyle name="Normal 2 16 18 2" xfId="14150"/>
    <cellStyle name="Normal 2 16 18 3" xfId="30942"/>
    <cellStyle name="Normal 2 16 18 4" xfId="38260"/>
    <cellStyle name="Normal 2 16 18 5" xfId="38798"/>
    <cellStyle name="Normal 2 16 18 6" xfId="38846"/>
    <cellStyle name="Normal 2 16 19" xfId="3862"/>
    <cellStyle name="Normal 2 16 19 2" xfId="14110"/>
    <cellStyle name="Normal 2 16 19 3" xfId="30906"/>
    <cellStyle name="Normal 2 16 19 4" xfId="38284"/>
    <cellStyle name="Normal 2 16 19 5" xfId="38610"/>
    <cellStyle name="Normal 2 16 19 6" xfId="42174"/>
    <cellStyle name="Normal 2 16 2" xfId="3863"/>
    <cellStyle name="Normal 2 16 2 10" xfId="3864"/>
    <cellStyle name="Normal 2 16 2 10 2" xfId="11234"/>
    <cellStyle name="Normal 2 16 2 10 3" xfId="15330"/>
    <cellStyle name="Normal 2 16 2 10 4" xfId="35431"/>
    <cellStyle name="Normal 2 16 2 10 5" xfId="41417"/>
    <cellStyle name="Normal 2 16 2 10 6" xfId="42797"/>
    <cellStyle name="Normal 2 16 2 11" xfId="3865"/>
    <cellStyle name="Normal 2 16 2 11 2" xfId="11235"/>
    <cellStyle name="Normal 2 16 2 11 3" xfId="14885"/>
    <cellStyle name="Normal 2 16 2 11 4" xfId="35133"/>
    <cellStyle name="Normal 2 16 2 11 5" xfId="38359"/>
    <cellStyle name="Normal 2 16 2 11 6" xfId="36448"/>
    <cellStyle name="Normal 2 16 2 12" xfId="3866"/>
    <cellStyle name="Normal 2 16 2 12 2" xfId="11236"/>
    <cellStyle name="Normal 2 16 2 12 3" xfId="10482"/>
    <cellStyle name="Normal 2 16 2 12 4" xfId="34837"/>
    <cellStyle name="Normal 2 16 2 12 5" xfId="17771"/>
    <cellStyle name="Normal 2 16 2 12 6" xfId="32853"/>
    <cellStyle name="Normal 2 16 2 13" xfId="3867"/>
    <cellStyle name="Normal 2 16 2 13 2" xfId="11237"/>
    <cellStyle name="Normal 2 16 2 13 3" xfId="13448"/>
    <cellStyle name="Normal 2 16 2 13 4" xfId="34533"/>
    <cellStyle name="Normal 2 16 2 13 5" xfId="37468"/>
    <cellStyle name="Normal 2 16 2 13 6" xfId="35801"/>
    <cellStyle name="Normal 2 16 2 14" xfId="3868"/>
    <cellStyle name="Normal 2 16 2 14 2" xfId="13241"/>
    <cellStyle name="Normal 2 16 2 14 3" xfId="30100"/>
    <cellStyle name="Normal 2 16 2 14 4" xfId="32973"/>
    <cellStyle name="Normal 2 16 2 14 5" xfId="41335"/>
    <cellStyle name="Normal 2 16 2 14 6" xfId="40294"/>
    <cellStyle name="Normal 2 16 2 15" xfId="3869"/>
    <cellStyle name="Normal 2 16 2 15 2" xfId="14137"/>
    <cellStyle name="Normal 2 16 2 15 3" xfId="30929"/>
    <cellStyle name="Normal 2 16 2 15 4" xfId="41197"/>
    <cellStyle name="Normal 2 16 2 15 5" xfId="43512"/>
    <cellStyle name="Normal 2 16 2 15 6" xfId="43046"/>
    <cellStyle name="Normal 2 16 2 16" xfId="3870"/>
    <cellStyle name="Normal 2 16 2 16 2" xfId="14149"/>
    <cellStyle name="Normal 2 16 2 16 3" xfId="30941"/>
    <cellStyle name="Normal 2 16 2 16 4" xfId="36652"/>
    <cellStyle name="Normal 2 16 2 16 5" xfId="41536"/>
    <cellStyle name="Normal 2 16 2 16 6" xfId="35163"/>
    <cellStyle name="Normal 2 16 2 17" xfId="3871"/>
    <cellStyle name="Normal 2 16 2 17 2" xfId="14111"/>
    <cellStyle name="Normal 2 16 2 17 3" xfId="30907"/>
    <cellStyle name="Normal 2 16 2 17 4" xfId="31638"/>
    <cellStyle name="Normal 2 16 2 17 5" xfId="40885"/>
    <cellStyle name="Normal 2 16 2 17 6" xfId="40280"/>
    <cellStyle name="Normal 2 16 2 18" xfId="3872"/>
    <cellStyle name="Normal 2 16 2 18 2" xfId="14155"/>
    <cellStyle name="Normal 2 16 2 18 3" xfId="30947"/>
    <cellStyle name="Normal 2 16 2 18 4" xfId="36695"/>
    <cellStyle name="Normal 2 16 2 18 5" xfId="14433"/>
    <cellStyle name="Normal 2 16 2 18 6" xfId="9512"/>
    <cellStyle name="Normal 2 16 2 19" xfId="3873"/>
    <cellStyle name="Normal 2 16 2 19 2" xfId="14105"/>
    <cellStyle name="Normal 2 16 2 19 3" xfId="30901"/>
    <cellStyle name="Normal 2 16 2 19 4" xfId="37741"/>
    <cellStyle name="Normal 2 16 2 19 5" xfId="38362"/>
    <cellStyle name="Normal 2 16 2 19 6" xfId="43285"/>
    <cellStyle name="Normal 2 16 2 2" xfId="3874"/>
    <cellStyle name="Normal 2 16 2 2 10" xfId="49735"/>
    <cellStyle name="Normal 2 16 2 2 11" xfId="50978"/>
    <cellStyle name="Normal 2 16 2 2 12" xfId="52221"/>
    <cellStyle name="Normal 2 16 2 2 13" xfId="53462"/>
    <cellStyle name="Normal 2 16 2 2 14" xfId="54699"/>
    <cellStyle name="Normal 2 16 2 2 15" xfId="55932"/>
    <cellStyle name="Normal 2 16 2 2 16" xfId="57156"/>
    <cellStyle name="Normal 2 16 2 2 17" xfId="58373"/>
    <cellStyle name="Normal 2 16 2 2 18" xfId="59579"/>
    <cellStyle name="Normal 2 16 2 2 19" xfId="60952"/>
    <cellStyle name="Normal 2 16 2 2 2" xfId="11233"/>
    <cellStyle name="Normal 2 16 2 2 20" xfId="62157"/>
    <cellStyle name="Normal 2 16 2 2 3" xfId="15730"/>
    <cellStyle name="Normal 2 16 2 2 4" xfId="35767"/>
    <cellStyle name="Normal 2 16 2 2 5" xfId="34033"/>
    <cellStyle name="Normal 2 16 2 2 6" xfId="30341"/>
    <cellStyle name="Normal 2 16 2 2 7" xfId="45874"/>
    <cellStyle name="Normal 2 16 2 2 8" xfId="47220"/>
    <cellStyle name="Normal 2 16 2 2 9" xfId="48476"/>
    <cellStyle name="Normal 2 16 2 20" xfId="3875"/>
    <cellStyle name="Normal 2 16 2 20 2" xfId="14163"/>
    <cellStyle name="Normal 2 16 2 20 3" xfId="30955"/>
    <cellStyle name="Normal 2 16 2 20 4" xfId="38367"/>
    <cellStyle name="Normal 2 16 2 20 5" xfId="40428"/>
    <cellStyle name="Normal 2 16 2 20 6" xfId="41680"/>
    <cellStyle name="Normal 2 16 2 21" xfId="3876"/>
    <cellStyle name="Normal 2 16 2 21 2" xfId="14095"/>
    <cellStyle name="Normal 2 16 2 21 3" xfId="30891"/>
    <cellStyle name="Normal 2 16 2 21 4" xfId="40074"/>
    <cellStyle name="Normal 2 16 2 21 5" xfId="42684"/>
    <cellStyle name="Normal 2 16 2 21 6" xfId="43418"/>
    <cellStyle name="Normal 2 16 2 22" xfId="3877"/>
    <cellStyle name="Normal 2 16 2 22 2" xfId="14175"/>
    <cellStyle name="Normal 2 16 2 22 3" xfId="30966"/>
    <cellStyle name="Normal 2 16 2 22 4" xfId="41627"/>
    <cellStyle name="Normal 2 16 2 22 5" xfId="43829"/>
    <cellStyle name="Normal 2 16 2 22 6" xfId="44019"/>
    <cellStyle name="Normal 2 16 2 23" xfId="3878"/>
    <cellStyle name="Normal 2 16 2 23 2" xfId="14086"/>
    <cellStyle name="Normal 2 16 2 23 3" xfId="30882"/>
    <cellStyle name="Normal 2 16 2 23 4" xfId="34923"/>
    <cellStyle name="Normal 2 16 2 23 5" xfId="20951"/>
    <cellStyle name="Normal 2 16 2 23 6" xfId="45065"/>
    <cellStyle name="Normal 2 16 2 24" xfId="3879"/>
    <cellStyle name="Normal 2 16 2 24 2" xfId="14191"/>
    <cellStyle name="Normal 2 16 2 24 3" xfId="30980"/>
    <cellStyle name="Normal 2 16 2 24 4" xfId="36740"/>
    <cellStyle name="Normal 2 16 2 24 5" xfId="30071"/>
    <cellStyle name="Normal 2 16 2 24 6" xfId="17451"/>
    <cellStyle name="Normal 2 16 2 25" xfId="3880"/>
    <cellStyle name="Normal 2 16 2 25 2" xfId="14072"/>
    <cellStyle name="Normal 2 16 2 25 3" xfId="30866"/>
    <cellStyle name="Normal 2 16 2 25 4" xfId="36117"/>
    <cellStyle name="Normal 2 16 2 25 5" xfId="33720"/>
    <cellStyle name="Normal 2 16 2 25 6" xfId="34416"/>
    <cellStyle name="Normal 2 16 2 26" xfId="3881"/>
    <cellStyle name="Normal 2 16 2 26 2" xfId="14211"/>
    <cellStyle name="Normal 2 16 2 26 3" xfId="30994"/>
    <cellStyle name="Normal 2 16 2 26 4" xfId="39764"/>
    <cellStyle name="Normal 2 16 2 26 5" xfId="42444"/>
    <cellStyle name="Normal 2 16 2 26 6" xfId="44426"/>
    <cellStyle name="Normal 2 16 2 27" xfId="3882"/>
    <cellStyle name="Normal 2 16 2 27 2" xfId="14052"/>
    <cellStyle name="Normal 2 16 2 27 3" xfId="30846"/>
    <cellStyle name="Normal 2 16 2 27 4" xfId="34922"/>
    <cellStyle name="Normal 2 16 2 27 5" xfId="18109"/>
    <cellStyle name="Normal 2 16 2 27 6" xfId="45027"/>
    <cellStyle name="Normal 2 16 2 28" xfId="3883"/>
    <cellStyle name="Normal 2 16 2 28 2" xfId="14235"/>
    <cellStyle name="Normal 2 16 2 28 3" xfId="31016"/>
    <cellStyle name="Normal 2 16 2 28 4" xfId="37384"/>
    <cellStyle name="Normal 2 16 2 28 5" xfId="39685"/>
    <cellStyle name="Normal 2 16 2 28 6" xfId="35938"/>
    <cellStyle name="Normal 2 16 2 29" xfId="3884"/>
    <cellStyle name="Normal 2 16 2 29 2" xfId="14024"/>
    <cellStyle name="Normal 2 16 2 29 3" xfId="30816"/>
    <cellStyle name="Normal 2 16 2 29 4" xfId="39146"/>
    <cellStyle name="Normal 2 16 2 29 5" xfId="41970"/>
    <cellStyle name="Normal 2 16 2 29 6" xfId="42018"/>
    <cellStyle name="Normal 2 16 2 3" xfId="3885"/>
    <cellStyle name="Normal 2 16 2 3 10" xfId="49736"/>
    <cellStyle name="Normal 2 16 2 3 11" xfId="50979"/>
    <cellStyle name="Normal 2 16 2 3 12" xfId="52222"/>
    <cellStyle name="Normal 2 16 2 3 13" xfId="53463"/>
    <cellStyle name="Normal 2 16 2 3 14" xfId="54700"/>
    <cellStyle name="Normal 2 16 2 3 15" xfId="55933"/>
    <cellStyle name="Normal 2 16 2 3 16" xfId="57157"/>
    <cellStyle name="Normal 2 16 2 3 17" xfId="58374"/>
    <cellStyle name="Normal 2 16 2 3 18" xfId="59580"/>
    <cellStyle name="Normal 2 16 2 3 19" xfId="60953"/>
    <cellStyle name="Normal 2 16 2 3 2" xfId="11238"/>
    <cellStyle name="Normal 2 16 2 3 20" xfId="62158"/>
    <cellStyle name="Normal 2 16 2 3 3" xfId="14742"/>
    <cellStyle name="Normal 2 16 2 3 4" xfId="34221"/>
    <cellStyle name="Normal 2 16 2 3 5" xfId="31313"/>
    <cellStyle name="Normal 2 16 2 3 6" xfId="34259"/>
    <cellStyle name="Normal 2 16 2 3 7" xfId="45875"/>
    <cellStyle name="Normal 2 16 2 3 8" xfId="47221"/>
    <cellStyle name="Normal 2 16 2 3 9" xfId="48477"/>
    <cellStyle name="Normal 2 16 2 30" xfId="3886"/>
    <cellStyle name="Normal 2 16 2 30 2" xfId="14264"/>
    <cellStyle name="Normal 2 16 2 30 3" xfId="31043"/>
    <cellStyle name="Normal 2 16 2 30 4" xfId="40612"/>
    <cellStyle name="Normal 2 16 2 30 5" xfId="43096"/>
    <cellStyle name="Normal 2 16 2 30 6" xfId="44445"/>
    <cellStyle name="Normal 2 16 2 31" xfId="3887"/>
    <cellStyle name="Normal 2 16 2 31 2" xfId="20234"/>
    <cellStyle name="Normal 2 16 2 31 3" xfId="35603"/>
    <cellStyle name="Normal 2 16 2 31 4" xfId="30481"/>
    <cellStyle name="Normal 2 16 2 31 5" xfId="36430"/>
    <cellStyle name="Normal 2 16 2 31 6" xfId="37140"/>
    <cellStyle name="Normal 2 16 2 32" xfId="3888"/>
    <cellStyle name="Normal 2 16 2 32 2" xfId="23260"/>
    <cellStyle name="Normal 2 16 2 32 3" xfId="37726"/>
    <cellStyle name="Normal 2 16 2 32 4" xfId="37594"/>
    <cellStyle name="Normal 2 16 2 32 5" xfId="36982"/>
    <cellStyle name="Normal 2 16 2 32 6" xfId="45088"/>
    <cellStyle name="Normal 2 16 2 33" xfId="3889"/>
    <cellStyle name="Normal 2 16 2 33 2" xfId="17057"/>
    <cellStyle name="Normal 2 16 2 33 3" xfId="33251"/>
    <cellStyle name="Normal 2 16 2 33 4" xfId="41274"/>
    <cellStyle name="Normal 2 16 2 33 5" xfId="43563"/>
    <cellStyle name="Normal 2 16 2 33 6" xfId="44606"/>
    <cellStyle name="Normal 2 16 2 34" xfId="9537"/>
    <cellStyle name="Normal 2 16 2 35" xfId="14555"/>
    <cellStyle name="Normal 2 16 2 36" xfId="22632"/>
    <cellStyle name="Normal 2 16 2 37" xfId="23423"/>
    <cellStyle name="Normal 2 16 2 38" xfId="22439"/>
    <cellStyle name="Normal 2 16 2 39" xfId="24188"/>
    <cellStyle name="Normal 2 16 2 4" xfId="3890"/>
    <cellStyle name="Normal 2 16 2 4 10" xfId="49737"/>
    <cellStyle name="Normal 2 16 2 4 11" xfId="50980"/>
    <cellStyle name="Normal 2 16 2 4 12" xfId="52223"/>
    <cellStyle name="Normal 2 16 2 4 13" xfId="53464"/>
    <cellStyle name="Normal 2 16 2 4 14" xfId="54701"/>
    <cellStyle name="Normal 2 16 2 4 15" xfId="55934"/>
    <cellStyle name="Normal 2 16 2 4 16" xfId="57158"/>
    <cellStyle name="Normal 2 16 2 4 17" xfId="58375"/>
    <cellStyle name="Normal 2 16 2 4 18" xfId="59581"/>
    <cellStyle name="Normal 2 16 2 4 19" xfId="60954"/>
    <cellStyle name="Normal 2 16 2 4 2" xfId="11239"/>
    <cellStyle name="Normal 2 16 2 4 20" xfId="62159"/>
    <cellStyle name="Normal 2 16 2 4 3" xfId="13580"/>
    <cellStyle name="Normal 2 16 2 4 4" xfId="16668"/>
    <cellStyle name="Normal 2 16 2 4 5" xfId="36737"/>
    <cellStyle name="Normal 2 16 2 4 6" xfId="43531"/>
    <cellStyle name="Normal 2 16 2 4 7" xfId="45876"/>
    <cellStyle name="Normal 2 16 2 4 8" xfId="47222"/>
    <cellStyle name="Normal 2 16 2 4 9" xfId="48478"/>
    <cellStyle name="Normal 2 16 2 40" xfId="22300"/>
    <cellStyle name="Normal 2 16 2 41" xfId="24211"/>
    <cellStyle name="Normal 2 16 2 42" xfId="22213"/>
    <cellStyle name="Normal 2 16 2 43" xfId="20676"/>
    <cellStyle name="Normal 2 16 2 44" xfId="22129"/>
    <cellStyle name="Normal 2 16 2 45" xfId="22588"/>
    <cellStyle name="Normal 2 16 2 46" xfId="23428"/>
    <cellStyle name="Normal 2 16 2 47" xfId="24015"/>
    <cellStyle name="Normal 2 16 2 48" xfId="24108"/>
    <cellStyle name="Normal 2 16 2 49" xfId="23309"/>
    <cellStyle name="Normal 2 16 2 5" xfId="3891"/>
    <cellStyle name="Normal 2 16 2 5 10" xfId="49738"/>
    <cellStyle name="Normal 2 16 2 5 11" xfId="50981"/>
    <cellStyle name="Normal 2 16 2 5 12" xfId="52224"/>
    <cellStyle name="Normal 2 16 2 5 13" xfId="53465"/>
    <cellStyle name="Normal 2 16 2 5 14" xfId="54702"/>
    <cellStyle name="Normal 2 16 2 5 15" xfId="55935"/>
    <cellStyle name="Normal 2 16 2 5 16" xfId="57159"/>
    <cellStyle name="Normal 2 16 2 5 17" xfId="58376"/>
    <cellStyle name="Normal 2 16 2 5 18" xfId="59582"/>
    <cellStyle name="Normal 2 16 2 5 19" xfId="60955"/>
    <cellStyle name="Normal 2 16 2 5 2" xfId="11240"/>
    <cellStyle name="Normal 2 16 2 5 20" xfId="62160"/>
    <cellStyle name="Normal 2 16 2 5 3" xfId="14629"/>
    <cellStyle name="Normal 2 16 2 5 4" xfId="39054"/>
    <cellStyle name="Normal 2 16 2 5 5" xfId="40223"/>
    <cellStyle name="Normal 2 16 2 5 6" xfId="36687"/>
    <cellStyle name="Normal 2 16 2 5 7" xfId="45877"/>
    <cellStyle name="Normal 2 16 2 5 8" xfId="47223"/>
    <cellStyle name="Normal 2 16 2 5 9" xfId="48479"/>
    <cellStyle name="Normal 2 16 2 50" xfId="20599"/>
    <cellStyle name="Normal 2 16 2 51" xfId="15733"/>
    <cellStyle name="Normal 2 16 2 52" xfId="23700"/>
    <cellStyle name="Normal 2 16 2 53" xfId="22962"/>
    <cellStyle name="Normal 2 16 2 54" xfId="24340"/>
    <cellStyle name="Normal 2 16 2 55" xfId="23812"/>
    <cellStyle name="Normal 2 16 2 56" xfId="23907"/>
    <cellStyle name="Normal 2 16 2 57" xfId="19837"/>
    <cellStyle name="Normal 2 16 2 58" xfId="20138"/>
    <cellStyle name="Normal 2 16 2 59" xfId="22526"/>
    <cellStyle name="Normal 2 16 2 6" xfId="3892"/>
    <cellStyle name="Normal 2 16 2 6 10" xfId="49739"/>
    <cellStyle name="Normal 2 16 2 6 11" xfId="50982"/>
    <cellStyle name="Normal 2 16 2 6 12" xfId="52225"/>
    <cellStyle name="Normal 2 16 2 6 13" xfId="53466"/>
    <cellStyle name="Normal 2 16 2 6 14" xfId="54703"/>
    <cellStyle name="Normal 2 16 2 6 15" xfId="55936"/>
    <cellStyle name="Normal 2 16 2 6 16" xfId="57160"/>
    <cellStyle name="Normal 2 16 2 6 17" xfId="58377"/>
    <cellStyle name="Normal 2 16 2 6 18" xfId="59583"/>
    <cellStyle name="Normal 2 16 2 6 19" xfId="60956"/>
    <cellStyle name="Normal 2 16 2 6 2" xfId="11241"/>
    <cellStyle name="Normal 2 16 2 6 20" xfId="62161"/>
    <cellStyle name="Normal 2 16 2 6 3" xfId="13731"/>
    <cellStyle name="Normal 2 16 2 6 4" xfId="38938"/>
    <cellStyle name="Normal 2 16 2 6 5" xfId="22906"/>
    <cellStyle name="Normal 2 16 2 6 6" xfId="43641"/>
    <cellStyle name="Normal 2 16 2 6 7" xfId="45878"/>
    <cellStyle name="Normal 2 16 2 6 8" xfId="47224"/>
    <cellStyle name="Normal 2 16 2 6 9" xfId="48480"/>
    <cellStyle name="Normal 2 16 2 60" xfId="18982"/>
    <cellStyle name="Normal 2 16 2 61" xfId="19468"/>
    <cellStyle name="Normal 2 16 2 62" xfId="23951"/>
    <cellStyle name="Normal 2 16 2 63" xfId="24152"/>
    <cellStyle name="Normal 2 16 2 64" xfId="26637"/>
    <cellStyle name="Normal 2 16 2 65" xfId="22945"/>
    <cellStyle name="Normal 2 16 2 66" xfId="28851"/>
    <cellStyle name="Normal 2 16 2 67" xfId="26255"/>
    <cellStyle name="Normal 2 16 2 68" xfId="24473"/>
    <cellStyle name="Normal 2 16 2 69" xfId="25716"/>
    <cellStyle name="Normal 2 16 2 7" xfId="3893"/>
    <cellStyle name="Normal 2 16 2 7 10" xfId="49740"/>
    <cellStyle name="Normal 2 16 2 7 11" xfId="50983"/>
    <cellStyle name="Normal 2 16 2 7 12" xfId="52226"/>
    <cellStyle name="Normal 2 16 2 7 13" xfId="53467"/>
    <cellStyle name="Normal 2 16 2 7 14" xfId="54704"/>
    <cellStyle name="Normal 2 16 2 7 15" xfId="55937"/>
    <cellStyle name="Normal 2 16 2 7 16" xfId="57161"/>
    <cellStyle name="Normal 2 16 2 7 17" xfId="58378"/>
    <cellStyle name="Normal 2 16 2 7 18" xfId="59584"/>
    <cellStyle name="Normal 2 16 2 7 19" xfId="60957"/>
    <cellStyle name="Normal 2 16 2 7 2" xfId="11242"/>
    <cellStyle name="Normal 2 16 2 7 20" xfId="62162"/>
    <cellStyle name="Normal 2 16 2 7 3" xfId="13217"/>
    <cellStyle name="Normal 2 16 2 7 4" xfId="38811"/>
    <cellStyle name="Normal 2 16 2 7 5" xfId="30261"/>
    <cellStyle name="Normal 2 16 2 7 6" xfId="43674"/>
    <cellStyle name="Normal 2 16 2 7 7" xfId="45879"/>
    <cellStyle name="Normal 2 16 2 7 8" xfId="47225"/>
    <cellStyle name="Normal 2 16 2 7 9" xfId="48481"/>
    <cellStyle name="Normal 2 16 2 70" xfId="27060"/>
    <cellStyle name="Normal 2 16 2 71" xfId="26070"/>
    <cellStyle name="Normal 2 16 2 72" xfId="28321"/>
    <cellStyle name="Normal 2 16 2 73" xfId="21681"/>
    <cellStyle name="Normal 2 16 2 74" xfId="28572"/>
    <cellStyle name="Normal 2 16 2 75" xfId="27822"/>
    <cellStyle name="Normal 2 16 2 76" xfId="13057"/>
    <cellStyle name="Normal 2 16 2 77" xfId="35186"/>
    <cellStyle name="Normal 2 16 2 78" xfId="31997"/>
    <cellStyle name="Normal 2 16 2 79" xfId="45156"/>
    <cellStyle name="Normal 2 16 2 8" xfId="3894"/>
    <cellStyle name="Normal 2 16 2 8 2" xfId="11243"/>
    <cellStyle name="Normal 2 16 2 8 3" xfId="10486"/>
    <cellStyle name="Normal 2 16 2 8 4" xfId="38689"/>
    <cellStyle name="Normal 2 16 2 8 5" xfId="14345"/>
    <cellStyle name="Normal 2 16 2 8 6" xfId="34044"/>
    <cellStyle name="Normal 2 16 2 80" xfId="45873"/>
    <cellStyle name="Normal 2 16 2 81" xfId="47219"/>
    <cellStyle name="Normal 2 16 2 82" xfId="48475"/>
    <cellStyle name="Normal 2 16 2 83" xfId="49734"/>
    <cellStyle name="Normal 2 16 2 84" xfId="50977"/>
    <cellStyle name="Normal 2 16 2 85" xfId="52220"/>
    <cellStyle name="Normal 2 16 2 86" xfId="53461"/>
    <cellStyle name="Normal 2 16 2 87" xfId="54698"/>
    <cellStyle name="Normal 2 16 2 88" xfId="55931"/>
    <cellStyle name="Normal 2 16 2 89" xfId="57155"/>
    <cellStyle name="Normal 2 16 2 9" xfId="3895"/>
    <cellStyle name="Normal 2 16 2 9 2" xfId="11244"/>
    <cellStyle name="Normal 2 16 2 9 3" xfId="10485"/>
    <cellStyle name="Normal 2 16 2 9 4" xfId="38563"/>
    <cellStyle name="Normal 2 16 2 9 5" xfId="11192"/>
    <cellStyle name="Normal 2 16 2 9 6" xfId="36055"/>
    <cellStyle name="Normal 2 16 2 90" xfId="58372"/>
    <cellStyle name="Normal 2 16 2 91" xfId="59578"/>
    <cellStyle name="Normal 2 16 2 92" xfId="60951"/>
    <cellStyle name="Normal 2 16 2 93" xfId="62156"/>
    <cellStyle name="Normal 2 16 2_Planilha" xfId="45880"/>
    <cellStyle name="Normal 2 16 20" xfId="3896"/>
    <cellStyle name="Normal 2 16 20 2" xfId="14156"/>
    <cellStyle name="Normal 2 16 20 3" xfId="30948"/>
    <cellStyle name="Normal 2 16 20 4" xfId="36586"/>
    <cellStyle name="Normal 2 16 20 5" xfId="34351"/>
    <cellStyle name="Normal 2 16 20 6" xfId="13905"/>
    <cellStyle name="Normal 2 16 21" xfId="3897"/>
    <cellStyle name="Normal 2 16 21 2" xfId="14104"/>
    <cellStyle name="Normal 2 16 21 3" xfId="30900"/>
    <cellStyle name="Normal 2 16 21 4" xfId="36490"/>
    <cellStyle name="Normal 2 16 21 5" xfId="30262"/>
    <cellStyle name="Normal 2 16 21 6" xfId="37798"/>
    <cellStyle name="Normal 2 16 22" xfId="3898"/>
    <cellStyle name="Normal 2 16 22 2" xfId="14164"/>
    <cellStyle name="Normal 2 16 22 3" xfId="30956"/>
    <cellStyle name="Normal 2 16 22 4" xfId="36995"/>
    <cellStyle name="Normal 2 16 22 5" xfId="37784"/>
    <cellStyle name="Normal 2 16 22 6" xfId="36505"/>
    <cellStyle name="Normal 2 16 23" xfId="3899"/>
    <cellStyle name="Normal 2 16 23 2" xfId="14094"/>
    <cellStyle name="Normal 2 16 23 3" xfId="30890"/>
    <cellStyle name="Normal 2 16 23 4" xfId="40040"/>
    <cellStyle name="Normal 2 16 23 5" xfId="42657"/>
    <cellStyle name="Normal 2 16 23 6" xfId="33682"/>
    <cellStyle name="Normal 2 16 24" xfId="3900"/>
    <cellStyle name="Normal 2 16 24 2" xfId="14176"/>
    <cellStyle name="Normal 2 16 24 3" xfId="30967"/>
    <cellStyle name="Normal 2 16 24 4" xfId="41748"/>
    <cellStyle name="Normal 2 16 24 5" xfId="43917"/>
    <cellStyle name="Normal 2 16 24 6" xfId="39545"/>
    <cellStyle name="Normal 2 16 25" xfId="3901"/>
    <cellStyle name="Normal 2 16 25 2" xfId="14084"/>
    <cellStyle name="Normal 2 16 25 3" xfId="30880"/>
    <cellStyle name="Normal 2 16 25 4" xfId="36991"/>
    <cellStyle name="Normal 2 16 25 5" xfId="37279"/>
    <cellStyle name="Normal 2 16 25 6" xfId="40713"/>
    <cellStyle name="Normal 2 16 26" xfId="3902"/>
    <cellStyle name="Normal 2 16 26 2" xfId="14201"/>
    <cellStyle name="Normal 2 16 26 3" xfId="30989"/>
    <cellStyle name="Normal 2 16 26 4" xfId="37400"/>
    <cellStyle name="Normal 2 16 26 5" xfId="39982"/>
    <cellStyle name="Normal 2 16 26 6" xfId="33068"/>
    <cellStyle name="Normal 2 16 27" xfId="3903"/>
    <cellStyle name="Normal 2 16 27 2" xfId="14069"/>
    <cellStyle name="Normal 2 16 27 3" xfId="30863"/>
    <cellStyle name="Normal 2 16 27 4" xfId="37202"/>
    <cellStyle name="Normal 2 16 27 5" xfId="31919"/>
    <cellStyle name="Normal 2 16 27 6" xfId="14051"/>
    <cellStyle name="Normal 2 16 28" xfId="3904"/>
    <cellStyle name="Normal 2 16 28 2" xfId="14223"/>
    <cellStyle name="Normal 2 16 28 3" xfId="31006"/>
    <cellStyle name="Normal 2 16 28 4" xfId="38705"/>
    <cellStyle name="Normal 2 16 28 5" xfId="39692"/>
    <cellStyle name="Normal 2 16 28 6" xfId="39180"/>
    <cellStyle name="Normal 2 16 29" xfId="3905"/>
    <cellStyle name="Normal 2 16 29 2" xfId="14049"/>
    <cellStyle name="Normal 2 16 29 3" xfId="30843"/>
    <cellStyle name="Normal 2 16 29 4" xfId="37185"/>
    <cellStyle name="Normal 2 16 29 5" xfId="36414"/>
    <cellStyle name="Normal 2 16 29 6" xfId="41981"/>
    <cellStyle name="Normal 2 16 3" xfId="3906"/>
    <cellStyle name="Normal 2 16 3 10" xfId="3907"/>
    <cellStyle name="Normal 2 16 3 10 2" xfId="11246"/>
    <cellStyle name="Normal 2 16 3 10 3" xfId="10483"/>
    <cellStyle name="Normal 2 16 3 10 4" xfId="37421"/>
    <cellStyle name="Normal 2 16 3 10 5" xfId="14062"/>
    <cellStyle name="Normal 2 16 3 10 6" xfId="33487"/>
    <cellStyle name="Normal 2 16 3 11" xfId="3908"/>
    <cellStyle name="Normal 2 16 3 11 2" xfId="11247"/>
    <cellStyle name="Normal 2 16 3 11 3" xfId="10481"/>
    <cellStyle name="Normal 2 16 3 11 4" xfId="36930"/>
    <cellStyle name="Normal 2 16 3 11 5" xfId="41377"/>
    <cellStyle name="Normal 2 16 3 11 6" xfId="30430"/>
    <cellStyle name="Normal 2 16 3 12" xfId="3909"/>
    <cellStyle name="Normal 2 16 3 12 2" xfId="11248"/>
    <cellStyle name="Normal 2 16 3 12 3" xfId="10480"/>
    <cellStyle name="Normal 2 16 3 12 4" xfId="33727"/>
    <cellStyle name="Normal 2 16 3 12 5" xfId="41411"/>
    <cellStyle name="Normal 2 16 3 12 6" xfId="42452"/>
    <cellStyle name="Normal 2 16 3 13" xfId="3910"/>
    <cellStyle name="Normal 2 16 3 13 2" xfId="11249"/>
    <cellStyle name="Normal 2 16 3 13 3" xfId="10479"/>
    <cellStyle name="Normal 2 16 3 13 4" xfId="38054"/>
    <cellStyle name="Normal 2 16 3 13 5" xfId="32231"/>
    <cellStyle name="Normal 2 16 3 13 6" xfId="38865"/>
    <cellStyle name="Normal 2 16 3 14" xfId="3911"/>
    <cellStyle name="Normal 2 16 3 14 2" xfId="13242"/>
    <cellStyle name="Normal 2 16 3 14 3" xfId="30101"/>
    <cellStyle name="Normal 2 16 3 14 4" xfId="32680"/>
    <cellStyle name="Normal 2 16 3 14 5" xfId="38413"/>
    <cellStyle name="Normal 2 16 3 14 6" xfId="39519"/>
    <cellStyle name="Normal 2 16 3 15" xfId="3912"/>
    <cellStyle name="Normal 2 16 3 15 2" xfId="14144"/>
    <cellStyle name="Normal 2 16 3 15 3" xfId="30936"/>
    <cellStyle name="Normal 2 16 3 15 4" xfId="38128"/>
    <cellStyle name="Normal 2 16 3 15 5" xfId="36851"/>
    <cellStyle name="Normal 2 16 3 15 6" xfId="37931"/>
    <cellStyle name="Normal 2 16 3 16" xfId="3913"/>
    <cellStyle name="Normal 2 16 3 16 2" xfId="14141"/>
    <cellStyle name="Normal 2 16 3 16 3" xfId="30933"/>
    <cellStyle name="Normal 2 16 3 16 4" xfId="36646"/>
    <cellStyle name="Normal 2 16 3 16 5" xfId="41640"/>
    <cellStyle name="Normal 2 16 3 16 6" xfId="42724"/>
    <cellStyle name="Normal 2 16 3 17" xfId="3914"/>
    <cellStyle name="Normal 2 16 3 17 2" xfId="14120"/>
    <cellStyle name="Normal 2 16 3 17 3" xfId="30915"/>
    <cellStyle name="Normal 2 16 3 17 4" xfId="31662"/>
    <cellStyle name="Normal 2 16 3 17 5" xfId="38166"/>
    <cellStyle name="Normal 2 16 3 17 6" xfId="32187"/>
    <cellStyle name="Normal 2 16 3 18" xfId="3915"/>
    <cellStyle name="Normal 2 16 3 18 2" xfId="14145"/>
    <cellStyle name="Normal 2 16 3 18 3" xfId="30937"/>
    <cellStyle name="Normal 2 16 3 18 4" xfId="36656"/>
    <cellStyle name="Normal 2 16 3 18 5" xfId="40929"/>
    <cellStyle name="Normal 2 16 3 18 6" xfId="38841"/>
    <cellStyle name="Normal 2 16 3 19" xfId="3916"/>
    <cellStyle name="Normal 2 16 3 19 2" xfId="14115"/>
    <cellStyle name="Normal 2 16 3 19 3" xfId="30911"/>
    <cellStyle name="Normal 2 16 3 19 4" xfId="31885"/>
    <cellStyle name="Normal 2 16 3 19 5" xfId="35890"/>
    <cellStyle name="Normal 2 16 3 19 6" xfId="40355"/>
    <cellStyle name="Normal 2 16 3 2" xfId="3917"/>
    <cellStyle name="Normal 2 16 3 2 10" xfId="49743"/>
    <cellStyle name="Normal 2 16 3 2 11" xfId="50985"/>
    <cellStyle name="Normal 2 16 3 2 12" xfId="52228"/>
    <cellStyle name="Normal 2 16 3 2 13" xfId="53469"/>
    <cellStyle name="Normal 2 16 3 2 14" xfId="54707"/>
    <cellStyle name="Normal 2 16 3 2 15" xfId="55940"/>
    <cellStyle name="Normal 2 16 3 2 16" xfId="57164"/>
    <cellStyle name="Normal 2 16 3 2 17" xfId="58380"/>
    <cellStyle name="Normal 2 16 3 2 18" xfId="59586"/>
    <cellStyle name="Normal 2 16 3 2 19" xfId="60959"/>
    <cellStyle name="Normal 2 16 3 2 2" xfId="11245"/>
    <cellStyle name="Normal 2 16 3 2 20" xfId="62164"/>
    <cellStyle name="Normal 2 16 3 2 3" xfId="10484"/>
    <cellStyle name="Normal 2 16 3 2 4" xfId="36881"/>
    <cellStyle name="Normal 2 16 3 2 5" xfId="41227"/>
    <cellStyle name="Normal 2 16 3 2 6" xfId="43898"/>
    <cellStyle name="Normal 2 16 3 2 7" xfId="45882"/>
    <cellStyle name="Normal 2 16 3 2 8" xfId="47228"/>
    <cellStyle name="Normal 2 16 3 2 9" xfId="48484"/>
    <cellStyle name="Normal 2 16 3 20" xfId="3918"/>
    <cellStyle name="Normal 2 16 3 20 2" xfId="14151"/>
    <cellStyle name="Normal 2 16 3 20 3" xfId="30943"/>
    <cellStyle name="Normal 2 16 3 20 4" xfId="37849"/>
    <cellStyle name="Normal 2 16 3 20 5" xfId="36169"/>
    <cellStyle name="Normal 2 16 3 20 6" xfId="37518"/>
    <cellStyle name="Normal 2 16 3 21" xfId="3919"/>
    <cellStyle name="Normal 2 16 3 21 2" xfId="14109"/>
    <cellStyle name="Normal 2 16 3 21 3" xfId="30905"/>
    <cellStyle name="Normal 2 16 3 21 4" xfId="36871"/>
    <cellStyle name="Normal 2 16 3 21 5" xfId="32028"/>
    <cellStyle name="Normal 2 16 3 21 6" xfId="33723"/>
    <cellStyle name="Normal 2 16 3 22" xfId="3920"/>
    <cellStyle name="Normal 2 16 3 22 2" xfId="14159"/>
    <cellStyle name="Normal 2 16 3 22 3" xfId="30951"/>
    <cellStyle name="Normal 2 16 3 22 4" xfId="33513"/>
    <cellStyle name="Normal 2 16 3 22 5" xfId="40862"/>
    <cellStyle name="Normal 2 16 3 22 6" xfId="10918"/>
    <cellStyle name="Normal 2 16 3 23" xfId="3921"/>
    <cellStyle name="Normal 2 16 3 23 2" xfId="14107"/>
    <cellStyle name="Normal 2 16 3 23 3" xfId="30903"/>
    <cellStyle name="Normal 2 16 3 23 4" xfId="36837"/>
    <cellStyle name="Normal 2 16 3 23 5" xfId="41141"/>
    <cellStyle name="Normal 2 16 3 23 6" xfId="36924"/>
    <cellStyle name="Normal 2 16 3 24" xfId="3922"/>
    <cellStyle name="Normal 2 16 3 24 2" xfId="14170"/>
    <cellStyle name="Normal 2 16 3 24 3" xfId="30962"/>
    <cellStyle name="Normal 2 16 3 24 4" xfId="37327"/>
    <cellStyle name="Normal 2 16 3 24 5" xfId="31863"/>
    <cellStyle name="Normal 2 16 3 24 6" xfId="45141"/>
    <cellStyle name="Normal 2 16 3 25" xfId="3923"/>
    <cellStyle name="Normal 2 16 3 25 2" xfId="14098"/>
    <cellStyle name="Normal 2 16 3 25 3" xfId="30894"/>
    <cellStyle name="Normal 2 16 3 25 4" xfId="41189"/>
    <cellStyle name="Normal 2 16 3 25 5" xfId="43504"/>
    <cellStyle name="Normal 2 16 3 25 6" xfId="37804"/>
    <cellStyle name="Normal 2 16 3 26" xfId="3924"/>
    <cellStyle name="Normal 2 16 3 26 2" xfId="14184"/>
    <cellStyle name="Normal 2 16 3 26 3" xfId="30975"/>
    <cellStyle name="Normal 2 16 3 26 4" xfId="38787"/>
    <cellStyle name="Normal 2 16 3 26 5" xfId="40532"/>
    <cellStyle name="Normal 2 16 3 26 6" xfId="39233"/>
    <cellStyle name="Normal 2 16 3 27" xfId="3925"/>
    <cellStyle name="Normal 2 16 3 27 2" xfId="14083"/>
    <cellStyle name="Normal 2 16 3 27 3" xfId="30879"/>
    <cellStyle name="Normal 2 16 3 27 4" xfId="33736"/>
    <cellStyle name="Normal 2 16 3 27 5" xfId="39052"/>
    <cellStyle name="Normal 2 16 3 27 6" xfId="40333"/>
    <cellStyle name="Normal 2 16 3 28" xfId="3926"/>
    <cellStyle name="Normal 2 16 3 28 2" xfId="14187"/>
    <cellStyle name="Normal 2 16 3 28 3" xfId="30978"/>
    <cellStyle name="Normal 2 16 3 28 4" xfId="36588"/>
    <cellStyle name="Normal 2 16 3 28 5" xfId="33185"/>
    <cellStyle name="Normal 2 16 3 28 6" xfId="31614"/>
    <cellStyle name="Normal 2 16 3 29" xfId="3927"/>
    <cellStyle name="Normal 2 16 3 29 2" xfId="14057"/>
    <cellStyle name="Normal 2 16 3 29 3" xfId="30850"/>
    <cellStyle name="Normal 2 16 3 29 4" xfId="41511"/>
    <cellStyle name="Normal 2 16 3 29 5" xfId="43749"/>
    <cellStyle name="Normal 2 16 3 29 6" xfId="42054"/>
    <cellStyle name="Normal 2 16 3 3" xfId="3928"/>
    <cellStyle name="Normal 2 16 3 3 10" xfId="49744"/>
    <cellStyle name="Normal 2 16 3 3 11" xfId="50986"/>
    <cellStyle name="Normal 2 16 3 3 12" xfId="52229"/>
    <cellStyle name="Normal 2 16 3 3 13" xfId="53470"/>
    <cellStyle name="Normal 2 16 3 3 14" xfId="54708"/>
    <cellStyle name="Normal 2 16 3 3 15" xfId="55941"/>
    <cellStyle name="Normal 2 16 3 3 16" xfId="57165"/>
    <cellStyle name="Normal 2 16 3 3 17" xfId="58381"/>
    <cellStyle name="Normal 2 16 3 3 18" xfId="59587"/>
    <cellStyle name="Normal 2 16 3 3 19" xfId="60960"/>
    <cellStyle name="Normal 2 16 3 3 2" xfId="11250"/>
    <cellStyle name="Normal 2 16 3 3 20" xfId="62165"/>
    <cellStyle name="Normal 2 16 3 3 3" xfId="10478"/>
    <cellStyle name="Normal 2 16 3 3 4" xfId="33927"/>
    <cellStyle name="Normal 2 16 3 3 5" xfId="10506"/>
    <cellStyle name="Normal 2 16 3 3 6" xfId="39027"/>
    <cellStyle name="Normal 2 16 3 3 7" xfId="45883"/>
    <cellStyle name="Normal 2 16 3 3 8" xfId="47229"/>
    <cellStyle name="Normal 2 16 3 3 9" xfId="48485"/>
    <cellStyle name="Normal 2 16 3 30" xfId="3929"/>
    <cellStyle name="Normal 2 16 3 30 2" xfId="14206"/>
    <cellStyle name="Normal 2 16 3 30 3" xfId="30992"/>
    <cellStyle name="Normal 2 16 3 30 4" xfId="37058"/>
    <cellStyle name="Normal 2 16 3 30 5" xfId="33419"/>
    <cellStyle name="Normal 2 16 3 30 6" xfId="45122"/>
    <cellStyle name="Normal 2 16 3 31" xfId="3930"/>
    <cellStyle name="Normal 2 16 3 31 2" xfId="20232"/>
    <cellStyle name="Normal 2 16 3 31 3" xfId="35601"/>
    <cellStyle name="Normal 2 16 3 31 4" xfId="10708"/>
    <cellStyle name="Normal 2 16 3 31 5" xfId="9830"/>
    <cellStyle name="Normal 2 16 3 31 6" xfId="16147"/>
    <cellStyle name="Normal 2 16 3 32" xfId="3931"/>
    <cellStyle name="Normal 2 16 3 32 2" xfId="23259"/>
    <cellStyle name="Normal 2 16 3 32 3" xfId="37725"/>
    <cellStyle name="Normal 2 16 3 32 4" xfId="41354"/>
    <cellStyle name="Normal 2 16 3 32 5" xfId="43625"/>
    <cellStyle name="Normal 2 16 3 32 6" xfId="45077"/>
    <cellStyle name="Normal 2 16 3 33" xfId="3932"/>
    <cellStyle name="Normal 2 16 3 33 2" xfId="20524"/>
    <cellStyle name="Normal 2 16 3 33 3" xfId="35822"/>
    <cellStyle name="Normal 2 16 3 33 4" xfId="39958"/>
    <cellStyle name="Normal 2 16 3 33 5" xfId="42596"/>
    <cellStyle name="Normal 2 16 3 33 6" xfId="31905"/>
    <cellStyle name="Normal 2 16 3 34" xfId="9538"/>
    <cellStyle name="Normal 2 16 3 35" xfId="23733"/>
    <cellStyle name="Normal 2 16 3 36" xfId="22631"/>
    <cellStyle name="Normal 2 16 3 37" xfId="17444"/>
    <cellStyle name="Normal 2 16 3 38" xfId="22426"/>
    <cellStyle name="Normal 2 16 3 39" xfId="24568"/>
    <cellStyle name="Normal 2 16 3 4" xfId="3933"/>
    <cellStyle name="Normal 2 16 3 4 10" xfId="49745"/>
    <cellStyle name="Normal 2 16 3 4 11" xfId="50987"/>
    <cellStyle name="Normal 2 16 3 4 12" xfId="52230"/>
    <cellStyle name="Normal 2 16 3 4 13" xfId="53471"/>
    <cellStyle name="Normal 2 16 3 4 14" xfId="54709"/>
    <cellStyle name="Normal 2 16 3 4 15" xfId="55942"/>
    <cellStyle name="Normal 2 16 3 4 16" xfId="57166"/>
    <cellStyle name="Normal 2 16 3 4 17" xfId="58382"/>
    <cellStyle name="Normal 2 16 3 4 18" xfId="59588"/>
    <cellStyle name="Normal 2 16 3 4 19" xfId="60961"/>
    <cellStyle name="Normal 2 16 3 4 2" xfId="11251"/>
    <cellStyle name="Normal 2 16 3 4 20" xfId="62166"/>
    <cellStyle name="Normal 2 16 3 4 3" xfId="10477"/>
    <cellStyle name="Normal 2 16 3 4 4" xfId="33653"/>
    <cellStyle name="Normal 2 16 3 4 5" xfId="41722"/>
    <cellStyle name="Normal 2 16 3 4 6" xfId="39445"/>
    <cellStyle name="Normal 2 16 3 4 7" xfId="45884"/>
    <cellStyle name="Normal 2 16 3 4 8" xfId="47230"/>
    <cellStyle name="Normal 2 16 3 4 9" xfId="48486"/>
    <cellStyle name="Normal 2 16 3 40" xfId="24768"/>
    <cellStyle name="Normal 2 16 3 41" xfId="24972"/>
    <cellStyle name="Normal 2 16 3 42" xfId="25170"/>
    <cellStyle name="Normal 2 16 3 43" xfId="25368"/>
    <cellStyle name="Normal 2 16 3 44" xfId="25567"/>
    <cellStyle name="Normal 2 16 3 45" xfId="25756"/>
    <cellStyle name="Normal 2 16 3 46" xfId="25941"/>
    <cellStyle name="Normal 2 16 3 47" xfId="26133"/>
    <cellStyle name="Normal 2 16 3 48" xfId="26317"/>
    <cellStyle name="Normal 2 16 3 49" xfId="26499"/>
    <cellStyle name="Normal 2 16 3 5" xfId="3934"/>
    <cellStyle name="Normal 2 16 3 5 10" xfId="49746"/>
    <cellStyle name="Normal 2 16 3 5 11" xfId="50988"/>
    <cellStyle name="Normal 2 16 3 5 12" xfId="52231"/>
    <cellStyle name="Normal 2 16 3 5 13" xfId="53472"/>
    <cellStyle name="Normal 2 16 3 5 14" xfId="54710"/>
    <cellStyle name="Normal 2 16 3 5 15" xfId="55943"/>
    <cellStyle name="Normal 2 16 3 5 16" xfId="57167"/>
    <cellStyle name="Normal 2 16 3 5 17" xfId="58383"/>
    <cellStyle name="Normal 2 16 3 5 18" xfId="59589"/>
    <cellStyle name="Normal 2 16 3 5 19" xfId="60962"/>
    <cellStyle name="Normal 2 16 3 5 2" xfId="11252"/>
    <cellStyle name="Normal 2 16 3 5 20" xfId="62167"/>
    <cellStyle name="Normal 2 16 3 5 3" xfId="10446"/>
    <cellStyle name="Normal 2 16 3 5 4" xfId="33364"/>
    <cellStyle name="Normal 2 16 3 5 5" xfId="36684"/>
    <cellStyle name="Normal 2 16 3 5 6" xfId="40714"/>
    <cellStyle name="Normal 2 16 3 5 7" xfId="45885"/>
    <cellStyle name="Normal 2 16 3 5 8" xfId="47231"/>
    <cellStyle name="Normal 2 16 3 5 9" xfId="48487"/>
    <cellStyle name="Normal 2 16 3 50" xfId="26687"/>
    <cellStyle name="Normal 2 16 3 51" xfId="26868"/>
    <cellStyle name="Normal 2 16 3 52" xfId="27045"/>
    <cellStyle name="Normal 2 16 3 53" xfId="27218"/>
    <cellStyle name="Normal 2 16 3 54" xfId="27391"/>
    <cellStyle name="Normal 2 16 3 55" xfId="27556"/>
    <cellStyle name="Normal 2 16 3 56" xfId="27716"/>
    <cellStyle name="Normal 2 16 3 57" xfId="27869"/>
    <cellStyle name="Normal 2 16 3 58" xfId="28014"/>
    <cellStyle name="Normal 2 16 3 59" xfId="28166"/>
    <cellStyle name="Normal 2 16 3 6" xfId="3935"/>
    <cellStyle name="Normal 2 16 3 6 10" xfId="49747"/>
    <cellStyle name="Normal 2 16 3 6 11" xfId="50989"/>
    <cellStyle name="Normal 2 16 3 6 12" xfId="52232"/>
    <cellStyle name="Normal 2 16 3 6 13" xfId="53473"/>
    <cellStyle name="Normal 2 16 3 6 14" xfId="54711"/>
    <cellStyle name="Normal 2 16 3 6 15" xfId="55944"/>
    <cellStyle name="Normal 2 16 3 6 16" xfId="57168"/>
    <cellStyle name="Normal 2 16 3 6 17" xfId="58384"/>
    <cellStyle name="Normal 2 16 3 6 18" xfId="59590"/>
    <cellStyle name="Normal 2 16 3 6 19" xfId="60963"/>
    <cellStyle name="Normal 2 16 3 6 2" xfId="11253"/>
    <cellStyle name="Normal 2 16 3 6 20" xfId="62168"/>
    <cellStyle name="Normal 2 16 3 6 3" xfId="22971"/>
    <cellStyle name="Normal 2 16 3 6 4" xfId="33063"/>
    <cellStyle name="Normal 2 16 3 6 5" xfId="37204"/>
    <cellStyle name="Normal 2 16 3 6 6" xfId="42799"/>
    <cellStyle name="Normal 2 16 3 6 7" xfId="45886"/>
    <cellStyle name="Normal 2 16 3 6 8" xfId="47232"/>
    <cellStyle name="Normal 2 16 3 6 9" xfId="48488"/>
    <cellStyle name="Normal 2 16 3 60" xfId="28319"/>
    <cellStyle name="Normal 2 16 3 61" xfId="28463"/>
    <cellStyle name="Normal 2 16 3 62" xfId="28606"/>
    <cellStyle name="Normal 2 16 3 63" xfId="28742"/>
    <cellStyle name="Normal 2 16 3 64" xfId="25451"/>
    <cellStyle name="Normal 2 16 3 65" xfId="24691"/>
    <cellStyle name="Normal 2 16 3 66" xfId="28269"/>
    <cellStyle name="Normal 2 16 3 67" xfId="27175"/>
    <cellStyle name="Normal 2 16 3 68" xfId="24892"/>
    <cellStyle name="Normal 2 16 3 69" xfId="28396"/>
    <cellStyle name="Normal 2 16 3 7" xfId="3936"/>
    <cellStyle name="Normal 2 16 3 7 10" xfId="49748"/>
    <cellStyle name="Normal 2 16 3 7 11" xfId="50990"/>
    <cellStyle name="Normal 2 16 3 7 12" xfId="52233"/>
    <cellStyle name="Normal 2 16 3 7 13" xfId="53474"/>
    <cellStyle name="Normal 2 16 3 7 14" xfId="54712"/>
    <cellStyle name="Normal 2 16 3 7 15" xfId="55945"/>
    <cellStyle name="Normal 2 16 3 7 16" xfId="57169"/>
    <cellStyle name="Normal 2 16 3 7 17" xfId="58385"/>
    <cellStyle name="Normal 2 16 3 7 18" xfId="59591"/>
    <cellStyle name="Normal 2 16 3 7 19" xfId="60964"/>
    <cellStyle name="Normal 2 16 3 7 2" xfId="11254"/>
    <cellStyle name="Normal 2 16 3 7 20" xfId="62169"/>
    <cellStyle name="Normal 2 16 3 7 3" xfId="17811"/>
    <cellStyle name="Normal 2 16 3 7 4" xfId="32767"/>
    <cellStyle name="Normal 2 16 3 7 5" xfId="39773"/>
    <cellStyle name="Normal 2 16 3 7 6" xfId="31886"/>
    <cellStyle name="Normal 2 16 3 7 7" xfId="45887"/>
    <cellStyle name="Normal 2 16 3 7 8" xfId="47233"/>
    <cellStyle name="Normal 2 16 3 7 9" xfId="48489"/>
    <cellStyle name="Normal 2 16 3 70" xfId="28028"/>
    <cellStyle name="Normal 2 16 3 71" xfId="29428"/>
    <cellStyle name="Normal 2 16 3 72" xfId="27077"/>
    <cellStyle name="Normal 2 16 3 73" xfId="29800"/>
    <cellStyle name="Normal 2 16 3 74" xfId="29774"/>
    <cellStyle name="Normal 2 16 3 75" xfId="29787"/>
    <cellStyle name="Normal 2 16 3 76" xfId="13056"/>
    <cellStyle name="Normal 2 16 3 77" xfId="34887"/>
    <cellStyle name="Normal 2 16 3 78" xfId="13454"/>
    <cellStyle name="Normal 2 16 3 79" xfId="45134"/>
    <cellStyle name="Normal 2 16 3 8" xfId="3937"/>
    <cellStyle name="Normal 2 16 3 8 2" xfId="11255"/>
    <cellStyle name="Normal 2 16 3 8 3" xfId="23335"/>
    <cellStyle name="Normal 2 16 3 8 4" xfId="32462"/>
    <cellStyle name="Normal 2 16 3 8 5" xfId="38517"/>
    <cellStyle name="Normal 2 16 3 8 6" xfId="43445"/>
    <cellStyle name="Normal 2 16 3 80" xfId="45881"/>
    <cellStyle name="Normal 2 16 3 81" xfId="47227"/>
    <cellStyle name="Normal 2 16 3 82" xfId="48483"/>
    <cellStyle name="Normal 2 16 3 83" xfId="49742"/>
    <cellStyle name="Normal 2 16 3 84" xfId="50984"/>
    <cellStyle name="Normal 2 16 3 85" xfId="52227"/>
    <cellStyle name="Normal 2 16 3 86" xfId="53468"/>
    <cellStyle name="Normal 2 16 3 87" xfId="54706"/>
    <cellStyle name="Normal 2 16 3 88" xfId="55939"/>
    <cellStyle name="Normal 2 16 3 89" xfId="57163"/>
    <cellStyle name="Normal 2 16 3 9" xfId="3938"/>
    <cellStyle name="Normal 2 16 3 9 2" xfId="11256"/>
    <cellStyle name="Normal 2 16 3 9 3" xfId="20969"/>
    <cellStyle name="Normal 2 16 3 9 4" xfId="32150"/>
    <cellStyle name="Normal 2 16 3 9 5" xfId="37111"/>
    <cellStyle name="Normal 2 16 3 9 6" xfId="34631"/>
    <cellStyle name="Normal 2 16 3 90" xfId="58379"/>
    <cellStyle name="Normal 2 16 3 91" xfId="59585"/>
    <cellStyle name="Normal 2 16 3 92" xfId="60958"/>
    <cellStyle name="Normal 2 16 3 93" xfId="62163"/>
    <cellStyle name="Normal 2 16 3_Planilha" xfId="45888"/>
    <cellStyle name="Normal 2 16 30" xfId="3939"/>
    <cellStyle name="Normal 2 16 30 2" xfId="14238"/>
    <cellStyle name="Normal 2 16 30 3" xfId="31019"/>
    <cellStyle name="Normal 2 16 30 4" xfId="37084"/>
    <cellStyle name="Normal 2 16 30 5" xfId="40928"/>
    <cellStyle name="Normal 2 16 30 6" xfId="35964"/>
    <cellStyle name="Normal 2 16 31" xfId="3940"/>
    <cellStyle name="Normal 2 16 31 2" xfId="13984"/>
    <cellStyle name="Normal 2 16 31 3" xfId="30781"/>
    <cellStyle name="Normal 2 16 31 4" xfId="41894"/>
    <cellStyle name="Normal 2 16 31 5" xfId="44026"/>
    <cellStyle name="Normal 2 16 31 6" xfId="45057"/>
    <cellStyle name="Normal 2 16 32" xfId="3941"/>
    <cellStyle name="Normal 2 16 32 2" xfId="14268"/>
    <cellStyle name="Normal 2 16 32 3" xfId="31047"/>
    <cellStyle name="Normal 2 16 32 4" xfId="39889"/>
    <cellStyle name="Normal 2 16 32 5" xfId="42543"/>
    <cellStyle name="Normal 2 16 32 6" xfId="44087"/>
    <cellStyle name="Normal 2 16 33" xfId="3942"/>
    <cellStyle name="Normal 2 16 33 2" xfId="20235"/>
    <cellStyle name="Normal 2 16 33 3" xfId="35604"/>
    <cellStyle name="Normal 2 16 33 4" xfId="31291"/>
    <cellStyle name="Normal 2 16 33 5" xfId="38507"/>
    <cellStyle name="Normal 2 16 33 6" xfId="41348"/>
    <cellStyle name="Normal 2 16 34" xfId="3943"/>
    <cellStyle name="Normal 2 16 34 2" xfId="23261"/>
    <cellStyle name="Normal 2 16 34 3" xfId="37727"/>
    <cellStyle name="Normal 2 16 34 4" xfId="39500"/>
    <cellStyle name="Normal 2 16 34 5" xfId="42236"/>
    <cellStyle name="Normal 2 16 34 6" xfId="44914"/>
    <cellStyle name="Normal 2 16 35" xfId="3944"/>
    <cellStyle name="Normal 2 16 35 2" xfId="16969"/>
    <cellStyle name="Normal 2 16 35 3" xfId="33182"/>
    <cellStyle name="Normal 2 16 35 4" xfId="36784"/>
    <cellStyle name="Normal 2 16 35 5" xfId="31861"/>
    <cellStyle name="Normal 2 16 35 6" xfId="37880"/>
    <cellStyle name="Normal 2 16 36" xfId="9536"/>
    <cellStyle name="Normal 2 16 37" xfId="14728"/>
    <cellStyle name="Normal 2 16 38" xfId="22633"/>
    <cellStyle name="Normal 2 16 39" xfId="23709"/>
    <cellStyle name="Normal 2 16 4" xfId="3945"/>
    <cellStyle name="Normal 2 16 4 10" xfId="49749"/>
    <cellStyle name="Normal 2 16 4 11" xfId="50991"/>
    <cellStyle name="Normal 2 16 4 12" xfId="52235"/>
    <cellStyle name="Normal 2 16 4 13" xfId="53475"/>
    <cellStyle name="Normal 2 16 4 14" xfId="54714"/>
    <cellStyle name="Normal 2 16 4 15" xfId="55947"/>
    <cellStyle name="Normal 2 16 4 16" xfId="57171"/>
    <cellStyle name="Normal 2 16 4 17" xfId="58386"/>
    <cellStyle name="Normal 2 16 4 18" xfId="59592"/>
    <cellStyle name="Normal 2 16 4 19" xfId="60965"/>
    <cellStyle name="Normal 2 16 4 2" xfId="11226"/>
    <cellStyle name="Normal 2 16 4 20" xfId="62170"/>
    <cellStyle name="Normal 2 16 4 3" xfId="18533"/>
    <cellStyle name="Normal 2 16 4 4" xfId="33064"/>
    <cellStyle name="Normal 2 16 4 5" xfId="37922"/>
    <cellStyle name="Normal 2 16 4 6" xfId="38153"/>
    <cellStyle name="Normal 2 16 4 7" xfId="45889"/>
    <cellStyle name="Normal 2 16 4 8" xfId="47235"/>
    <cellStyle name="Normal 2 16 4 9" xfId="48491"/>
    <cellStyle name="Normal 2 16 40" xfId="24316"/>
    <cellStyle name="Normal 2 16 41" xfId="24110"/>
    <cellStyle name="Normal 2 16 42" xfId="16573"/>
    <cellStyle name="Normal 2 16 43" xfId="20582"/>
    <cellStyle name="Normal 2 16 44" xfId="21459"/>
    <cellStyle name="Normal 2 16 45" xfId="23923"/>
    <cellStyle name="Normal 2 16 46" xfId="24127"/>
    <cellStyle name="Normal 2 16 47" xfId="24416"/>
    <cellStyle name="Normal 2 16 48" xfId="24625"/>
    <cellStyle name="Normal 2 16 49" xfId="24826"/>
    <cellStyle name="Normal 2 16 5" xfId="3946"/>
    <cellStyle name="Normal 2 16 5 10" xfId="49750"/>
    <cellStyle name="Normal 2 16 5 11" xfId="50992"/>
    <cellStyle name="Normal 2 16 5 12" xfId="52236"/>
    <cellStyle name="Normal 2 16 5 13" xfId="53476"/>
    <cellStyle name="Normal 2 16 5 14" xfId="54715"/>
    <cellStyle name="Normal 2 16 5 15" xfId="55948"/>
    <cellStyle name="Normal 2 16 5 16" xfId="57172"/>
    <cellStyle name="Normal 2 16 5 17" xfId="58387"/>
    <cellStyle name="Normal 2 16 5 18" xfId="59593"/>
    <cellStyle name="Normal 2 16 5 19" xfId="60966"/>
    <cellStyle name="Normal 2 16 5 2" xfId="11257"/>
    <cellStyle name="Normal 2 16 5 20" xfId="62171"/>
    <cellStyle name="Normal 2 16 5 3" xfId="18976"/>
    <cellStyle name="Normal 2 16 5 4" xfId="31800"/>
    <cellStyle name="Normal 2 16 5 5" xfId="12936"/>
    <cellStyle name="Normal 2 16 5 6" xfId="37602"/>
    <cellStyle name="Normal 2 16 5 7" xfId="45890"/>
    <cellStyle name="Normal 2 16 5 8" xfId="47236"/>
    <cellStyle name="Normal 2 16 5 9" xfId="48492"/>
    <cellStyle name="Normal 2 16 50" xfId="25031"/>
    <cellStyle name="Normal 2 16 51" xfId="25226"/>
    <cellStyle name="Normal 2 16 52" xfId="25425"/>
    <cellStyle name="Normal 2 16 53" xfId="25623"/>
    <cellStyle name="Normal 2 16 54" xfId="25810"/>
    <cellStyle name="Normal 2 16 55" xfId="25997"/>
    <cellStyle name="Normal 2 16 56" xfId="26189"/>
    <cellStyle name="Normal 2 16 57" xfId="26374"/>
    <cellStyle name="Normal 2 16 58" xfId="26557"/>
    <cellStyle name="Normal 2 16 59" xfId="26744"/>
    <cellStyle name="Normal 2 16 6" xfId="3947"/>
    <cellStyle name="Normal 2 16 6 10" xfId="49751"/>
    <cellStyle name="Normal 2 16 6 11" xfId="50993"/>
    <cellStyle name="Normal 2 16 6 12" xfId="52237"/>
    <cellStyle name="Normal 2 16 6 13" xfId="53477"/>
    <cellStyle name="Normal 2 16 6 14" xfId="54716"/>
    <cellStyle name="Normal 2 16 6 15" xfId="55949"/>
    <cellStyle name="Normal 2 16 6 16" xfId="57173"/>
    <cellStyle name="Normal 2 16 6 17" xfId="58388"/>
    <cellStyle name="Normal 2 16 6 18" xfId="59594"/>
    <cellStyle name="Normal 2 16 6 19" xfId="60967"/>
    <cellStyle name="Normal 2 16 6 2" xfId="11258"/>
    <cellStyle name="Normal 2 16 6 20" xfId="62172"/>
    <cellStyle name="Normal 2 16 6 3" xfId="18569"/>
    <cellStyle name="Normal 2 16 6 4" xfId="36301"/>
    <cellStyle name="Normal 2 16 6 5" xfId="38458"/>
    <cellStyle name="Normal 2 16 6 6" xfId="37818"/>
    <cellStyle name="Normal 2 16 6 7" xfId="45891"/>
    <cellStyle name="Normal 2 16 6 8" xfId="47237"/>
    <cellStyle name="Normal 2 16 6 9" xfId="48493"/>
    <cellStyle name="Normal 2 16 60" xfId="26922"/>
    <cellStyle name="Normal 2 16 61" xfId="27102"/>
    <cellStyle name="Normal 2 16 62" xfId="27271"/>
    <cellStyle name="Normal 2 16 63" xfId="27445"/>
    <cellStyle name="Normal 2 16 64" xfId="27609"/>
    <cellStyle name="Normal 2 16 65" xfId="27767"/>
    <cellStyle name="Normal 2 16 66" xfId="26835"/>
    <cellStyle name="Normal 2 16 67" xfId="28067"/>
    <cellStyle name="Normal 2 16 68" xfId="28938"/>
    <cellStyle name="Normal 2 16 69" xfId="27575"/>
    <cellStyle name="Normal 2 16 7" xfId="3948"/>
    <cellStyle name="Normal 2 16 7 10" xfId="49752"/>
    <cellStyle name="Normal 2 16 7 11" xfId="50994"/>
    <cellStyle name="Normal 2 16 7 12" xfId="52238"/>
    <cellStyle name="Normal 2 16 7 13" xfId="53478"/>
    <cellStyle name="Normal 2 16 7 14" xfId="54717"/>
    <cellStyle name="Normal 2 16 7 15" xfId="55950"/>
    <cellStyle name="Normal 2 16 7 16" xfId="57174"/>
    <cellStyle name="Normal 2 16 7 17" xfId="58389"/>
    <cellStyle name="Normal 2 16 7 18" xfId="59595"/>
    <cellStyle name="Normal 2 16 7 19" xfId="60968"/>
    <cellStyle name="Normal 2 16 7 2" xfId="11259"/>
    <cellStyle name="Normal 2 16 7 20" xfId="62173"/>
    <cellStyle name="Normal 2 16 7 3" xfId="18164"/>
    <cellStyle name="Normal 2 16 7 4" xfId="36052"/>
    <cellStyle name="Normal 2 16 7 5" xfId="40228"/>
    <cellStyle name="Normal 2 16 7 6" xfId="42582"/>
    <cellStyle name="Normal 2 16 7 7" xfId="45892"/>
    <cellStyle name="Normal 2 16 7 8" xfId="47238"/>
    <cellStyle name="Normal 2 16 7 9" xfId="48494"/>
    <cellStyle name="Normal 2 16 70" xfId="29354"/>
    <cellStyle name="Normal 2 16 71" xfId="27890"/>
    <cellStyle name="Normal 2 16 72" xfId="29400"/>
    <cellStyle name="Normal 2 16 73" xfId="29637"/>
    <cellStyle name="Normal 2 16 74" xfId="29537"/>
    <cellStyle name="Normal 2 16 75" xfId="29675"/>
    <cellStyle name="Normal 2 16 76" xfId="28839"/>
    <cellStyle name="Normal 2 16 77" xfId="29689"/>
    <cellStyle name="Normal 2 16 78" xfId="13058"/>
    <cellStyle name="Normal 2 16 79" xfId="35496"/>
    <cellStyle name="Normal 2 16 8" xfId="3949"/>
    <cellStyle name="Normal 2 16 8 10" xfId="49753"/>
    <cellStyle name="Normal 2 16 8 11" xfId="50995"/>
    <cellStyle name="Normal 2 16 8 12" xfId="52239"/>
    <cellStyle name="Normal 2 16 8 13" xfId="53479"/>
    <cellStyle name="Normal 2 16 8 14" xfId="54718"/>
    <cellStyle name="Normal 2 16 8 15" xfId="55951"/>
    <cellStyle name="Normal 2 16 8 16" xfId="57175"/>
    <cellStyle name="Normal 2 16 8 17" xfId="58390"/>
    <cellStyle name="Normal 2 16 8 18" xfId="59596"/>
    <cellStyle name="Normal 2 16 8 19" xfId="60969"/>
    <cellStyle name="Normal 2 16 8 2" xfId="11260"/>
    <cellStyle name="Normal 2 16 8 20" xfId="62174"/>
    <cellStyle name="Normal 2 16 8 3" xfId="10476"/>
    <cellStyle name="Normal 2 16 8 4" xfId="35766"/>
    <cellStyle name="Normal 2 16 8 5" xfId="36133"/>
    <cellStyle name="Normal 2 16 8 6" xfId="40241"/>
    <cellStyle name="Normal 2 16 8 7" xfId="45893"/>
    <cellStyle name="Normal 2 16 8 8" xfId="47239"/>
    <cellStyle name="Normal 2 16 8 9" xfId="48495"/>
    <cellStyle name="Normal 2 16 80" xfId="37039"/>
    <cellStyle name="Normal 2 16 81" xfId="45105"/>
    <cellStyle name="Normal 2 16 82" xfId="45872"/>
    <cellStyle name="Normal 2 16 83" xfId="47218"/>
    <cellStyle name="Normal 2 16 84" xfId="48474"/>
    <cellStyle name="Normal 2 16 85" xfId="49733"/>
    <cellStyle name="Normal 2 16 86" xfId="50976"/>
    <cellStyle name="Normal 2 16 87" xfId="52219"/>
    <cellStyle name="Normal 2 16 88" xfId="53460"/>
    <cellStyle name="Normal 2 16 89" xfId="54697"/>
    <cellStyle name="Normal 2 16 9" xfId="3950"/>
    <cellStyle name="Normal 2 16 9 10" xfId="49754"/>
    <cellStyle name="Normal 2 16 9 11" xfId="50996"/>
    <cellStyle name="Normal 2 16 9 12" xfId="52240"/>
    <cellStyle name="Normal 2 16 9 13" xfId="53480"/>
    <cellStyle name="Normal 2 16 9 14" xfId="54719"/>
    <cellStyle name="Normal 2 16 9 15" xfId="55952"/>
    <cellStyle name="Normal 2 16 9 16" xfId="57176"/>
    <cellStyle name="Normal 2 16 9 17" xfId="58391"/>
    <cellStyle name="Normal 2 16 9 18" xfId="59597"/>
    <cellStyle name="Normal 2 16 9 19" xfId="60970"/>
    <cellStyle name="Normal 2 16 9 2" xfId="11261"/>
    <cellStyle name="Normal 2 16 9 20" xfId="62175"/>
    <cellStyle name="Normal 2 16 9 3" xfId="10475"/>
    <cellStyle name="Normal 2 16 9 4" xfId="35430"/>
    <cellStyle name="Normal 2 16 9 5" xfId="41113"/>
    <cellStyle name="Normal 2 16 9 6" xfId="35794"/>
    <cellStyle name="Normal 2 16 9 7" xfId="45894"/>
    <cellStyle name="Normal 2 16 9 8" xfId="47240"/>
    <cellStyle name="Normal 2 16 9 9" xfId="48496"/>
    <cellStyle name="Normal 2 16 90" xfId="55930"/>
    <cellStyle name="Normal 2 16 91" xfId="57154"/>
    <cellStyle name="Normal 2 16 92" xfId="58371"/>
    <cellStyle name="Normal 2 16 93" xfId="59577"/>
    <cellStyle name="Normal 2 16 94" xfId="60950"/>
    <cellStyle name="Normal 2 16 95" xfId="62155"/>
    <cellStyle name="Normal 2 16_Planilha" xfId="45895"/>
    <cellStyle name="Normal 2 17" xfId="3951"/>
    <cellStyle name="Normal 2 17 10" xfId="3952"/>
    <cellStyle name="Normal 2 17 10 2" xfId="11263"/>
    <cellStyle name="Normal 2 17 10 3" xfId="10473"/>
    <cellStyle name="Normal 2 17 10 4" xfId="34836"/>
    <cellStyle name="Normal 2 17 10 5" xfId="23323"/>
    <cellStyle name="Normal 2 17 10 6" xfId="37435"/>
    <cellStyle name="Normal 2 17 11" xfId="3953"/>
    <cellStyle name="Normal 2 17 11 2" xfId="11264"/>
    <cellStyle name="Normal 2 17 11 3" xfId="10472"/>
    <cellStyle name="Normal 2 17 11 4" xfId="34532"/>
    <cellStyle name="Normal 2 17 11 5" xfId="36419"/>
    <cellStyle name="Normal 2 17 11 6" xfId="11199"/>
    <cellStyle name="Normal 2 17 12" xfId="3954"/>
    <cellStyle name="Normal 2 17 12 2" xfId="11265"/>
    <cellStyle name="Normal 2 17 12 3" xfId="10471"/>
    <cellStyle name="Normal 2 17 12 4" xfId="34220"/>
    <cellStyle name="Normal 2 17 12 5" xfId="39939"/>
    <cellStyle name="Normal 2 17 12 6" xfId="40818"/>
    <cellStyle name="Normal 2 17 13" xfId="3955"/>
    <cellStyle name="Normal 2 17 13 2" xfId="11266"/>
    <cellStyle name="Normal 2 17 13 3" xfId="22969"/>
    <cellStyle name="Normal 2 17 13 4" xfId="17061"/>
    <cellStyle name="Normal 2 17 13 5" xfId="36555"/>
    <cellStyle name="Normal 2 17 13 6" xfId="43183"/>
    <cellStyle name="Normal 2 17 14" xfId="3956"/>
    <cellStyle name="Normal 2 17 14 2" xfId="11267"/>
    <cellStyle name="Normal 2 17 14 3" xfId="17804"/>
    <cellStyle name="Normal 2 17 14 4" xfId="37359"/>
    <cellStyle name="Normal 2 17 14 5" xfId="11110"/>
    <cellStyle name="Normal 2 17 14 6" xfId="33722"/>
    <cellStyle name="Normal 2 17 15" xfId="3957"/>
    <cellStyle name="Normal 2 17 15 2" xfId="11268"/>
    <cellStyle name="Normal 2 17 15 3" xfId="23333"/>
    <cellStyle name="Normal 2 17 15 4" xfId="38418"/>
    <cellStyle name="Normal 2 17 15 5" xfId="41388"/>
    <cellStyle name="Normal 2 17 15 6" xfId="43518"/>
    <cellStyle name="Normal 2 17 16" xfId="3958"/>
    <cellStyle name="Normal 2 17 16 2" xfId="13243"/>
    <cellStyle name="Normal 2 17 16 3" xfId="30102"/>
    <cellStyle name="Normal 2 17 16 4" xfId="32375"/>
    <cellStyle name="Normal 2 17 16 5" xfId="36893"/>
    <cellStyle name="Normal 2 17 16 6" xfId="38825"/>
    <cellStyle name="Normal 2 17 17" xfId="3959"/>
    <cellStyle name="Normal 2 17 17 2" xfId="14157"/>
    <cellStyle name="Normal 2 17 17 3" xfId="30949"/>
    <cellStyle name="Normal 2 17 17 4" xfId="38134"/>
    <cellStyle name="Normal 2 17 17 5" xfId="38233"/>
    <cellStyle name="Normal 2 17 17 6" xfId="42954"/>
    <cellStyle name="Normal 2 17 18" xfId="3960"/>
    <cellStyle name="Normal 2 17 18 2" xfId="14126"/>
    <cellStyle name="Normal 2 17 18 3" xfId="30920"/>
    <cellStyle name="Normal 2 17 18 4" xfId="37163"/>
    <cellStyle name="Normal 2 17 18 5" xfId="14299"/>
    <cellStyle name="Normal 2 17 18 6" xfId="34263"/>
    <cellStyle name="Normal 2 17 19" xfId="3961"/>
    <cellStyle name="Normal 2 17 19 2" xfId="14138"/>
    <cellStyle name="Normal 2 17 19 3" xfId="30930"/>
    <cellStyle name="Normal 2 17 19 4" xfId="41116"/>
    <cellStyle name="Normal 2 17 19 5" xfId="43448"/>
    <cellStyle name="Normal 2 17 19 6" xfId="38222"/>
    <cellStyle name="Normal 2 17 2" xfId="3962"/>
    <cellStyle name="Normal 2 17 2 10" xfId="3963"/>
    <cellStyle name="Normal 2 17 2 10 2" xfId="11270"/>
    <cellStyle name="Normal 2 17 2 10 3" xfId="18961"/>
    <cellStyle name="Normal 2 17 2 10 4" xfId="38438"/>
    <cellStyle name="Normal 2 17 2 10 5" xfId="38613"/>
    <cellStyle name="Normal 2 17 2 10 6" xfId="39960"/>
    <cellStyle name="Normal 2 17 2 11" xfId="3964"/>
    <cellStyle name="Normal 2 17 2 11 2" xfId="11271"/>
    <cellStyle name="Normal 2 17 2 11 3" xfId="10470"/>
    <cellStyle name="Normal 2 17 2 11 4" xfId="33444"/>
    <cellStyle name="Normal 2 17 2 11 5" xfId="38990"/>
    <cellStyle name="Normal 2 17 2 11 6" xfId="42540"/>
    <cellStyle name="Normal 2 17 2 12" xfId="3965"/>
    <cellStyle name="Normal 2 17 2 12 2" xfId="11272"/>
    <cellStyle name="Normal 2 17 2 12 3" xfId="18554"/>
    <cellStyle name="Normal 2 17 2 12 4" xfId="37301"/>
    <cellStyle name="Normal 2 17 2 12 5" xfId="40747"/>
    <cellStyle name="Normal 2 17 2 12 6" xfId="40218"/>
    <cellStyle name="Normal 2 17 2 13" xfId="3966"/>
    <cellStyle name="Normal 2 17 2 13 2" xfId="11273"/>
    <cellStyle name="Normal 2 17 2 13 3" xfId="18149"/>
    <cellStyle name="Normal 2 17 2 13 4" xfId="33926"/>
    <cellStyle name="Normal 2 17 2 13 5" xfId="35506"/>
    <cellStyle name="Normal 2 17 2 13 6" xfId="37277"/>
    <cellStyle name="Normal 2 17 2 14" xfId="3967"/>
    <cellStyle name="Normal 2 17 2 14 2" xfId="13244"/>
    <cellStyle name="Normal 2 17 2 14 3" xfId="30103"/>
    <cellStyle name="Normal 2 17 2 14 4" xfId="32063"/>
    <cellStyle name="Normal 2 17 2 14 5" xfId="37345"/>
    <cellStyle name="Normal 2 17 2 14 6" xfId="36108"/>
    <cellStyle name="Normal 2 17 2 15" xfId="3968"/>
    <cellStyle name="Normal 2 17 2 15 2" xfId="14158"/>
    <cellStyle name="Normal 2 17 2 15 3" xfId="30950"/>
    <cellStyle name="Normal 2 17 2 15 4" xfId="36585"/>
    <cellStyle name="Normal 2 17 2 15 5" xfId="34650"/>
    <cellStyle name="Normal 2 17 2 15 6" xfId="40285"/>
    <cellStyle name="Normal 2 17 2 16" xfId="3969"/>
    <cellStyle name="Normal 2 17 2 16 2" xfId="14125"/>
    <cellStyle name="Normal 2 17 2 16 3" xfId="30919"/>
    <cellStyle name="Normal 2 17 2 16 4" xfId="34670"/>
    <cellStyle name="Normal 2 17 2 16 5" xfId="10556"/>
    <cellStyle name="Normal 2 17 2 16 6" xfId="31836"/>
    <cellStyle name="Normal 2 17 2 17" xfId="3970"/>
    <cellStyle name="Normal 2 17 2 17 2" xfId="14139"/>
    <cellStyle name="Normal 2 17 2 17 3" xfId="30931"/>
    <cellStyle name="Normal 2 17 2 17 4" xfId="41325"/>
    <cellStyle name="Normal 2 17 2 17 5" xfId="43599"/>
    <cellStyle name="Normal 2 17 2 17 6" xfId="43308"/>
    <cellStyle name="Normal 2 17 2 18" xfId="3971"/>
    <cellStyle name="Normal 2 17 2 18 2" xfId="14122"/>
    <cellStyle name="Normal 2 17 2 18 3" xfId="30917"/>
    <cellStyle name="Normal 2 17 2 18 4" xfId="38242"/>
    <cellStyle name="Normal 2 17 2 18 5" xfId="30318"/>
    <cellStyle name="Normal 2 17 2 18 6" xfId="37224"/>
    <cellStyle name="Normal 2 17 2 19" xfId="3972"/>
    <cellStyle name="Normal 2 17 2 19 2" xfId="14142"/>
    <cellStyle name="Normal 2 17 2 19 3" xfId="30934"/>
    <cellStyle name="Normal 2 17 2 19 4" xfId="38258"/>
    <cellStyle name="Normal 2 17 2 19 5" xfId="41815"/>
    <cellStyle name="Normal 2 17 2 19 6" xfId="37932"/>
    <cellStyle name="Normal 2 17 2 2" xfId="3973"/>
    <cellStyle name="Normal 2 17 2 2 10" xfId="49757"/>
    <cellStyle name="Normal 2 17 2 2 11" xfId="50999"/>
    <cellStyle name="Normal 2 17 2 2 12" xfId="52244"/>
    <cellStyle name="Normal 2 17 2 2 13" xfId="53484"/>
    <cellStyle name="Normal 2 17 2 2 14" xfId="54723"/>
    <cellStyle name="Normal 2 17 2 2 15" xfId="55956"/>
    <cellStyle name="Normal 2 17 2 2 16" xfId="57180"/>
    <cellStyle name="Normal 2 17 2 2 17" xfId="58395"/>
    <cellStyle name="Normal 2 17 2 2 18" xfId="59600"/>
    <cellStyle name="Normal 2 17 2 2 19" xfId="60974"/>
    <cellStyle name="Normal 2 17 2 2 2" xfId="11269"/>
    <cellStyle name="Normal 2 17 2 2 20" xfId="62178"/>
    <cellStyle name="Normal 2 17 2 2 3" xfId="20967"/>
    <cellStyle name="Normal 2 17 2 2 4" xfId="37603"/>
    <cellStyle name="Normal 2 17 2 2 5" xfId="32607"/>
    <cellStyle name="Normal 2 17 2 2 6" xfId="13772"/>
    <cellStyle name="Normal 2 17 2 2 7" xfId="45898"/>
    <cellStyle name="Normal 2 17 2 2 8" xfId="47243"/>
    <cellStyle name="Normal 2 17 2 2 9" xfId="48500"/>
    <cellStyle name="Normal 2 17 2 20" xfId="3974"/>
    <cellStyle name="Normal 2 17 2 20 2" xfId="14119"/>
    <cellStyle name="Normal 2 17 2 20 3" xfId="30914"/>
    <cellStyle name="Normal 2 17 2 20 4" xfId="37419"/>
    <cellStyle name="Normal 2 17 2 20 5" xfId="36952"/>
    <cellStyle name="Normal 2 17 2 20 6" xfId="34540"/>
    <cellStyle name="Normal 2 17 2 21" xfId="3975"/>
    <cellStyle name="Normal 2 17 2 21 2" xfId="14146"/>
    <cellStyle name="Normal 2 17 2 21 3" xfId="30938"/>
    <cellStyle name="Normal 2 17 2 21 4" xfId="36625"/>
    <cellStyle name="Normal 2 17 2 21 5" xfId="38734"/>
    <cellStyle name="Normal 2 17 2 21 6" xfId="31568"/>
    <cellStyle name="Normal 2 17 2 22" xfId="3976"/>
    <cellStyle name="Normal 2 17 2 22 2" xfId="14114"/>
    <cellStyle name="Normal 2 17 2 22 3" xfId="30910"/>
    <cellStyle name="Normal 2 17 2 22 4" xfId="37367"/>
    <cellStyle name="Normal 2 17 2 22 5" xfId="41467"/>
    <cellStyle name="Normal 2 17 2 22 6" xfId="38468"/>
    <cellStyle name="Normal 2 17 2 23" xfId="3977"/>
    <cellStyle name="Normal 2 17 2 23 2" xfId="14153"/>
    <cellStyle name="Normal 2 17 2 23 3" xfId="30945"/>
    <cellStyle name="Normal 2 17 2 23 4" xfId="36681"/>
    <cellStyle name="Normal 2 17 2 23 5" xfId="34371"/>
    <cellStyle name="Normal 2 17 2 23 6" xfId="43264"/>
    <cellStyle name="Normal 2 17 2 24" xfId="3978"/>
    <cellStyle name="Normal 2 17 2 24 2" xfId="14113"/>
    <cellStyle name="Normal 2 17 2 24 3" xfId="30909"/>
    <cellStyle name="Normal 2 17 2 24 4" xfId="38077"/>
    <cellStyle name="Normal 2 17 2 24 5" xfId="38025"/>
    <cellStyle name="Normal 2 17 2 24 6" xfId="42910"/>
    <cellStyle name="Normal 2 17 2 25" xfId="3979"/>
    <cellStyle name="Normal 2 17 2 25 2" xfId="14161"/>
    <cellStyle name="Normal 2 17 2 25 3" xfId="30953"/>
    <cellStyle name="Normal 2 17 2 25 4" xfId="36368"/>
    <cellStyle name="Normal 2 17 2 25 5" xfId="36504"/>
    <cellStyle name="Normal 2 17 2 25 6" xfId="9841"/>
    <cellStyle name="Normal 2 17 2 26" xfId="3980"/>
    <cellStyle name="Normal 2 17 2 26 2" xfId="14100"/>
    <cellStyle name="Normal 2 17 2 26 3" xfId="30896"/>
    <cellStyle name="Normal 2 17 2 26 4" xfId="38267"/>
    <cellStyle name="Normal 2 17 2 26 5" xfId="41084"/>
    <cellStyle name="Normal 2 17 2 26 6" xfId="11200"/>
    <cellStyle name="Normal 2 17 2 27" xfId="3981"/>
    <cellStyle name="Normal 2 17 2 27 2" xfId="14171"/>
    <cellStyle name="Normal 2 17 2 27 3" xfId="30963"/>
    <cellStyle name="Normal 2 17 2 27 4" xfId="41868"/>
    <cellStyle name="Normal 2 17 2 27 5" xfId="44007"/>
    <cellStyle name="Normal 2 17 2 27 6" xfId="45071"/>
    <cellStyle name="Normal 2 17 2 28" xfId="3982"/>
    <cellStyle name="Normal 2 17 2 28 2" xfId="14088"/>
    <cellStyle name="Normal 2 17 2 28 3" xfId="30884"/>
    <cellStyle name="Normal 2 17 2 28 4" xfId="37319"/>
    <cellStyle name="Normal 2 17 2 28 5" xfId="38365"/>
    <cellStyle name="Normal 2 17 2 28 6" xfId="44461"/>
    <cellStyle name="Normal 2 17 2 29" xfId="3983"/>
    <cellStyle name="Normal 2 17 2 29 2" xfId="14172"/>
    <cellStyle name="Normal 2 17 2 29 3" xfId="30964"/>
    <cellStyle name="Normal 2 17 2 29 4" xfId="41895"/>
    <cellStyle name="Normal 2 17 2 29 5" xfId="44027"/>
    <cellStyle name="Normal 2 17 2 29 6" xfId="45056"/>
    <cellStyle name="Normal 2 17 2 3" xfId="3984"/>
    <cellStyle name="Normal 2 17 2 3 10" xfId="49758"/>
    <cellStyle name="Normal 2 17 2 3 11" xfId="51000"/>
    <cellStyle name="Normal 2 17 2 3 12" xfId="52245"/>
    <cellStyle name="Normal 2 17 2 3 13" xfId="53485"/>
    <cellStyle name="Normal 2 17 2 3 14" xfId="54724"/>
    <cellStyle name="Normal 2 17 2 3 15" xfId="55957"/>
    <cellStyle name="Normal 2 17 2 3 16" xfId="57181"/>
    <cellStyle name="Normal 2 17 2 3 17" xfId="58396"/>
    <cellStyle name="Normal 2 17 2 3 18" xfId="59601"/>
    <cellStyle name="Normal 2 17 2 3 19" xfId="60975"/>
    <cellStyle name="Normal 2 17 2 3 2" xfId="11274"/>
    <cellStyle name="Normal 2 17 2 3 20" xfId="62179"/>
    <cellStyle name="Normal 2 17 2 3 3" xfId="17744"/>
    <cellStyle name="Normal 2 17 2 3 4" xfId="33652"/>
    <cellStyle name="Normal 2 17 2 3 5" xfId="41205"/>
    <cellStyle name="Normal 2 17 2 3 6" xfId="37992"/>
    <cellStyle name="Normal 2 17 2 3 7" xfId="45899"/>
    <cellStyle name="Normal 2 17 2 3 8" xfId="47244"/>
    <cellStyle name="Normal 2 17 2 3 9" xfId="48501"/>
    <cellStyle name="Normal 2 17 2 30" xfId="3985"/>
    <cellStyle name="Normal 2 17 2 30 2" xfId="14075"/>
    <cellStyle name="Normal 2 17 2 30 3" xfId="30869"/>
    <cellStyle name="Normal 2 17 2 30 4" xfId="37194"/>
    <cellStyle name="Normal 2 17 2 30 5" xfId="37505"/>
    <cellStyle name="Normal 2 17 2 30 6" xfId="37411"/>
    <cellStyle name="Normal 2 17 2 31" xfId="3986"/>
    <cellStyle name="Normal 2 17 2 31 2" xfId="20229"/>
    <cellStyle name="Normal 2 17 2 31 3" xfId="35598"/>
    <cellStyle name="Normal 2 17 2 31 4" xfId="30082"/>
    <cellStyle name="Normal 2 17 2 31 5" xfId="32378"/>
    <cellStyle name="Normal 2 17 2 31 6" xfId="40528"/>
    <cellStyle name="Normal 2 17 2 32" xfId="3987"/>
    <cellStyle name="Normal 2 17 2 32 2" xfId="23257"/>
    <cellStyle name="Normal 2 17 2 32 3" xfId="37723"/>
    <cellStyle name="Normal 2 17 2 32 4" xfId="14674"/>
    <cellStyle name="Normal 2 17 2 32 5" xfId="36983"/>
    <cellStyle name="Normal 2 17 2 32 6" xfId="45148"/>
    <cellStyle name="Normal 2 17 2 33" xfId="3988"/>
    <cellStyle name="Normal 2 17 2 33 2" xfId="16953"/>
    <cellStyle name="Normal 2 17 2 33 3" xfId="33171"/>
    <cellStyle name="Normal 2 17 2 33 4" xfId="40167"/>
    <cellStyle name="Normal 2 17 2 33 5" xfId="42754"/>
    <cellStyle name="Normal 2 17 2 33 6" xfId="44228"/>
    <cellStyle name="Normal 2 17 2 34" xfId="9540"/>
    <cellStyle name="Normal 2 17 2 35" xfId="14726"/>
    <cellStyle name="Normal 2 17 2 36" xfId="23603"/>
    <cellStyle name="Normal 2 17 2 37" xfId="24136"/>
    <cellStyle name="Normal 2 17 2 38" xfId="23748"/>
    <cellStyle name="Normal 2 17 2 39" xfId="19786"/>
    <cellStyle name="Normal 2 17 2 4" xfId="3989"/>
    <cellStyle name="Normal 2 17 2 4 10" xfId="49759"/>
    <cellStyle name="Normal 2 17 2 4 11" xfId="51001"/>
    <cellStyle name="Normal 2 17 2 4 12" xfId="52246"/>
    <cellStyle name="Normal 2 17 2 4 13" xfId="53486"/>
    <cellStyle name="Normal 2 17 2 4 14" xfId="54725"/>
    <cellStyle name="Normal 2 17 2 4 15" xfId="55958"/>
    <cellStyle name="Normal 2 17 2 4 16" xfId="57182"/>
    <cellStyle name="Normal 2 17 2 4 17" xfId="58397"/>
    <cellStyle name="Normal 2 17 2 4 18" xfId="59602"/>
    <cellStyle name="Normal 2 17 2 4 19" xfId="60976"/>
    <cellStyle name="Normal 2 17 2 4 2" xfId="11275"/>
    <cellStyle name="Normal 2 17 2 4 20" xfId="62180"/>
    <cellStyle name="Normal 2 17 2 4 3" xfId="17345"/>
    <cellStyle name="Normal 2 17 2 4 4" xfId="33363"/>
    <cellStyle name="Normal 2 17 2 4 5" xfId="38546"/>
    <cellStyle name="Normal 2 17 2 4 6" xfId="37604"/>
    <cellStyle name="Normal 2 17 2 4 7" xfId="45900"/>
    <cellStyle name="Normal 2 17 2 4 8" xfId="47245"/>
    <cellStyle name="Normal 2 17 2 4 9" xfId="48502"/>
    <cellStyle name="Normal 2 17 2 40" xfId="23312"/>
    <cellStyle name="Normal 2 17 2 41" xfId="20580"/>
    <cellStyle name="Normal 2 17 2 42" xfId="22201"/>
    <cellStyle name="Normal 2 17 2 43" xfId="22872"/>
    <cellStyle name="Normal 2 17 2 44" xfId="22121"/>
    <cellStyle name="Normal 2 17 2 45" xfId="21304"/>
    <cellStyle name="Normal 2 17 2 46" xfId="23893"/>
    <cellStyle name="Normal 2 17 2 47" xfId="21366"/>
    <cellStyle name="Normal 2 17 2 48" xfId="21989"/>
    <cellStyle name="Normal 2 17 2 49" xfId="20273"/>
    <cellStyle name="Normal 2 17 2 5" xfId="3990"/>
    <cellStyle name="Normal 2 17 2 5 10" xfId="49760"/>
    <cellStyle name="Normal 2 17 2 5 11" xfId="51002"/>
    <cellStyle name="Normal 2 17 2 5 12" xfId="52247"/>
    <cellStyle name="Normal 2 17 2 5 13" xfId="53487"/>
    <cellStyle name="Normal 2 17 2 5 14" xfId="54726"/>
    <cellStyle name="Normal 2 17 2 5 15" xfId="55959"/>
    <cellStyle name="Normal 2 17 2 5 16" xfId="57183"/>
    <cellStyle name="Normal 2 17 2 5 17" xfId="58398"/>
    <cellStyle name="Normal 2 17 2 5 18" xfId="59603"/>
    <cellStyle name="Normal 2 17 2 5 19" xfId="60977"/>
    <cellStyle name="Normal 2 17 2 5 2" xfId="11276"/>
    <cellStyle name="Normal 2 17 2 5 20" xfId="62181"/>
    <cellStyle name="Normal 2 17 2 5 3" xfId="16951"/>
    <cellStyle name="Normal 2 17 2 5 4" xfId="33062"/>
    <cellStyle name="Normal 2 17 2 5 5" xfId="34606"/>
    <cellStyle name="Normal 2 17 2 5 6" xfId="42986"/>
    <cellStyle name="Normal 2 17 2 5 7" xfId="45901"/>
    <cellStyle name="Normal 2 17 2 5 8" xfId="47246"/>
    <cellStyle name="Normal 2 17 2 5 9" xfId="48503"/>
    <cellStyle name="Normal 2 17 2 50" xfId="21934"/>
    <cellStyle name="Normal 2 17 2 51" xfId="14608"/>
    <cellStyle name="Normal 2 17 2 52" xfId="23275"/>
    <cellStyle name="Normal 2 17 2 53" xfId="21522"/>
    <cellStyle name="Normal 2 17 2 54" xfId="21856"/>
    <cellStyle name="Normal 2 17 2 55" xfId="17026"/>
    <cellStyle name="Normal 2 17 2 56" xfId="21829"/>
    <cellStyle name="Normal 2 17 2 57" xfId="21581"/>
    <cellStyle name="Normal 2 17 2 58" xfId="22185"/>
    <cellStyle name="Normal 2 17 2 59" xfId="18133"/>
    <cellStyle name="Normal 2 17 2 6" xfId="3991"/>
    <cellStyle name="Normal 2 17 2 6 10" xfId="49761"/>
    <cellStyle name="Normal 2 17 2 6 11" xfId="51003"/>
    <cellStyle name="Normal 2 17 2 6 12" xfId="52248"/>
    <cellStyle name="Normal 2 17 2 6 13" xfId="53488"/>
    <cellStyle name="Normal 2 17 2 6 14" xfId="54727"/>
    <cellStyle name="Normal 2 17 2 6 15" xfId="55960"/>
    <cellStyle name="Normal 2 17 2 6 16" xfId="57184"/>
    <cellStyle name="Normal 2 17 2 6 17" xfId="58399"/>
    <cellStyle name="Normal 2 17 2 6 18" xfId="59604"/>
    <cellStyle name="Normal 2 17 2 6 19" xfId="60978"/>
    <cellStyle name="Normal 2 17 2 6 2" xfId="11277"/>
    <cellStyle name="Normal 2 17 2 6 20" xfId="62182"/>
    <cellStyle name="Normal 2 17 2 6 3" xfId="16553"/>
    <cellStyle name="Normal 2 17 2 6 4" xfId="32766"/>
    <cellStyle name="Normal 2 17 2 6 5" xfId="39887"/>
    <cellStyle name="Normal 2 17 2 6 6" xfId="33530"/>
    <cellStyle name="Normal 2 17 2 6 7" xfId="45902"/>
    <cellStyle name="Normal 2 17 2 6 8" xfId="47247"/>
    <cellStyle name="Normal 2 17 2 6 9" xfId="48504"/>
    <cellStyle name="Normal 2 17 2 60" xfId="22433"/>
    <cellStyle name="Normal 2 17 2 61" xfId="19764"/>
    <cellStyle name="Normal 2 17 2 62" xfId="16581"/>
    <cellStyle name="Normal 2 17 2 63" xfId="23849"/>
    <cellStyle name="Normal 2 17 2 64" xfId="21974"/>
    <cellStyle name="Normal 2 17 2 65" xfId="28805"/>
    <cellStyle name="Normal 2 17 2 66" xfId="29096"/>
    <cellStyle name="Normal 2 17 2 67" xfId="29209"/>
    <cellStyle name="Normal 2 17 2 68" xfId="27678"/>
    <cellStyle name="Normal 2 17 2 69" xfId="21537"/>
    <cellStyle name="Normal 2 17 2 7" xfId="3992"/>
    <cellStyle name="Normal 2 17 2 7 10" xfId="49762"/>
    <cellStyle name="Normal 2 17 2 7 11" xfId="51004"/>
    <cellStyle name="Normal 2 17 2 7 12" xfId="52249"/>
    <cellStyle name="Normal 2 17 2 7 13" xfId="53489"/>
    <cellStyle name="Normal 2 17 2 7 14" xfId="54728"/>
    <cellStyle name="Normal 2 17 2 7 15" xfId="55961"/>
    <cellStyle name="Normal 2 17 2 7 16" xfId="57185"/>
    <cellStyle name="Normal 2 17 2 7 17" xfId="58400"/>
    <cellStyle name="Normal 2 17 2 7 18" xfId="59605"/>
    <cellStyle name="Normal 2 17 2 7 19" xfId="60979"/>
    <cellStyle name="Normal 2 17 2 7 2" xfId="11278"/>
    <cellStyle name="Normal 2 17 2 7 20" xfId="62183"/>
    <cellStyle name="Normal 2 17 2 7 3" xfId="16151"/>
    <cellStyle name="Normal 2 17 2 7 4" xfId="32461"/>
    <cellStyle name="Normal 2 17 2 7 5" xfId="38646"/>
    <cellStyle name="Normal 2 17 2 7 6" xfId="35460"/>
    <cellStyle name="Normal 2 17 2 7 7" xfId="45903"/>
    <cellStyle name="Normal 2 17 2 7 8" xfId="47248"/>
    <cellStyle name="Normal 2 17 2 7 9" xfId="48505"/>
    <cellStyle name="Normal 2 17 2 70" xfId="29725"/>
    <cellStyle name="Normal 2 17 2 71" xfId="29068"/>
    <cellStyle name="Normal 2 17 2 72" xfId="24527"/>
    <cellStyle name="Normal 2 17 2 73" xfId="21619"/>
    <cellStyle name="Normal 2 17 2 74" xfId="29966"/>
    <cellStyle name="Normal 2 17 2 75" xfId="24903"/>
    <cellStyle name="Normal 2 17 2 76" xfId="13053"/>
    <cellStyle name="Normal 2 17 2 77" xfId="34275"/>
    <cellStyle name="Normal 2 17 2 78" xfId="40664"/>
    <cellStyle name="Normal 2 17 2 79" xfId="44425"/>
    <cellStyle name="Normal 2 17 2 8" xfId="3993"/>
    <cellStyle name="Normal 2 17 2 8 2" xfId="11279"/>
    <cellStyle name="Normal 2 17 2 8 3" xfId="15751"/>
    <cellStyle name="Normal 2 17 2 8 4" xfId="32149"/>
    <cellStyle name="Normal 2 17 2 8 5" xfId="36123"/>
    <cellStyle name="Normal 2 17 2 8 6" xfId="30078"/>
    <cellStyle name="Normal 2 17 2 80" xfId="45897"/>
    <cellStyle name="Normal 2 17 2 81" xfId="47242"/>
    <cellStyle name="Normal 2 17 2 82" xfId="48499"/>
    <cellStyle name="Normal 2 17 2 83" xfId="49756"/>
    <cellStyle name="Normal 2 17 2 84" xfId="50998"/>
    <cellStyle name="Normal 2 17 2 85" xfId="52243"/>
    <cellStyle name="Normal 2 17 2 86" xfId="53483"/>
    <cellStyle name="Normal 2 17 2 87" xfId="54722"/>
    <cellStyle name="Normal 2 17 2 88" xfId="55955"/>
    <cellStyle name="Normal 2 17 2 89" xfId="57179"/>
    <cellStyle name="Normal 2 17 2 9" xfId="3994"/>
    <cellStyle name="Normal 2 17 2 9 2" xfId="11280"/>
    <cellStyle name="Normal 2 17 2 9 3" xfId="15350"/>
    <cellStyle name="Normal 2 17 2 9 4" xfId="31799"/>
    <cellStyle name="Normal 2 17 2 9 5" xfId="12933"/>
    <cellStyle name="Normal 2 17 2 9 6" xfId="38220"/>
    <cellStyle name="Normal 2 17 2 90" xfId="58394"/>
    <cellStyle name="Normal 2 17 2 91" xfId="59599"/>
    <cellStyle name="Normal 2 17 2 92" xfId="60973"/>
    <cellStyle name="Normal 2 17 2 93" xfId="62177"/>
    <cellStyle name="Normal 2 17 2_Planilha" xfId="45904"/>
    <cellStyle name="Normal 2 17 20" xfId="3995"/>
    <cellStyle name="Normal 2 17 20 2" xfId="14124"/>
    <cellStyle name="Normal 2 17 20 3" xfId="30918"/>
    <cellStyle name="Normal 2 17 20 4" xfId="37059"/>
    <cellStyle name="Normal 2 17 20 5" xfId="32221"/>
    <cellStyle name="Normal 2 17 20 6" xfId="44975"/>
    <cellStyle name="Normal 2 17 21" xfId="3996"/>
    <cellStyle name="Normal 2 17 21 2" xfId="14140"/>
    <cellStyle name="Normal 2 17 21 3" xfId="30932"/>
    <cellStyle name="Normal 2 17 21 4" xfId="41219"/>
    <cellStyle name="Normal 2 17 21 5" xfId="43527"/>
    <cellStyle name="Normal 2 17 21 6" xfId="40531"/>
    <cellStyle name="Normal 2 17 22" xfId="3997"/>
    <cellStyle name="Normal 2 17 22 2" xfId="14121"/>
    <cellStyle name="Normal 2 17 22 3" xfId="30916"/>
    <cellStyle name="Normal 2 17 22 4" xfId="37394"/>
    <cellStyle name="Normal 2 17 22 5" xfId="36164"/>
    <cellStyle name="Normal 2 17 22 6" xfId="22897"/>
    <cellStyle name="Normal 2 17 23" xfId="3998"/>
    <cellStyle name="Normal 2 17 23 2" xfId="14143"/>
    <cellStyle name="Normal 2 17 23 3" xfId="30935"/>
    <cellStyle name="Normal 2 17 23 4" xfId="36651"/>
    <cellStyle name="Normal 2 17 23 5" xfId="40552"/>
    <cellStyle name="Normal 2 17 23 6" xfId="43771"/>
    <cellStyle name="Normal 2 17 24" xfId="3999"/>
    <cellStyle name="Normal 2 17 24 2" xfId="14118"/>
    <cellStyle name="Normal 2 17 24 3" xfId="30913"/>
    <cellStyle name="Normal 2 17 24 4" xfId="37260"/>
    <cellStyle name="Normal 2 17 24 5" xfId="40367"/>
    <cellStyle name="Normal 2 17 24 6" xfId="37211"/>
    <cellStyle name="Normal 2 17 25" xfId="4000"/>
    <cellStyle name="Normal 2 17 25 2" xfId="14152"/>
    <cellStyle name="Normal 2 17 25 3" xfId="30944"/>
    <cellStyle name="Normal 2 17 25 4" xfId="37843"/>
    <cellStyle name="Normal 2 17 25 5" xfId="38103"/>
    <cellStyle name="Normal 2 17 25 6" xfId="30820"/>
    <cellStyle name="Normal 2 17 26" xfId="4001"/>
    <cellStyle name="Normal 2 17 26 2" xfId="14127"/>
    <cellStyle name="Normal 2 17 26 3" xfId="30921"/>
    <cellStyle name="Normal 2 17 26 4" xfId="32945"/>
    <cellStyle name="Normal 2 17 26 5" xfId="39036"/>
    <cellStyle name="Normal 2 17 26 6" xfId="44372"/>
    <cellStyle name="Normal 2 17 27" xfId="4002"/>
    <cellStyle name="Normal 2 17 27 2" xfId="14160"/>
    <cellStyle name="Normal 2 17 27 3" xfId="30952"/>
    <cellStyle name="Normal 2 17 27 4" xfId="37949"/>
    <cellStyle name="Normal 2 17 27 5" xfId="32361"/>
    <cellStyle name="Normal 2 17 27 6" xfId="38318"/>
    <cellStyle name="Normal 2 17 28" xfId="4003"/>
    <cellStyle name="Normal 2 17 28 2" xfId="14108"/>
    <cellStyle name="Normal 2 17 28 3" xfId="30904"/>
    <cellStyle name="Normal 2 17 28 4" xfId="36417"/>
    <cellStyle name="Normal 2 17 28 5" xfId="37323"/>
    <cellStyle name="Normal 2 17 28 6" xfId="43718"/>
    <cellStyle name="Normal 2 17 29" xfId="4004"/>
    <cellStyle name="Normal 2 17 29 2" xfId="14169"/>
    <cellStyle name="Normal 2 17 29 3" xfId="30961"/>
    <cellStyle name="Normal 2 17 29 4" xfId="32923"/>
    <cellStyle name="Normal 2 17 29 5" xfId="36796"/>
    <cellStyle name="Normal 2 17 29 6" xfId="45095"/>
    <cellStyle name="Normal 2 17 3" xfId="4005"/>
    <cellStyle name="Normal 2 17 3 10" xfId="4006"/>
    <cellStyle name="Normal 2 17 3 10 2" xfId="11282"/>
    <cellStyle name="Normal 2 17 3 10 3" xfId="10465"/>
    <cellStyle name="Normal 2 17 3 10 4" xfId="36051"/>
    <cellStyle name="Normal 2 17 3 10 5" xfId="40467"/>
    <cellStyle name="Normal 2 17 3 10 6" xfId="41978"/>
    <cellStyle name="Normal 2 17 3 11" xfId="4007"/>
    <cellStyle name="Normal 2 17 3 11 2" xfId="11283"/>
    <cellStyle name="Normal 2 17 3 11 3" xfId="13429"/>
    <cellStyle name="Normal 2 17 3 11 4" xfId="35765"/>
    <cellStyle name="Normal 2 17 3 11 5" xfId="37770"/>
    <cellStyle name="Normal 2 17 3 11 6" xfId="37176"/>
    <cellStyle name="Normal 2 17 3 12" xfId="4008"/>
    <cellStyle name="Normal 2 17 3 12 2" xfId="11284"/>
    <cellStyle name="Normal 2 17 3 12 3" xfId="14757"/>
    <cellStyle name="Normal 2 17 3 12 4" xfId="35429"/>
    <cellStyle name="Normal 2 17 3 12 5" xfId="10691"/>
    <cellStyle name="Normal 2 17 3 12 6" xfId="30448"/>
    <cellStyle name="Normal 2 17 3 13" xfId="4009"/>
    <cellStyle name="Normal 2 17 3 13 2" xfId="11285"/>
    <cellStyle name="Normal 2 17 3 13 3" xfId="13565"/>
    <cellStyle name="Normal 2 17 3 13 4" xfId="35131"/>
    <cellStyle name="Normal 2 17 3 13 5" xfId="35914"/>
    <cellStyle name="Normal 2 17 3 13 6" xfId="43904"/>
    <cellStyle name="Normal 2 17 3 14" xfId="4010"/>
    <cellStyle name="Normal 2 17 3 14 2" xfId="13245"/>
    <cellStyle name="Normal 2 17 3 14 3" xfId="30104"/>
    <cellStyle name="Normal 2 17 3 14 4" xfId="31710"/>
    <cellStyle name="Normal 2 17 3 14 5" xfId="40395"/>
    <cellStyle name="Normal 2 17 3 14 6" xfId="36313"/>
    <cellStyle name="Normal 2 17 3 15" xfId="4011"/>
    <cellStyle name="Normal 2 17 3 15 2" xfId="14165"/>
    <cellStyle name="Normal 2 17 3 15 3" xfId="30957"/>
    <cellStyle name="Normal 2 17 3 15 4" xfId="35326"/>
    <cellStyle name="Normal 2 17 3 15 5" xfId="36127"/>
    <cellStyle name="Normal 2 17 3 15 6" xfId="45181"/>
    <cellStyle name="Normal 2 17 3 16" xfId="4012"/>
    <cellStyle name="Normal 2 17 3 16 2" xfId="14117"/>
    <cellStyle name="Normal 2 17 3 16 3" xfId="30912"/>
    <cellStyle name="Normal 2 17 3 16 4" xfId="36906"/>
    <cellStyle name="Normal 2 17 3 16 5" xfId="33536"/>
    <cellStyle name="Normal 2 17 3 16 6" xfId="36084"/>
    <cellStyle name="Normal 2 17 3 17" xfId="4013"/>
    <cellStyle name="Normal 2 17 3 17 2" xfId="14148"/>
    <cellStyle name="Normal 2 17 3 17 3" xfId="30940"/>
    <cellStyle name="Normal 2 17 3 17 4" xfId="37989"/>
    <cellStyle name="Normal 2 17 3 17 5" xfId="38712"/>
    <cellStyle name="Normal 2 17 3 17 6" xfId="36079"/>
    <cellStyle name="Normal 2 17 3 18" xfId="4014"/>
    <cellStyle name="Normal 2 17 3 18 2" xfId="14112"/>
    <cellStyle name="Normal 2 17 3 18 3" xfId="30908"/>
    <cellStyle name="Normal 2 17 3 18 4" xfId="37403"/>
    <cellStyle name="Normal 2 17 3 18 5" xfId="40583"/>
    <cellStyle name="Normal 2 17 3 18 6" xfId="34593"/>
    <cellStyle name="Normal 2 17 3 19" xfId="4015"/>
    <cellStyle name="Normal 2 17 3 19 2" xfId="14154"/>
    <cellStyle name="Normal 2 17 3 19 3" xfId="30946"/>
    <cellStyle name="Normal 2 17 3 19 4" xfId="36600"/>
    <cellStyle name="Normal 2 17 3 19 5" xfId="11091"/>
    <cellStyle name="Normal 2 17 3 19 6" xfId="41684"/>
    <cellStyle name="Normal 2 17 3 2" xfId="4016"/>
    <cellStyle name="Normal 2 17 3 2 10" xfId="49765"/>
    <cellStyle name="Normal 2 17 3 2 11" xfId="51006"/>
    <cellStyle name="Normal 2 17 3 2 12" xfId="52251"/>
    <cellStyle name="Normal 2 17 3 2 13" xfId="53492"/>
    <cellStyle name="Normal 2 17 3 2 14" xfId="54730"/>
    <cellStyle name="Normal 2 17 3 2 15" xfId="55963"/>
    <cellStyle name="Normal 2 17 3 2 16" xfId="57187"/>
    <cellStyle name="Normal 2 17 3 2 17" xfId="58402"/>
    <cellStyle name="Normal 2 17 3 2 18" xfId="59607"/>
    <cellStyle name="Normal 2 17 3 2 19" xfId="60982"/>
    <cellStyle name="Normal 2 17 3 2 2" xfId="11281"/>
    <cellStyle name="Normal 2 17 3 2 20" xfId="62185"/>
    <cellStyle name="Normal 2 17 3 2 3" xfId="14906"/>
    <cellStyle name="Normal 2 17 3 2 4" xfId="36300"/>
    <cellStyle name="Normal 2 17 3 2 5" xfId="38161"/>
    <cellStyle name="Normal 2 17 3 2 6" xfId="32467"/>
    <cellStyle name="Normal 2 17 3 2 7" xfId="45906"/>
    <cellStyle name="Normal 2 17 3 2 8" xfId="47251"/>
    <cellStyle name="Normal 2 17 3 2 9" xfId="48508"/>
    <cellStyle name="Normal 2 17 3 20" xfId="4017"/>
    <cellStyle name="Normal 2 17 3 20 2" xfId="14106"/>
    <cellStyle name="Normal 2 17 3 20 3" xfId="30902"/>
    <cellStyle name="Normal 2 17 3 20 4" xfId="36454"/>
    <cellStyle name="Normal 2 17 3 20 5" xfId="38621"/>
    <cellStyle name="Normal 2 17 3 20 6" xfId="43073"/>
    <cellStyle name="Normal 2 17 3 21" xfId="4018"/>
    <cellStyle name="Normal 2 17 3 21 2" xfId="14162"/>
    <cellStyle name="Normal 2 17 3 21 3" xfId="30954"/>
    <cellStyle name="Normal 2 17 3 21 4" xfId="36936"/>
    <cellStyle name="Normal 2 17 3 21 5" xfId="36666"/>
    <cellStyle name="Normal 2 17 3 21 6" xfId="39310"/>
    <cellStyle name="Normal 2 17 3 22" xfId="4019"/>
    <cellStyle name="Normal 2 17 3 22 2" xfId="14097"/>
    <cellStyle name="Normal 2 17 3 22 3" xfId="30893"/>
    <cellStyle name="Normal 2 17 3 22 4" xfId="40546"/>
    <cellStyle name="Normal 2 17 3 22 5" xfId="43041"/>
    <cellStyle name="Normal 2 17 3 22 6" xfId="37985"/>
    <cellStyle name="Normal 2 17 3 23" xfId="4020"/>
    <cellStyle name="Normal 2 17 3 23 2" xfId="14183"/>
    <cellStyle name="Normal 2 17 3 23 3" xfId="30974"/>
    <cellStyle name="Normal 2 17 3 23 4" xfId="38912"/>
    <cellStyle name="Normal 2 17 3 23 5" xfId="41778"/>
    <cellStyle name="Normal 2 17 3 23 6" xfId="33096"/>
    <cellStyle name="Normal 2 17 3 24" xfId="4021"/>
    <cellStyle name="Normal 2 17 3 24 2" xfId="14087"/>
    <cellStyle name="Normal 2 17 3 24 3" xfId="30883"/>
    <cellStyle name="Normal 2 17 3 24 4" xfId="32946"/>
    <cellStyle name="Normal 2 17 3 24 5" xfId="38924"/>
    <cellStyle name="Normal 2 17 3 24 6" xfId="10920"/>
    <cellStyle name="Normal 2 17 3 25" xfId="4022"/>
    <cellStyle name="Normal 2 17 3 25 2" xfId="14190"/>
    <cellStyle name="Normal 2 17 3 25 3" xfId="30979"/>
    <cellStyle name="Normal 2 17 3 25 4" xfId="36550"/>
    <cellStyle name="Normal 2 17 3 25 5" xfId="38664"/>
    <cellStyle name="Normal 2 17 3 25 6" xfId="40207"/>
    <cellStyle name="Normal 2 17 3 26" xfId="4023"/>
    <cellStyle name="Normal 2 17 3 26 2" xfId="14074"/>
    <cellStyle name="Normal 2 17 3 26 3" xfId="30868"/>
    <cellStyle name="Normal 2 17 3 26 4" xfId="34615"/>
    <cellStyle name="Normal 2 17 3 26 5" xfId="38680"/>
    <cellStyle name="Normal 2 17 3 26 6" xfId="38407"/>
    <cellStyle name="Normal 2 17 3 27" xfId="4024"/>
    <cellStyle name="Normal 2 17 3 27 2" xfId="14210"/>
    <cellStyle name="Normal 2 17 3 27 3" xfId="30993"/>
    <cellStyle name="Normal 2 17 3 27 4" xfId="37322"/>
    <cellStyle name="Normal 2 17 3 27 5" xfId="37072"/>
    <cellStyle name="Normal 2 17 3 27 6" xfId="44320"/>
    <cellStyle name="Normal 2 17 3 28" xfId="4025"/>
    <cellStyle name="Normal 2 17 3 28 2" xfId="14034"/>
    <cellStyle name="Normal 2 17 3 28 3" xfId="30825"/>
    <cellStyle name="Normal 2 17 3 28 4" xfId="37371"/>
    <cellStyle name="Normal 2 17 3 28 5" xfId="41240"/>
    <cellStyle name="Normal 2 17 3 28 6" xfId="33270"/>
    <cellStyle name="Normal 2 17 3 29" xfId="4026"/>
    <cellStyle name="Normal 2 17 3 29 2" xfId="14231"/>
    <cellStyle name="Normal 2 17 3 29 3" xfId="31014"/>
    <cellStyle name="Normal 2 17 3 29 4" xfId="35287"/>
    <cellStyle name="Normal 2 17 3 29 5" xfId="33547"/>
    <cellStyle name="Normal 2 17 3 29 6" xfId="33952"/>
    <cellStyle name="Normal 2 17 3 3" xfId="4027"/>
    <cellStyle name="Normal 2 17 3 3 10" xfId="49766"/>
    <cellStyle name="Normal 2 17 3 3 11" xfId="51007"/>
    <cellStyle name="Normal 2 17 3 3 12" xfId="52252"/>
    <cellStyle name="Normal 2 17 3 3 13" xfId="53493"/>
    <cellStyle name="Normal 2 17 3 3 14" xfId="54731"/>
    <cellStyle name="Normal 2 17 3 3 15" xfId="55964"/>
    <cellStyle name="Normal 2 17 3 3 16" xfId="57188"/>
    <cellStyle name="Normal 2 17 3 3 17" xfId="58403"/>
    <cellStyle name="Normal 2 17 3 3 18" xfId="59608"/>
    <cellStyle name="Normal 2 17 3 3 19" xfId="60983"/>
    <cellStyle name="Normal 2 17 3 3 2" xfId="11286"/>
    <cellStyle name="Normal 2 17 3 3 20" xfId="62186"/>
    <cellStyle name="Normal 2 17 3 3 3" xfId="14644"/>
    <cellStyle name="Normal 2 17 3 3 4" xfId="34835"/>
    <cellStyle name="Normal 2 17 3 3 5" xfId="20954"/>
    <cellStyle name="Normal 2 17 3 3 6" xfId="39438"/>
    <cellStyle name="Normal 2 17 3 3 7" xfId="45907"/>
    <cellStyle name="Normal 2 17 3 3 8" xfId="47252"/>
    <cellStyle name="Normal 2 17 3 3 9" xfId="48509"/>
    <cellStyle name="Normal 2 17 3 30" xfId="4028"/>
    <cellStyle name="Normal 2 17 3 30 2" xfId="14027"/>
    <cellStyle name="Normal 2 17 3 30 3" xfId="30818"/>
    <cellStyle name="Normal 2 17 3 30 4" xfId="40864"/>
    <cellStyle name="Normal 2 17 3 30 5" xfId="43266"/>
    <cellStyle name="Normal 2 17 3 30 6" xfId="44316"/>
    <cellStyle name="Normal 2 17 3 31" xfId="4029"/>
    <cellStyle name="Normal 2 17 3 31 2" xfId="20228"/>
    <cellStyle name="Normal 2 17 3 31 3" xfId="35597"/>
    <cellStyle name="Normal 2 17 3 31 4" xfId="30617"/>
    <cellStyle name="Normal 2 17 3 31 5" xfId="38940"/>
    <cellStyle name="Normal 2 17 3 31 6" xfId="35023"/>
    <cellStyle name="Normal 2 17 3 32" xfId="4030"/>
    <cellStyle name="Normal 2 17 3 32 2" xfId="23256"/>
    <cellStyle name="Normal 2 17 3 32 3" xfId="37722"/>
    <cellStyle name="Normal 2 17 3 32 4" xfId="34705"/>
    <cellStyle name="Normal 2 17 3 32 5" xfId="10568"/>
    <cellStyle name="Normal 2 17 3 32 6" xfId="44219"/>
    <cellStyle name="Normal 2 17 3 33" xfId="4031"/>
    <cellStyle name="Normal 2 17 3 33 2" xfId="16952"/>
    <cellStyle name="Normal 2 17 3 33 3" xfId="33170"/>
    <cellStyle name="Normal 2 17 3 33 4" xfId="40271"/>
    <cellStyle name="Normal 2 17 3 33 5" xfId="42835"/>
    <cellStyle name="Normal 2 17 3 33 6" xfId="44277"/>
    <cellStyle name="Normal 2 17 3 34" xfId="9541"/>
    <cellStyle name="Normal 2 17 3 35" xfId="14727"/>
    <cellStyle name="Normal 2 17 3 36" xfId="18659"/>
    <cellStyle name="Normal 2 17 3 37" xfId="18123"/>
    <cellStyle name="Normal 2 17 3 38" xfId="24315"/>
    <cellStyle name="Normal 2 17 3 39" xfId="19790"/>
    <cellStyle name="Normal 2 17 3 4" xfId="4032"/>
    <cellStyle name="Normal 2 17 3 4 10" xfId="49767"/>
    <cellStyle name="Normal 2 17 3 4 11" xfId="51008"/>
    <cellStyle name="Normal 2 17 3 4 12" xfId="52253"/>
    <cellStyle name="Normal 2 17 3 4 13" xfId="53494"/>
    <cellStyle name="Normal 2 17 3 4 14" xfId="54732"/>
    <cellStyle name="Normal 2 17 3 4 15" xfId="55965"/>
    <cellStyle name="Normal 2 17 3 4 16" xfId="57189"/>
    <cellStyle name="Normal 2 17 3 4 17" xfId="58404"/>
    <cellStyle name="Normal 2 17 3 4 18" xfId="59609"/>
    <cellStyle name="Normal 2 17 3 4 19" xfId="60984"/>
    <cellStyle name="Normal 2 17 3 4 2" xfId="11287"/>
    <cellStyle name="Normal 2 17 3 4 20" xfId="62187"/>
    <cellStyle name="Normal 2 17 3 4 3" xfId="13719"/>
    <cellStyle name="Normal 2 17 3 4 4" xfId="34531"/>
    <cellStyle name="Normal 2 17 3 4 5" xfId="13620"/>
    <cellStyle name="Normal 2 17 3 4 6" xfId="35668"/>
    <cellStyle name="Normal 2 17 3 4 7" xfId="45908"/>
    <cellStyle name="Normal 2 17 3 4 8" xfId="47253"/>
    <cellStyle name="Normal 2 17 3 4 9" xfId="48510"/>
    <cellStyle name="Normal 2 17 3 40" xfId="23307"/>
    <cellStyle name="Normal 2 17 3 41" xfId="20581"/>
    <cellStyle name="Normal 2 17 3 42" xfId="22200"/>
    <cellStyle name="Normal 2 17 3 43" xfId="23959"/>
    <cellStyle name="Normal 2 17 3 44" xfId="22120"/>
    <cellStyle name="Normal 2 17 3 45" xfId="14549"/>
    <cellStyle name="Normal 2 17 3 46" xfId="23282"/>
    <cellStyle name="Normal 2 17 3 47" xfId="21367"/>
    <cellStyle name="Normal 2 17 3 48" xfId="21983"/>
    <cellStyle name="Normal 2 17 3 49" xfId="21421"/>
    <cellStyle name="Normal 2 17 3 5" xfId="4033"/>
    <cellStyle name="Normal 2 17 3 5 10" xfId="49768"/>
    <cellStyle name="Normal 2 17 3 5 11" xfId="51009"/>
    <cellStyle name="Normal 2 17 3 5 12" xfId="52254"/>
    <cellStyle name="Normal 2 17 3 5 13" xfId="53495"/>
    <cellStyle name="Normal 2 17 3 5 14" xfId="54733"/>
    <cellStyle name="Normal 2 17 3 5 15" xfId="55966"/>
    <cellStyle name="Normal 2 17 3 5 16" xfId="57190"/>
    <cellStyle name="Normal 2 17 3 5 17" xfId="58405"/>
    <cellStyle name="Normal 2 17 3 5 18" xfId="59610"/>
    <cellStyle name="Normal 2 17 3 5 19" xfId="60985"/>
    <cellStyle name="Normal 2 17 3 5 2" xfId="11288"/>
    <cellStyle name="Normal 2 17 3 5 20" xfId="62188"/>
    <cellStyle name="Normal 2 17 3 5 3" xfId="13216"/>
    <cellStyle name="Normal 2 17 3 5 4" xfId="34219"/>
    <cellStyle name="Normal 2 17 3 5 5" xfId="39152"/>
    <cellStyle name="Normal 2 17 3 5 6" xfId="42622"/>
    <cellStyle name="Normal 2 17 3 5 7" xfId="45909"/>
    <cellStyle name="Normal 2 17 3 5 8" xfId="47254"/>
    <cellStyle name="Normal 2 17 3 5 9" xfId="48511"/>
    <cellStyle name="Normal 2 17 3 50" xfId="21933"/>
    <cellStyle name="Normal 2 17 3 51" xfId="14610"/>
    <cellStyle name="Normal 2 17 3 52" xfId="23880"/>
    <cellStyle name="Normal 2 17 3 53" xfId="24081"/>
    <cellStyle name="Normal 2 17 3 54" xfId="21855"/>
    <cellStyle name="Normal 2 17 3 55" xfId="21554"/>
    <cellStyle name="Normal 2 17 3 56" xfId="21806"/>
    <cellStyle name="Normal 2 17 3 57" xfId="21598"/>
    <cellStyle name="Normal 2 17 3 58" xfId="23868"/>
    <cellStyle name="Normal 2 17 3 59" xfId="21617"/>
    <cellStyle name="Normal 2 17 3 6" xfId="4034"/>
    <cellStyle name="Normal 2 17 3 6 10" xfId="49769"/>
    <cellStyle name="Normal 2 17 3 6 11" xfId="51010"/>
    <cellStyle name="Normal 2 17 3 6 12" xfId="52255"/>
    <cellStyle name="Normal 2 17 3 6 13" xfId="53496"/>
    <cellStyle name="Normal 2 17 3 6 14" xfId="54734"/>
    <cellStyle name="Normal 2 17 3 6 15" xfId="55967"/>
    <cellStyle name="Normal 2 17 3 6 16" xfId="57191"/>
    <cellStyle name="Normal 2 17 3 6 17" xfId="58406"/>
    <cellStyle name="Normal 2 17 3 6 18" xfId="59611"/>
    <cellStyle name="Normal 2 17 3 6 19" xfId="60986"/>
    <cellStyle name="Normal 2 17 3 6 2" xfId="11289"/>
    <cellStyle name="Normal 2 17 3 6 20" xfId="62189"/>
    <cellStyle name="Normal 2 17 3 6 3" xfId="10469"/>
    <cellStyle name="Normal 2 17 3 6 4" xfId="17458"/>
    <cellStyle name="Normal 2 17 3 6 5" xfId="38136"/>
    <cellStyle name="Normal 2 17 3 6 6" xfId="40146"/>
    <cellStyle name="Normal 2 17 3 6 7" xfId="45910"/>
    <cellStyle name="Normal 2 17 3 6 8" xfId="47255"/>
    <cellStyle name="Normal 2 17 3 6 9" xfId="48512"/>
    <cellStyle name="Normal 2 17 3 60" xfId="24057"/>
    <cellStyle name="Normal 2 17 3 61" xfId="21634"/>
    <cellStyle name="Normal 2 17 3 62" xfId="21754"/>
    <cellStyle name="Normal 2 17 3 63" xfId="24502"/>
    <cellStyle name="Normal 2 17 3 64" xfId="25883"/>
    <cellStyle name="Normal 2 17 3 65" xfId="24909"/>
    <cellStyle name="Normal 2 17 3 66" xfId="21880"/>
    <cellStyle name="Normal 2 17 3 67" xfId="21650"/>
    <cellStyle name="Normal 2 17 3 68" xfId="29069"/>
    <cellStyle name="Normal 2 17 3 69" xfId="27948"/>
    <cellStyle name="Normal 2 17 3 7" xfId="4035"/>
    <cellStyle name="Normal 2 17 3 7 10" xfId="49770"/>
    <cellStyle name="Normal 2 17 3 7 11" xfId="51011"/>
    <cellStyle name="Normal 2 17 3 7 12" xfId="52256"/>
    <cellStyle name="Normal 2 17 3 7 13" xfId="53497"/>
    <cellStyle name="Normal 2 17 3 7 14" xfId="54735"/>
    <cellStyle name="Normal 2 17 3 7 15" xfId="55968"/>
    <cellStyle name="Normal 2 17 3 7 16" xfId="57192"/>
    <cellStyle name="Normal 2 17 3 7 17" xfId="58407"/>
    <cellStyle name="Normal 2 17 3 7 18" xfId="59612"/>
    <cellStyle name="Normal 2 17 3 7 19" xfId="60987"/>
    <cellStyle name="Normal 2 17 3 7 2" xfId="11290"/>
    <cellStyle name="Normal 2 17 3 7 20" xfId="62190"/>
    <cellStyle name="Normal 2 17 3 7 3" xfId="10468"/>
    <cellStyle name="Normal 2 17 3 7 4" xfId="33925"/>
    <cellStyle name="Normal 2 17 3 7 5" xfId="35852"/>
    <cellStyle name="Normal 2 17 3 7 6" xfId="41816"/>
    <cellStyle name="Normal 2 17 3 7 7" xfId="45911"/>
    <cellStyle name="Normal 2 17 3 7 8" xfId="47256"/>
    <cellStyle name="Normal 2 17 3 7 9" xfId="48513"/>
    <cellStyle name="Normal 2 17 3 70" xfId="28580"/>
    <cellStyle name="Normal 2 17 3 71" xfId="28922"/>
    <cellStyle name="Normal 2 17 3 72" xfId="29201"/>
    <cellStyle name="Normal 2 17 3 73" xfId="28676"/>
    <cellStyle name="Normal 2 17 3 74" xfId="20564"/>
    <cellStyle name="Normal 2 17 3 75" xfId="27823"/>
    <cellStyle name="Normal 2 17 3 76" xfId="13052"/>
    <cellStyle name="Normal 2 17 3 77" xfId="30038"/>
    <cellStyle name="Normal 2 17 3 78" xfId="35919"/>
    <cellStyle name="Normal 2 17 3 79" xfId="39789"/>
    <cellStyle name="Normal 2 17 3 8" xfId="4036"/>
    <cellStyle name="Normal 2 17 3 8 2" xfId="11291"/>
    <cellStyle name="Normal 2 17 3 8 3" xfId="10467"/>
    <cellStyle name="Normal 2 17 3 8 4" xfId="33651"/>
    <cellStyle name="Normal 2 17 3 8 5" xfId="41729"/>
    <cellStyle name="Normal 2 17 3 8 6" xfId="33698"/>
    <cellStyle name="Normal 2 17 3 80" xfId="45905"/>
    <cellStyle name="Normal 2 17 3 81" xfId="47250"/>
    <cellStyle name="Normal 2 17 3 82" xfId="48507"/>
    <cellStyle name="Normal 2 17 3 83" xfId="49764"/>
    <cellStyle name="Normal 2 17 3 84" xfId="51005"/>
    <cellStyle name="Normal 2 17 3 85" xfId="52250"/>
    <cellStyle name="Normal 2 17 3 86" xfId="53491"/>
    <cellStyle name="Normal 2 17 3 87" xfId="54729"/>
    <cellStyle name="Normal 2 17 3 88" xfId="55962"/>
    <cellStyle name="Normal 2 17 3 89" xfId="57186"/>
    <cellStyle name="Normal 2 17 3 9" xfId="4037"/>
    <cellStyle name="Normal 2 17 3 9 2" xfId="11292"/>
    <cellStyle name="Normal 2 17 3 9 3" xfId="10466"/>
    <cellStyle name="Normal 2 17 3 9 4" xfId="33362"/>
    <cellStyle name="Normal 2 17 3 9 5" xfId="37413"/>
    <cellStyle name="Normal 2 17 3 9 6" xfId="34386"/>
    <cellStyle name="Normal 2 17 3 90" xfId="58401"/>
    <cellStyle name="Normal 2 17 3 91" xfId="59606"/>
    <cellStyle name="Normal 2 17 3 92" xfId="60981"/>
    <cellStyle name="Normal 2 17 3 93" xfId="62184"/>
    <cellStyle name="Normal 2 17 3_Planilha" xfId="45912"/>
    <cellStyle name="Normal 2 17 30" xfId="4038"/>
    <cellStyle name="Normal 2 17 30 2" xfId="14089"/>
    <cellStyle name="Normal 2 17 30 3" xfId="30885"/>
    <cellStyle name="Normal 2 17 30 4" xfId="38248"/>
    <cellStyle name="Normal 2 17 30 5" xfId="11180"/>
    <cellStyle name="Normal 2 17 30 6" xfId="44471"/>
    <cellStyle name="Normal 2 17 31" xfId="4039"/>
    <cellStyle name="Normal 2 17 31 2" xfId="14147"/>
    <cellStyle name="Normal 2 17 31 3" xfId="30939"/>
    <cellStyle name="Normal 2 17 31 4" xfId="36661"/>
    <cellStyle name="Normal 2 17 31 5" xfId="40128"/>
    <cellStyle name="Normal 2 17 31 6" xfId="31411"/>
    <cellStyle name="Normal 2 17 32" xfId="4040"/>
    <cellStyle name="Normal 2 17 32 2" xfId="14076"/>
    <cellStyle name="Normal 2 17 32 3" xfId="30870"/>
    <cellStyle name="Normal 2 17 32 4" xfId="32548"/>
    <cellStyle name="Normal 2 17 32 5" xfId="41811"/>
    <cellStyle name="Normal 2 17 32 6" xfId="30016"/>
    <cellStyle name="Normal 2 17 33" xfId="4041"/>
    <cellStyle name="Normal 2 17 33 2" xfId="20230"/>
    <cellStyle name="Normal 2 17 33 3" xfId="35599"/>
    <cellStyle name="Normal 2 17 33 4" xfId="10706"/>
    <cellStyle name="Normal 2 17 33 5" xfId="9826"/>
    <cellStyle name="Normal 2 17 33 6" xfId="39338"/>
    <cellStyle name="Normal 2 17 34" xfId="4042"/>
    <cellStyle name="Normal 2 17 34 2" xfId="23258"/>
    <cellStyle name="Normal 2 17 34 3" xfId="37724"/>
    <cellStyle name="Normal 2 17 34 4" xfId="39372"/>
    <cellStyle name="Normal 2 17 34 5" xfId="42127"/>
    <cellStyle name="Normal 2 17 34 6" xfId="40149"/>
    <cellStyle name="Normal 2 17 35" xfId="4043"/>
    <cellStyle name="Normal 2 17 35 2" xfId="16959"/>
    <cellStyle name="Normal 2 17 35 3" xfId="33175"/>
    <cellStyle name="Normal 2 17 35 4" xfId="39513"/>
    <cellStyle name="Normal 2 17 35 5" xfId="42246"/>
    <cellStyle name="Normal 2 17 35 6" xfId="39471"/>
    <cellStyle name="Normal 2 17 36" xfId="9539"/>
    <cellStyle name="Normal 2 17 37" xfId="14719"/>
    <cellStyle name="Normal 2 17 38" xfId="22630"/>
    <cellStyle name="Normal 2 17 39" xfId="18115"/>
    <cellStyle name="Normal 2 17 4" xfId="4044"/>
    <cellStyle name="Normal 2 17 4 10" xfId="49771"/>
    <cellStyle name="Normal 2 17 4 11" xfId="51012"/>
    <cellStyle name="Normal 2 17 4 12" xfId="52257"/>
    <cellStyle name="Normal 2 17 4 13" xfId="53498"/>
    <cellStyle name="Normal 2 17 4 14" xfId="54736"/>
    <cellStyle name="Normal 2 17 4 15" xfId="55969"/>
    <cellStyle name="Normal 2 17 4 16" xfId="57193"/>
    <cellStyle name="Normal 2 17 4 17" xfId="58408"/>
    <cellStyle name="Normal 2 17 4 18" xfId="59613"/>
    <cellStyle name="Normal 2 17 4 19" xfId="60988"/>
    <cellStyle name="Normal 2 17 4 2" xfId="11262"/>
    <cellStyle name="Normal 2 17 4 20" xfId="62191"/>
    <cellStyle name="Normal 2 17 4 3" xfId="10474"/>
    <cellStyle name="Normal 2 17 4 4" xfId="35132"/>
    <cellStyle name="Normal 2 17 4 5" xfId="32292"/>
    <cellStyle name="Normal 2 17 4 6" xfId="43650"/>
    <cellStyle name="Normal 2 17 4 7" xfId="45913"/>
    <cellStyle name="Normal 2 17 4 8" xfId="47258"/>
    <cellStyle name="Normal 2 17 4 9" xfId="48515"/>
    <cellStyle name="Normal 2 17 40" xfId="22422"/>
    <cellStyle name="Normal 2 17 41" xfId="23122"/>
    <cellStyle name="Normal 2 17 42" xfId="15312"/>
    <cellStyle name="Normal 2 17 43" xfId="22823"/>
    <cellStyle name="Normal 2 17 44" xfId="15771"/>
    <cellStyle name="Normal 2 17 45" xfId="23610"/>
    <cellStyle name="Normal 2 17 46" xfId="18907"/>
    <cellStyle name="Normal 2 17 47" xfId="22377"/>
    <cellStyle name="Normal 2 17 48" xfId="24199"/>
    <cellStyle name="Normal 2 17 49" xfId="23302"/>
    <cellStyle name="Normal 2 17 5" xfId="4045"/>
    <cellStyle name="Normal 2 17 5 10" xfId="49772"/>
    <cellStyle name="Normal 2 17 5 11" xfId="51013"/>
    <cellStyle name="Normal 2 17 5 12" xfId="52258"/>
    <cellStyle name="Normal 2 17 5 13" xfId="53499"/>
    <cellStyle name="Normal 2 17 5 14" xfId="54737"/>
    <cellStyle name="Normal 2 17 5 15" xfId="55970"/>
    <cellStyle name="Normal 2 17 5 16" xfId="57194"/>
    <cellStyle name="Normal 2 17 5 17" xfId="58409"/>
    <cellStyle name="Normal 2 17 5 18" xfId="59614"/>
    <cellStyle name="Normal 2 17 5 19" xfId="60989"/>
    <cellStyle name="Normal 2 17 5 2" xfId="11293"/>
    <cellStyle name="Normal 2 17 5 20" xfId="62192"/>
    <cellStyle name="Normal 2 17 5 3" xfId="17758"/>
    <cellStyle name="Normal 2 17 5 4" xfId="33061"/>
    <cellStyle name="Normal 2 17 5 5" xfId="30356"/>
    <cellStyle name="Normal 2 17 5 6" xfId="33260"/>
    <cellStyle name="Normal 2 17 5 7" xfId="45914"/>
    <cellStyle name="Normal 2 17 5 8" xfId="47259"/>
    <cellStyle name="Normal 2 17 5 9" xfId="48516"/>
    <cellStyle name="Normal 2 17 50" xfId="22841"/>
    <cellStyle name="Normal 2 17 51" xfId="22183"/>
    <cellStyle name="Normal 2 17 52" xfId="22568"/>
    <cellStyle name="Normal 2 17 53" xfId="18274"/>
    <cellStyle name="Normal 2 17 54" xfId="22386"/>
    <cellStyle name="Normal 2 17 55" xfId="19850"/>
    <cellStyle name="Normal 2 17 56" xfId="23303"/>
    <cellStyle name="Normal 2 17 57" xfId="24219"/>
    <cellStyle name="Normal 2 17 58" xfId="22188"/>
    <cellStyle name="Normal 2 17 59" xfId="21259"/>
    <cellStyle name="Normal 2 17 6" xfId="4046"/>
    <cellStyle name="Normal 2 17 6 10" xfId="49773"/>
    <cellStyle name="Normal 2 17 6 11" xfId="51014"/>
    <cellStyle name="Normal 2 17 6 12" xfId="52259"/>
    <cellStyle name="Normal 2 17 6 13" xfId="53500"/>
    <cellStyle name="Normal 2 17 6 14" xfId="54738"/>
    <cellStyle name="Normal 2 17 6 15" xfId="55971"/>
    <cellStyle name="Normal 2 17 6 16" xfId="57195"/>
    <cellStyle name="Normal 2 17 6 17" xfId="58410"/>
    <cellStyle name="Normal 2 17 6 18" xfId="59615"/>
    <cellStyle name="Normal 2 17 6 19" xfId="60990"/>
    <cellStyle name="Normal 2 17 6 2" xfId="11294"/>
    <cellStyle name="Normal 2 17 6 20" xfId="62193"/>
    <cellStyle name="Normal 2 17 6 3" xfId="17359"/>
    <cellStyle name="Normal 2 17 6 4" xfId="32765"/>
    <cellStyle name="Normal 2 17 6 5" xfId="39992"/>
    <cellStyle name="Normal 2 17 6 6" xfId="40210"/>
    <cellStyle name="Normal 2 17 6 7" xfId="45915"/>
    <cellStyle name="Normal 2 17 6 8" xfId="47260"/>
    <cellStyle name="Normal 2 17 6 9" xfId="48517"/>
    <cellStyle name="Normal 2 17 60" xfId="22107"/>
    <cellStyle name="Normal 2 17 61" xfId="21316"/>
    <cellStyle name="Normal 2 17 62" xfId="23892"/>
    <cellStyle name="Normal 2 17 63" xfId="21380"/>
    <cellStyle name="Normal 2 17 64" xfId="21972"/>
    <cellStyle name="Normal 2 17 65" xfId="23682"/>
    <cellStyle name="Normal 2 17 66" xfId="21753"/>
    <cellStyle name="Normal 2 17 67" xfId="20684"/>
    <cellStyle name="Normal 2 17 68" xfId="28221"/>
    <cellStyle name="Normal 2 17 69" xfId="29461"/>
    <cellStyle name="Normal 2 17 7" xfId="4047"/>
    <cellStyle name="Normal 2 17 7 10" xfId="49774"/>
    <cellStyle name="Normal 2 17 7 11" xfId="51015"/>
    <cellStyle name="Normal 2 17 7 12" xfId="52260"/>
    <cellStyle name="Normal 2 17 7 13" xfId="53501"/>
    <cellStyle name="Normal 2 17 7 14" xfId="54739"/>
    <cellStyle name="Normal 2 17 7 15" xfId="55972"/>
    <cellStyle name="Normal 2 17 7 16" xfId="57196"/>
    <cellStyle name="Normal 2 17 7 17" xfId="58411"/>
    <cellStyle name="Normal 2 17 7 18" xfId="59616"/>
    <cellStyle name="Normal 2 17 7 19" xfId="60991"/>
    <cellStyle name="Normal 2 17 7 2" xfId="11295"/>
    <cellStyle name="Normal 2 17 7 20" xfId="62194"/>
    <cellStyle name="Normal 2 17 7 3" xfId="16966"/>
    <cellStyle name="Normal 2 17 7 4" xfId="32460"/>
    <cellStyle name="Normal 2 17 7 5" xfId="38775"/>
    <cellStyle name="Normal 2 17 7 6" xfId="35157"/>
    <cellStyle name="Normal 2 17 7 7" xfId="45916"/>
    <cellStyle name="Normal 2 17 7 8" xfId="47261"/>
    <cellStyle name="Normal 2 17 7 9" xfId="48518"/>
    <cellStyle name="Normal 2 17 70" xfId="26214"/>
    <cellStyle name="Normal 2 17 71" xfId="27511"/>
    <cellStyle name="Normal 2 17 72" xfId="26689"/>
    <cellStyle name="Normal 2 17 73" xfId="29511"/>
    <cellStyle name="Normal 2 17 74" xfId="28575"/>
    <cellStyle name="Normal 2 17 75" xfId="24712"/>
    <cellStyle name="Normal 2 17 76" xfId="29203"/>
    <cellStyle name="Normal 2 17 77" xfId="26808"/>
    <cellStyle name="Normal 2 17 78" xfId="13055"/>
    <cellStyle name="Normal 2 17 79" xfId="34582"/>
    <cellStyle name="Normal 2 17 8" xfId="4048"/>
    <cellStyle name="Normal 2 17 8 10" xfId="49775"/>
    <cellStyle name="Normal 2 17 8 11" xfId="51016"/>
    <cellStyle name="Normal 2 17 8 12" xfId="52261"/>
    <cellStyle name="Normal 2 17 8 13" xfId="53502"/>
    <cellStyle name="Normal 2 17 8 14" xfId="54740"/>
    <cellStyle name="Normal 2 17 8 15" xfId="55973"/>
    <cellStyle name="Normal 2 17 8 16" xfId="57197"/>
    <cellStyle name="Normal 2 17 8 17" xfId="58412"/>
    <cellStyle name="Normal 2 17 8 18" xfId="59617"/>
    <cellStyle name="Normal 2 17 8 19" xfId="60992"/>
    <cellStyle name="Normal 2 17 8 2" xfId="11296"/>
    <cellStyle name="Normal 2 17 8 20" xfId="62195"/>
    <cellStyle name="Normal 2 17 8 3" xfId="16568"/>
    <cellStyle name="Normal 2 17 8 4" xfId="32148"/>
    <cellStyle name="Normal 2 17 8 5" xfId="38447"/>
    <cellStyle name="Normal 2 17 8 6" xfId="23270"/>
    <cellStyle name="Normal 2 17 8 7" xfId="45917"/>
    <cellStyle name="Normal 2 17 8 8" xfId="47262"/>
    <cellStyle name="Normal 2 17 8 9" xfId="48519"/>
    <cellStyle name="Normal 2 17 80" xfId="14697"/>
    <cellStyle name="Normal 2 17 81" xfId="44720"/>
    <cellStyle name="Normal 2 17 82" xfId="45896"/>
    <cellStyle name="Normal 2 17 83" xfId="47241"/>
    <cellStyle name="Normal 2 17 84" xfId="48498"/>
    <cellStyle name="Normal 2 17 85" xfId="49755"/>
    <cellStyle name="Normal 2 17 86" xfId="50997"/>
    <cellStyle name="Normal 2 17 87" xfId="52242"/>
    <cellStyle name="Normal 2 17 88" xfId="53482"/>
    <cellStyle name="Normal 2 17 89" xfId="54721"/>
    <cellStyle name="Normal 2 17 9" xfId="4049"/>
    <cellStyle name="Normal 2 17 9 10" xfId="49776"/>
    <cellStyle name="Normal 2 17 9 11" xfId="51017"/>
    <cellStyle name="Normal 2 17 9 12" xfId="52262"/>
    <cellStyle name="Normal 2 17 9 13" xfId="53503"/>
    <cellStyle name="Normal 2 17 9 14" xfId="54741"/>
    <cellStyle name="Normal 2 17 9 15" xfId="55974"/>
    <cellStyle name="Normal 2 17 9 16" xfId="57198"/>
    <cellStyle name="Normal 2 17 9 17" xfId="58413"/>
    <cellStyle name="Normal 2 17 9 18" xfId="59618"/>
    <cellStyle name="Normal 2 17 9 19" xfId="60993"/>
    <cellStyle name="Normal 2 17 9 2" xfId="11297"/>
    <cellStyle name="Normal 2 17 9 20" xfId="62196"/>
    <cellStyle name="Normal 2 17 9 3" xfId="16166"/>
    <cellStyle name="Normal 2 17 9 4" xfId="31798"/>
    <cellStyle name="Normal 2 17 9 5" xfId="12929"/>
    <cellStyle name="Normal 2 17 9 6" xfId="33442"/>
    <cellStyle name="Normal 2 17 9 7" xfId="45918"/>
    <cellStyle name="Normal 2 17 9 8" xfId="47263"/>
    <cellStyle name="Normal 2 17 9 9" xfId="48520"/>
    <cellStyle name="Normal 2 17 90" xfId="55954"/>
    <cellStyle name="Normal 2 17 91" xfId="57178"/>
    <cellStyle name="Normal 2 17 92" xfId="58393"/>
    <cellStyle name="Normal 2 17 93" xfId="59598"/>
    <cellStyle name="Normal 2 17 94" xfId="60972"/>
    <cellStyle name="Normal 2 17 95" xfId="62176"/>
    <cellStyle name="Normal 2 17_Planilha" xfId="45919"/>
    <cellStyle name="Normal 2 18" xfId="4050"/>
    <cellStyle name="Normal 2 18 10" xfId="4051"/>
    <cellStyle name="Normal 2 18 10 2" xfId="11299"/>
    <cellStyle name="Normal 2 18 10 3" xfId="15365"/>
    <cellStyle name="Normal 2 18 10 4" xfId="36050"/>
    <cellStyle name="Normal 2 18 10 5" xfId="39031"/>
    <cellStyle name="Normal 2 18 10 6" xfId="39976"/>
    <cellStyle name="Normal 2 18 11" xfId="4052"/>
    <cellStyle name="Normal 2 18 11 2" xfId="11300"/>
    <cellStyle name="Normal 2 18 11 3" xfId="14921"/>
    <cellStyle name="Normal 2 18 11 4" xfId="35764"/>
    <cellStyle name="Normal 2 18 11 5" xfId="33770"/>
    <cellStyle name="Normal 2 18 11 6" xfId="30832"/>
    <cellStyle name="Normal 2 18 12" xfId="4053"/>
    <cellStyle name="Normal 2 18 12 2" xfId="11301"/>
    <cellStyle name="Normal 2 18 12 3" xfId="13418"/>
    <cellStyle name="Normal 2 18 12 4" xfId="35428"/>
    <cellStyle name="Normal 2 18 12 5" xfId="9489"/>
    <cellStyle name="Normal 2 18 12 6" xfId="35040"/>
    <cellStyle name="Normal 2 18 13" xfId="4054"/>
    <cellStyle name="Normal 2 18 13 2" xfId="11302"/>
    <cellStyle name="Normal 2 18 13 3" xfId="14766"/>
    <cellStyle name="Normal 2 18 13 4" xfId="35130"/>
    <cellStyle name="Normal 2 18 13 5" xfId="36919"/>
    <cellStyle name="Normal 2 18 13 6" xfId="34614"/>
    <cellStyle name="Normal 2 18 14" xfId="4055"/>
    <cellStyle name="Normal 2 18 14 2" xfId="11303"/>
    <cellStyle name="Normal 2 18 14 3" xfId="10464"/>
    <cellStyle name="Normal 2 18 14 4" xfId="34834"/>
    <cellStyle name="Normal 2 18 14 5" xfId="18158"/>
    <cellStyle name="Normal 2 18 14 6" xfId="35861"/>
    <cellStyle name="Normal 2 18 15" xfId="4056"/>
    <cellStyle name="Normal 2 18 15 2" xfId="11304"/>
    <cellStyle name="Normal 2 18 15 3" xfId="10463"/>
    <cellStyle name="Normal 2 18 15 4" xfId="34530"/>
    <cellStyle name="Normal 2 18 15 5" xfId="37466"/>
    <cellStyle name="Normal 2 18 15 6" xfId="38043"/>
    <cellStyle name="Normal 2 18 16" xfId="4057"/>
    <cellStyle name="Normal 2 18 16 2" xfId="13246"/>
    <cellStyle name="Normal 2 18 16 3" xfId="30105"/>
    <cellStyle name="Normal 2 18 16 4" xfId="36211"/>
    <cellStyle name="Normal 2 18 16 5" xfId="40390"/>
    <cellStyle name="Normal 2 18 16 6" xfId="42523"/>
    <cellStyle name="Normal 2 18 17" xfId="4058"/>
    <cellStyle name="Normal 2 18 17 2" xfId="14178"/>
    <cellStyle name="Normal 2 18 17 3" xfId="30969"/>
    <cellStyle name="Normal 2 18 17 4" xfId="41545"/>
    <cellStyle name="Normal 2 18 17 5" xfId="43778"/>
    <cellStyle name="Normal 2 18 17 6" xfId="43026"/>
    <cellStyle name="Normal 2 18 18" xfId="4059"/>
    <cellStyle name="Normal 2 18 18 2" xfId="14102"/>
    <cellStyle name="Normal 2 18 18 3" xfId="30898"/>
    <cellStyle name="Normal 2 18 18 4" xfId="35634"/>
    <cellStyle name="Normal 2 18 18 5" xfId="38168"/>
    <cellStyle name="Normal 2 18 18 6" xfId="34610"/>
    <cellStyle name="Normal 2 18 19" xfId="4060"/>
    <cellStyle name="Normal 2 18 19 2" xfId="14167"/>
    <cellStyle name="Normal 2 18 19 3" xfId="30959"/>
    <cellStyle name="Normal 2 18 19 4" xfId="34668"/>
    <cellStyle name="Normal 2 18 19 5" xfId="14690"/>
    <cellStyle name="Normal 2 18 19 6" xfId="44608"/>
    <cellStyle name="Normal 2 18 2" xfId="4061"/>
    <cellStyle name="Normal 2 18 2 10" xfId="4062"/>
    <cellStyle name="Normal 2 18 2 10 2" xfId="11306"/>
    <cellStyle name="Normal 2 18 2 10 3" xfId="10461"/>
    <cellStyle name="Normal 2 18 2 10 4" xfId="19491"/>
    <cellStyle name="Normal 2 18 2 10 5" xfId="34140"/>
    <cellStyle name="Normal 2 18 2 10 6" xfId="36385"/>
    <cellStyle name="Normal 2 18 2 11" xfId="4063"/>
    <cellStyle name="Normal 2 18 2 11 2" xfId="11307"/>
    <cellStyle name="Normal 2 18 2 11 3" xfId="10460"/>
    <cellStyle name="Normal 2 18 2 11 4" xfId="30218"/>
    <cellStyle name="Normal 2 18 2 11 5" xfId="30204"/>
    <cellStyle name="Normal 2 18 2 11 6" xfId="14668"/>
    <cellStyle name="Normal 2 18 2 12" xfId="4064"/>
    <cellStyle name="Normal 2 18 2 12 2" xfId="11308"/>
    <cellStyle name="Normal 2 18 2 12 3" xfId="10459"/>
    <cellStyle name="Normal 2 18 2 12 4" xfId="17862"/>
    <cellStyle name="Normal 2 18 2 12 5" xfId="36573"/>
    <cellStyle name="Normal 2 18 2 12 6" xfId="45199"/>
    <cellStyle name="Normal 2 18 2 13" xfId="4065"/>
    <cellStyle name="Normal 2 18 2 13 2" xfId="11309"/>
    <cellStyle name="Normal 2 18 2 13 3" xfId="22970"/>
    <cellStyle name="Normal 2 18 2 13 4" xfId="18268"/>
    <cellStyle name="Normal 2 18 2 13 5" xfId="38385"/>
    <cellStyle name="Normal 2 18 2 13 6" xfId="44505"/>
    <cellStyle name="Normal 2 18 2 14" xfId="4066"/>
    <cellStyle name="Normal 2 18 2 14 2" xfId="13247"/>
    <cellStyle name="Normal 2 18 2 14 3" xfId="30106"/>
    <cellStyle name="Normal 2 18 2 14 4" xfId="35959"/>
    <cellStyle name="Normal 2 18 2 14 5" xfId="10846"/>
    <cellStyle name="Normal 2 18 2 14 6" xfId="15022"/>
    <cellStyle name="Normal 2 18 2 15" xfId="4067"/>
    <cellStyle name="Normal 2 18 2 15 2" xfId="14179"/>
    <cellStyle name="Normal 2 18 2 15 3" xfId="30970"/>
    <cellStyle name="Normal 2 18 2 15 4" xfId="36435"/>
    <cellStyle name="Normal 2 18 2 15 5" xfId="37500"/>
    <cellStyle name="Normal 2 18 2 15 6" xfId="11175"/>
    <cellStyle name="Normal 2 18 2 16" xfId="4068"/>
    <cellStyle name="Normal 2 18 2 16 2" xfId="14101"/>
    <cellStyle name="Normal 2 18 2 16 3" xfId="30897"/>
    <cellStyle name="Normal 2 18 2 16 4" xfId="36750"/>
    <cellStyle name="Normal 2 18 2 16 5" xfId="41399"/>
    <cellStyle name="Normal 2 18 2 16 6" xfId="43467"/>
    <cellStyle name="Normal 2 18 2 17" xfId="4069"/>
    <cellStyle name="Normal 2 18 2 17 2" xfId="14168"/>
    <cellStyle name="Normal 2 18 2 17 3" xfId="30960"/>
    <cellStyle name="Normal 2 18 2 17 4" xfId="34919"/>
    <cellStyle name="Normal 2 18 2 17 5" xfId="16514"/>
    <cellStyle name="Normal 2 18 2 17 6" xfId="37459"/>
    <cellStyle name="Normal 2 18 2 18" xfId="4070"/>
    <cellStyle name="Normal 2 18 2 18 2" xfId="14090"/>
    <cellStyle name="Normal 2 18 2 18 3" xfId="30886"/>
    <cellStyle name="Normal 2 18 2 18 4" xfId="41790"/>
    <cellStyle name="Normal 2 18 2 18 5" xfId="43950"/>
    <cellStyle name="Normal 2 18 2 18 6" xfId="36663"/>
    <cellStyle name="Normal 2 18 2 19" xfId="4071"/>
    <cellStyle name="Normal 2 18 2 19 2" xfId="14182"/>
    <cellStyle name="Normal 2 18 2 19 3" xfId="30973"/>
    <cellStyle name="Normal 2 18 2 19 4" xfId="36686"/>
    <cellStyle name="Normal 2 18 2 19 5" xfId="32894"/>
    <cellStyle name="Normal 2 18 2 19 6" xfId="36858"/>
    <cellStyle name="Normal 2 18 2 2" xfId="4072"/>
    <cellStyle name="Normal 2 18 2 2 10" xfId="49780"/>
    <cellStyle name="Normal 2 18 2 2 11" xfId="51020"/>
    <cellStyle name="Normal 2 18 2 2 12" xfId="52265"/>
    <cellStyle name="Normal 2 18 2 2 13" xfId="53507"/>
    <cellStyle name="Normal 2 18 2 2 14" xfId="54744"/>
    <cellStyle name="Normal 2 18 2 2 15" xfId="55977"/>
    <cellStyle name="Normal 2 18 2 2 16" xfId="57201"/>
    <cellStyle name="Normal 2 18 2 2 17" xfId="58416"/>
    <cellStyle name="Normal 2 18 2 2 18" xfId="59621"/>
    <cellStyle name="Normal 2 18 2 2 19" xfId="60996"/>
    <cellStyle name="Normal 2 18 2 2 2" xfId="11305"/>
    <cellStyle name="Normal 2 18 2 2 20" xfId="62199"/>
    <cellStyle name="Normal 2 18 2 2 3" xfId="10462"/>
    <cellStyle name="Normal 2 18 2 2 4" xfId="34218"/>
    <cellStyle name="Normal 2 18 2 2 5" xfId="13755"/>
    <cellStyle name="Normal 2 18 2 2 6" xfId="9895"/>
    <cellStyle name="Normal 2 18 2 2 7" xfId="45922"/>
    <cellStyle name="Normal 2 18 2 2 8" xfId="47266"/>
    <cellStyle name="Normal 2 18 2 2 9" xfId="48524"/>
    <cellStyle name="Normal 2 18 2 20" xfId="4073"/>
    <cellStyle name="Normal 2 18 2 20 2" xfId="14077"/>
    <cellStyle name="Normal 2 18 2 20 3" xfId="30871"/>
    <cellStyle name="Normal 2 18 2 20 4" xfId="37912"/>
    <cellStyle name="Normal 2 18 2 20 5" xfId="40585"/>
    <cellStyle name="Normal 2 18 2 20 6" xfId="38126"/>
    <cellStyle name="Normal 2 18 2 21" xfId="4074"/>
    <cellStyle name="Normal 2 18 2 21 2" xfId="14200"/>
    <cellStyle name="Normal 2 18 2 21 3" xfId="30988"/>
    <cellStyle name="Normal 2 18 2 21 4" xfId="36886"/>
    <cellStyle name="Normal 2 18 2 21 5" xfId="40908"/>
    <cellStyle name="Normal 2 18 2 21 6" xfId="30375"/>
    <cellStyle name="Normal 2 18 2 22" xfId="4075"/>
    <cellStyle name="Normal 2 18 2 22 2" xfId="14058"/>
    <cellStyle name="Normal 2 18 2 22 3" xfId="30851"/>
    <cellStyle name="Normal 2 18 2 22 4" xfId="41480"/>
    <cellStyle name="Normal 2 18 2 22 5" xfId="43728"/>
    <cellStyle name="Normal 2 18 2 22 6" xfId="44260"/>
    <cellStyle name="Normal 2 18 2 23" xfId="4076"/>
    <cellStyle name="Normal 2 18 2 23 2" xfId="14226"/>
    <cellStyle name="Normal 2 18 2 23 3" xfId="31009"/>
    <cellStyle name="Normal 2 18 2 23 4" xfId="37586"/>
    <cellStyle name="Normal 2 18 2 23 5" xfId="38271"/>
    <cellStyle name="Normal 2 18 2 23 6" xfId="43168"/>
    <cellStyle name="Normal 2 18 2 24" xfId="4077"/>
    <cellStyle name="Normal 2 18 2 24 2" xfId="14037"/>
    <cellStyle name="Normal 2 18 2 24 3" xfId="30828"/>
    <cellStyle name="Normal 2 18 2 24 4" xfId="37123"/>
    <cellStyle name="Normal 2 18 2 24 5" xfId="37964"/>
    <cellStyle name="Normal 2 18 2 24 6" xfId="32261"/>
    <cellStyle name="Normal 2 18 2 25" xfId="4078"/>
    <cellStyle name="Normal 2 18 2 25 2" xfId="14256"/>
    <cellStyle name="Normal 2 18 2 25 3" xfId="31035"/>
    <cellStyle name="Normal 2 18 2 25 4" xfId="40062"/>
    <cellStyle name="Normal 2 18 2 25 5" xfId="42673"/>
    <cellStyle name="Normal 2 18 2 25 6" xfId="44781"/>
    <cellStyle name="Normal 2 18 2 26" xfId="4079"/>
    <cellStyle name="Normal 2 18 2 26 2" xfId="13991"/>
    <cellStyle name="Normal 2 18 2 26 3" xfId="30788"/>
    <cellStyle name="Normal 2 18 2 26 4" xfId="36523"/>
    <cellStyle name="Normal 2 18 2 26 5" xfId="33761"/>
    <cellStyle name="Normal 2 18 2 26 6" xfId="44511"/>
    <cellStyle name="Normal 2 18 2 27" xfId="4080"/>
    <cellStyle name="Normal 2 18 2 27 2" xfId="14292"/>
    <cellStyle name="Normal 2 18 2 27 3" xfId="31076"/>
    <cellStyle name="Normal 2 18 2 27 4" xfId="38629"/>
    <cellStyle name="Normal 2 18 2 27 5" xfId="32608"/>
    <cellStyle name="Normal 2 18 2 27 6" xfId="43219"/>
    <cellStyle name="Normal 2 18 2 28" xfId="4081"/>
    <cellStyle name="Normal 2 18 2 28 2" xfId="13944"/>
    <cellStyle name="Normal 2 18 2 28 3" xfId="30739"/>
    <cellStyle name="Normal 2 18 2 28 4" xfId="38877"/>
    <cellStyle name="Normal 2 18 2 28 5" xfId="39453"/>
    <cellStyle name="Normal 2 18 2 28 6" xfId="33447"/>
    <cellStyle name="Normal 2 18 2 29" xfId="4082"/>
    <cellStyle name="Normal 2 18 2 29 2" xfId="14336"/>
    <cellStyle name="Normal 2 18 2 29 3" xfId="31118"/>
    <cellStyle name="Normal 2 18 2 29 4" xfId="38875"/>
    <cellStyle name="Normal 2 18 2 29 5" xfId="22932"/>
    <cellStyle name="Normal 2 18 2 29 6" xfId="43826"/>
    <cellStyle name="Normal 2 18 2 3" xfId="4083"/>
    <cellStyle name="Normal 2 18 2 3 10" xfId="49781"/>
    <cellStyle name="Normal 2 18 2 3 11" xfId="51021"/>
    <cellStyle name="Normal 2 18 2 3 12" xfId="52266"/>
    <cellStyle name="Normal 2 18 2 3 13" xfId="53508"/>
    <cellStyle name="Normal 2 18 2 3 14" xfId="54745"/>
    <cellStyle name="Normal 2 18 2 3 15" xfId="55978"/>
    <cellStyle name="Normal 2 18 2 3 16" xfId="57202"/>
    <cellStyle name="Normal 2 18 2 3 17" xfId="58417"/>
    <cellStyle name="Normal 2 18 2 3 18" xfId="59622"/>
    <cellStyle name="Normal 2 18 2 3 19" xfId="60997"/>
    <cellStyle name="Normal 2 18 2 3 2" xfId="11311"/>
    <cellStyle name="Normal 2 18 2 3 20" xfId="62200"/>
    <cellStyle name="Normal 2 18 2 3 3" xfId="23334"/>
    <cellStyle name="Normal 2 18 2 3 4" xfId="19086"/>
    <cellStyle name="Normal 2 18 2 3 5" xfId="15431"/>
    <cellStyle name="Normal 2 18 2 3 6" xfId="45152"/>
    <cellStyle name="Normal 2 18 2 3 7" xfId="45923"/>
    <cellStyle name="Normal 2 18 2 3 8" xfId="47267"/>
    <cellStyle name="Normal 2 18 2 3 9" xfId="48525"/>
    <cellStyle name="Normal 2 18 2 30" xfId="4084"/>
    <cellStyle name="Normal 2 18 2 30 2" xfId="13884"/>
    <cellStyle name="Normal 2 18 2 30 3" xfId="30684"/>
    <cellStyle name="Normal 2 18 2 30 4" xfId="39770"/>
    <cellStyle name="Normal 2 18 2 30 5" xfId="42450"/>
    <cellStyle name="Normal 2 18 2 30 6" xfId="44886"/>
    <cellStyle name="Normal 2 18 2 31" xfId="4085"/>
    <cellStyle name="Normal 2 18 2 31 2" xfId="20226"/>
    <cellStyle name="Normal 2 18 2 31 3" xfId="35595"/>
    <cellStyle name="Normal 2 18 2 31 4" xfId="30482"/>
    <cellStyle name="Normal 2 18 2 31 5" xfId="36394"/>
    <cellStyle name="Normal 2 18 2 31 6" xfId="35685"/>
    <cellStyle name="Normal 2 18 2 32" xfId="4086"/>
    <cellStyle name="Normal 2 18 2 32 2" xfId="23254"/>
    <cellStyle name="Normal 2 18 2 32 3" xfId="37720"/>
    <cellStyle name="Normal 2 18 2 32 4" xfId="35306"/>
    <cellStyle name="Normal 2 18 2 32 5" xfId="39522"/>
    <cellStyle name="Normal 2 18 2 32 6" xfId="44981"/>
    <cellStyle name="Normal 2 18 2 33" xfId="4087"/>
    <cellStyle name="Normal 2 18 2 33 2" xfId="16945"/>
    <cellStyle name="Normal 2 18 2 33 3" xfId="33164"/>
    <cellStyle name="Normal 2 18 2 33 4" xfId="41653"/>
    <cellStyle name="Normal 2 18 2 33 5" xfId="43848"/>
    <cellStyle name="Normal 2 18 2 33 6" xfId="10518"/>
    <cellStyle name="Normal 2 18 2 34" xfId="9543"/>
    <cellStyle name="Normal 2 18 2 35" xfId="14739"/>
    <cellStyle name="Normal 2 18 2 36" xfId="22634"/>
    <cellStyle name="Normal 2 18 2 37" xfId="18124"/>
    <cellStyle name="Normal 2 18 2 38" xfId="19416"/>
    <cellStyle name="Normal 2 18 2 39" xfId="19789"/>
    <cellStyle name="Normal 2 18 2 4" xfId="4088"/>
    <cellStyle name="Normal 2 18 2 4 10" xfId="49782"/>
    <cellStyle name="Normal 2 18 2 4 11" xfId="51022"/>
    <cellStyle name="Normal 2 18 2 4 12" xfId="52267"/>
    <cellStyle name="Normal 2 18 2 4 13" xfId="53509"/>
    <cellStyle name="Normal 2 18 2 4 14" xfId="54746"/>
    <cellStyle name="Normal 2 18 2 4 15" xfId="55979"/>
    <cellStyle name="Normal 2 18 2 4 16" xfId="57203"/>
    <cellStyle name="Normal 2 18 2 4 17" xfId="58418"/>
    <cellStyle name="Normal 2 18 2 4 18" xfId="59623"/>
    <cellStyle name="Normal 2 18 2 4 19" xfId="60998"/>
    <cellStyle name="Normal 2 18 2 4 2" xfId="11312"/>
    <cellStyle name="Normal 2 18 2 4 20" xfId="62201"/>
    <cellStyle name="Normal 2 18 2 4 3" xfId="20968"/>
    <cellStyle name="Normal 2 18 2 4 4" xfId="19895"/>
    <cellStyle name="Normal 2 18 2 4 5" xfId="34453"/>
    <cellStyle name="Normal 2 18 2 4 6" xfId="45116"/>
    <cellStyle name="Normal 2 18 2 4 7" xfId="45924"/>
    <cellStyle name="Normal 2 18 2 4 8" xfId="47268"/>
    <cellStyle name="Normal 2 18 2 4 9" xfId="48526"/>
    <cellStyle name="Normal 2 18 2 40" xfId="22291"/>
    <cellStyle name="Normal 2 18 2 41" xfId="20584"/>
    <cellStyle name="Normal 2 18 2 42" xfId="15713"/>
    <cellStyle name="Normal 2 18 2 43" xfId="22555"/>
    <cellStyle name="Normal 2 18 2 44" xfId="18908"/>
    <cellStyle name="Normal 2 18 2 45" xfId="22378"/>
    <cellStyle name="Normal 2 18 2 46" xfId="23548"/>
    <cellStyle name="Normal 2 18 2 47" xfId="16515"/>
    <cellStyle name="Normal 2 18 2 48" xfId="20629"/>
    <cellStyle name="Normal 2 18 2 49" xfId="21550"/>
    <cellStyle name="Normal 2 18 2 5" xfId="4089"/>
    <cellStyle name="Normal 2 18 2 5 10" xfId="49783"/>
    <cellStyle name="Normal 2 18 2 5 11" xfId="51023"/>
    <cellStyle name="Normal 2 18 2 5 12" xfId="52268"/>
    <cellStyle name="Normal 2 18 2 5 13" xfId="53510"/>
    <cellStyle name="Normal 2 18 2 5 14" xfId="54747"/>
    <cellStyle name="Normal 2 18 2 5 15" xfId="55980"/>
    <cellStyle name="Normal 2 18 2 5 16" xfId="57204"/>
    <cellStyle name="Normal 2 18 2 5 17" xfId="58419"/>
    <cellStyle name="Normal 2 18 2 5 18" xfId="59624"/>
    <cellStyle name="Normal 2 18 2 5 19" xfId="60999"/>
    <cellStyle name="Normal 2 18 2 5 2" xfId="11313"/>
    <cellStyle name="Normal 2 18 2 5 20" xfId="62202"/>
    <cellStyle name="Normal 2 18 2 5 3" xfId="18975"/>
    <cellStyle name="Normal 2 18 2 5 4" xfId="20296"/>
    <cellStyle name="Normal 2 18 2 5 5" xfId="34756"/>
    <cellStyle name="Normal 2 18 2 5 6" xfId="44694"/>
    <cellStyle name="Normal 2 18 2 5 7" xfId="45925"/>
    <cellStyle name="Normal 2 18 2 5 8" xfId="47269"/>
    <cellStyle name="Normal 2 18 2 5 9" xfId="48527"/>
    <cellStyle name="Normal 2 18 2 50" xfId="21266"/>
    <cellStyle name="Normal 2 18 2 51" xfId="22102"/>
    <cellStyle name="Normal 2 18 2 52" xfId="22598"/>
    <cellStyle name="Normal 2 18 2 53" xfId="18146"/>
    <cellStyle name="Normal 2 18 2 54" xfId="22402"/>
    <cellStyle name="Normal 2 18 2 55" xfId="23140"/>
    <cellStyle name="Normal 2 18 2 56" xfId="24041"/>
    <cellStyle name="Normal 2 18 2 57" xfId="20619"/>
    <cellStyle name="Normal 2 18 2 58" xfId="22190"/>
    <cellStyle name="Normal 2 18 2 59" xfId="22564"/>
    <cellStyle name="Normal 2 18 2 6" xfId="4090"/>
    <cellStyle name="Normal 2 18 2 6 10" xfId="49784"/>
    <cellStyle name="Normal 2 18 2 6 11" xfId="51024"/>
    <cellStyle name="Normal 2 18 2 6 12" xfId="52269"/>
    <cellStyle name="Normal 2 18 2 6 13" xfId="53511"/>
    <cellStyle name="Normal 2 18 2 6 14" xfId="54748"/>
    <cellStyle name="Normal 2 18 2 6 15" xfId="55981"/>
    <cellStyle name="Normal 2 18 2 6 16" xfId="57205"/>
    <cellStyle name="Normal 2 18 2 6 17" xfId="58420"/>
    <cellStyle name="Normal 2 18 2 6 18" xfId="59625"/>
    <cellStyle name="Normal 2 18 2 6 19" xfId="61000"/>
    <cellStyle name="Normal 2 18 2 6 2" xfId="11314"/>
    <cellStyle name="Normal 2 18 2 6 20" xfId="62203"/>
    <cellStyle name="Normal 2 18 2 6 3" xfId="10458"/>
    <cellStyle name="Normal 2 18 2 6 4" xfId="41915"/>
    <cellStyle name="Normal 2 18 2 6 5" xfId="44044"/>
    <cellStyle name="Normal 2 18 2 6 6" xfId="32040"/>
    <cellStyle name="Normal 2 18 2 6 7" xfId="45926"/>
    <cellStyle name="Normal 2 18 2 6 8" xfId="47270"/>
    <cellStyle name="Normal 2 18 2 6 9" xfId="48528"/>
    <cellStyle name="Normal 2 18 2 60" xfId="23074"/>
    <cellStyle name="Normal 2 18 2 61" xfId="19453"/>
    <cellStyle name="Normal 2 18 2 62" xfId="19838"/>
    <cellStyle name="Normal 2 18 2 63" xfId="16534"/>
    <cellStyle name="Normal 2 18 2 64" xfId="28868"/>
    <cellStyle name="Normal 2 18 2 65" xfId="28554"/>
    <cellStyle name="Normal 2 18 2 66" xfId="21737"/>
    <cellStyle name="Normal 2 18 2 67" xfId="28093"/>
    <cellStyle name="Normal 2 18 2 68" xfId="27729"/>
    <cellStyle name="Normal 2 18 2 69" xfId="28314"/>
    <cellStyle name="Normal 2 18 2 7" xfId="4091"/>
    <cellStyle name="Normal 2 18 2 7 10" xfId="49785"/>
    <cellStyle name="Normal 2 18 2 7 11" xfId="51025"/>
    <cellStyle name="Normal 2 18 2 7 12" xfId="52270"/>
    <cellStyle name="Normal 2 18 2 7 13" xfId="53512"/>
    <cellStyle name="Normal 2 18 2 7 14" xfId="54749"/>
    <cellStyle name="Normal 2 18 2 7 15" xfId="55982"/>
    <cellStyle name="Normal 2 18 2 7 16" xfId="57206"/>
    <cellStyle name="Normal 2 18 2 7 17" xfId="58421"/>
    <cellStyle name="Normal 2 18 2 7 18" xfId="59626"/>
    <cellStyle name="Normal 2 18 2 7 19" xfId="61001"/>
    <cellStyle name="Normal 2 18 2 7 2" xfId="11315"/>
    <cellStyle name="Normal 2 18 2 7 20" xfId="62204"/>
    <cellStyle name="Normal 2 18 2 7 3" xfId="18568"/>
    <cellStyle name="Normal 2 18 2 7 4" xfId="40157"/>
    <cellStyle name="Normal 2 18 2 7 5" xfId="42744"/>
    <cellStyle name="Normal 2 18 2 7 6" xfId="41837"/>
    <cellStyle name="Normal 2 18 2 7 7" xfId="45927"/>
    <cellStyle name="Normal 2 18 2 7 8" xfId="47271"/>
    <cellStyle name="Normal 2 18 2 7 9" xfId="48529"/>
    <cellStyle name="Normal 2 18 2 70" xfId="27674"/>
    <cellStyle name="Normal 2 18 2 71" xfId="29427"/>
    <cellStyle name="Normal 2 18 2 72" xfId="28279"/>
    <cellStyle name="Normal 2 18 2 73" xfId="29114"/>
    <cellStyle name="Normal 2 18 2 74" xfId="27529"/>
    <cellStyle name="Normal 2 18 2 75" xfId="29919"/>
    <cellStyle name="Normal 2 18 2 76" xfId="13050"/>
    <cellStyle name="Normal 2 18 2 77" xfId="41792"/>
    <cellStyle name="Normal 2 18 2 78" xfId="43952"/>
    <cellStyle name="Normal 2 18 2 79" xfId="42805"/>
    <cellStyle name="Normal 2 18 2 8" xfId="4092"/>
    <cellStyle name="Normal 2 18 2 8 2" xfId="11316"/>
    <cellStyle name="Normal 2 18 2 8 3" xfId="18163"/>
    <cellStyle name="Normal 2 18 2 8 4" xfId="41825"/>
    <cellStyle name="Normal 2 18 2 8 5" xfId="43976"/>
    <cellStyle name="Normal 2 18 2 8 6" xfId="43633"/>
    <cellStyle name="Normal 2 18 2 80" xfId="45921"/>
    <cellStyle name="Normal 2 18 2 81" xfId="47265"/>
    <cellStyle name="Normal 2 18 2 82" xfId="48523"/>
    <cellStyle name="Normal 2 18 2 83" xfId="49779"/>
    <cellStyle name="Normal 2 18 2 84" xfId="51019"/>
    <cellStyle name="Normal 2 18 2 85" xfId="52264"/>
    <cellStyle name="Normal 2 18 2 86" xfId="53506"/>
    <cellStyle name="Normal 2 18 2 87" xfId="54743"/>
    <cellStyle name="Normal 2 18 2 88" xfId="55976"/>
    <cellStyle name="Normal 2 18 2 89" xfId="57200"/>
    <cellStyle name="Normal 2 18 2 9" xfId="4093"/>
    <cellStyle name="Normal 2 18 2 9 2" xfId="11317"/>
    <cellStyle name="Normal 2 18 2 9 3" xfId="17757"/>
    <cellStyle name="Normal 2 18 2 9 4" xfId="41784"/>
    <cellStyle name="Normal 2 18 2 9 5" xfId="43946"/>
    <cellStyle name="Normal 2 18 2 9 6" xfId="40911"/>
    <cellStyle name="Normal 2 18 2 90" xfId="58415"/>
    <cellStyle name="Normal 2 18 2 91" xfId="59620"/>
    <cellStyle name="Normal 2 18 2 92" xfId="60995"/>
    <cellStyle name="Normal 2 18 2 93" xfId="62198"/>
    <cellStyle name="Normal 2 18 2_Planilha" xfId="45928"/>
    <cellStyle name="Normal 2 18 20" xfId="4094"/>
    <cellStyle name="Normal 2 18 20 2" xfId="14091"/>
    <cellStyle name="Normal 2 18 20 3" xfId="30887"/>
    <cellStyle name="Normal 2 18 20 4" xfId="41636"/>
    <cellStyle name="Normal 2 18 20 5" xfId="43837"/>
    <cellStyle name="Normal 2 18 20 6" xfId="44805"/>
    <cellStyle name="Normal 2 18 21" xfId="4095"/>
    <cellStyle name="Normal 2 18 21 2" xfId="14181"/>
    <cellStyle name="Normal 2 18 21 3" xfId="30972"/>
    <cellStyle name="Normal 2 18 21 4" xfId="38773"/>
    <cellStyle name="Normal 2 18 21 5" xfId="41885"/>
    <cellStyle name="Normal 2 18 21 6" xfId="36853"/>
    <cellStyle name="Normal 2 18 22" xfId="4096"/>
    <cellStyle name="Normal 2 18 22 2" xfId="14078"/>
    <cellStyle name="Normal 2 18 22 3" xfId="30872"/>
    <cellStyle name="Normal 2 18 22 4" xfId="37802"/>
    <cellStyle name="Normal 2 18 22 5" xfId="32933"/>
    <cellStyle name="Normal 2 18 22 6" xfId="33471"/>
    <cellStyle name="Normal 2 18 23" xfId="4097"/>
    <cellStyle name="Normal 2 18 23 2" xfId="14199"/>
    <cellStyle name="Normal 2 18 23 3" xfId="30987"/>
    <cellStyle name="Normal 2 18 23 4" xfId="36420"/>
    <cellStyle name="Normal 2 18 23 5" xfId="38414"/>
    <cellStyle name="Normal 2 18 23 6" xfId="35872"/>
    <cellStyle name="Normal 2 18 24" xfId="4098"/>
    <cellStyle name="Normal 2 18 24 2" xfId="14059"/>
    <cellStyle name="Normal 2 18 24 3" xfId="30852"/>
    <cellStyle name="Normal 2 18 24 4" xfId="37882"/>
    <cellStyle name="Normal 2 18 24 5" xfId="38477"/>
    <cellStyle name="Normal 2 18 24 6" xfId="13072"/>
    <cellStyle name="Normal 2 18 25" xfId="4099"/>
    <cellStyle name="Normal 2 18 25 2" xfId="14225"/>
    <cellStyle name="Normal 2 18 25 3" xfId="31008"/>
    <cellStyle name="Normal 2 18 25 4" xfId="30337"/>
    <cellStyle name="Normal 2 18 25 5" xfId="35669"/>
    <cellStyle name="Normal 2 18 25 6" xfId="40375"/>
    <cellStyle name="Normal 2 18 26" xfId="4100"/>
    <cellStyle name="Normal 2 18 26 2" xfId="14043"/>
    <cellStyle name="Normal 2 18 26 3" xfId="30836"/>
    <cellStyle name="Normal 2 18 26 4" xfId="37350"/>
    <cellStyle name="Normal 2 18 26 5" xfId="11131"/>
    <cellStyle name="Normal 2 18 26 6" xfId="33388"/>
    <cellStyle name="Normal 2 18 27" xfId="4101"/>
    <cellStyle name="Normal 2 18 27 2" xfId="14255"/>
    <cellStyle name="Normal 2 18 27 3" xfId="31034"/>
    <cellStyle name="Normal 2 18 27 4" xfId="36561"/>
    <cellStyle name="Normal 2 18 27 5" xfId="39714"/>
    <cellStyle name="Normal 2 18 27 6" xfId="44812"/>
    <cellStyle name="Normal 2 18 28" xfId="4102"/>
    <cellStyle name="Normal 2 18 28 2" xfId="14005"/>
    <cellStyle name="Normal 2 18 28 3" xfId="30799"/>
    <cellStyle name="Normal 2 18 28 4" xfId="39284"/>
    <cellStyle name="Normal 2 18 28 5" xfId="42068"/>
    <cellStyle name="Normal 2 18 28 6" xfId="42878"/>
    <cellStyle name="Normal 2 18 29" xfId="4103"/>
    <cellStyle name="Normal 2 18 29 2" xfId="14291"/>
    <cellStyle name="Normal 2 18 29 3" xfId="31075"/>
    <cellStyle name="Normal 2 18 29 4" xfId="38754"/>
    <cellStyle name="Normal 2 18 29 5" xfId="32913"/>
    <cellStyle name="Normal 2 18 29 6" xfId="39342"/>
    <cellStyle name="Normal 2 18 3" xfId="4104"/>
    <cellStyle name="Normal 2 18 3 10" xfId="4105"/>
    <cellStyle name="Normal 2 18 3 10 2" xfId="11319"/>
    <cellStyle name="Normal 2 18 3 10 3" xfId="16965"/>
    <cellStyle name="Normal 2 18 3 10 4" xfId="40668"/>
    <cellStyle name="Normal 2 18 3 10 5" xfId="43135"/>
    <cellStyle name="Normal 2 18 3 10 6" xfId="38075"/>
    <cellStyle name="Normal 2 18 3 11" xfId="4106"/>
    <cellStyle name="Normal 2 18 3 11 2" xfId="11320"/>
    <cellStyle name="Normal 2 18 3 11 3" xfId="16567"/>
    <cellStyle name="Normal 2 18 3 11 4" xfId="33923"/>
    <cellStyle name="Normal 2 18 3 11 5" xfId="37895"/>
    <cellStyle name="Normal 2 18 3 11 6" xfId="37625"/>
    <cellStyle name="Normal 2 18 3 12" xfId="4107"/>
    <cellStyle name="Normal 2 18 3 12 2" xfId="11321"/>
    <cellStyle name="Normal 2 18 3 12 3" xfId="16165"/>
    <cellStyle name="Normal 2 18 3 12 4" xfId="33649"/>
    <cellStyle name="Normal 2 18 3 12 5" xfId="31463"/>
    <cellStyle name="Normal 2 18 3 12 6" xfId="34793"/>
    <cellStyle name="Normal 2 18 3 13" xfId="4108"/>
    <cellStyle name="Normal 2 18 3 13 2" xfId="11322"/>
    <cellStyle name="Normal 2 18 3 13 3" xfId="15765"/>
    <cellStyle name="Normal 2 18 3 13 4" xfId="33360"/>
    <cellStyle name="Normal 2 18 3 13 5" xfId="41368"/>
    <cellStyle name="Normal 2 18 3 13 6" xfId="36452"/>
    <cellStyle name="Normal 2 18 3 14" xfId="4109"/>
    <cellStyle name="Normal 2 18 3 14 2" xfId="13248"/>
    <cellStyle name="Normal 2 18 3 14 3" xfId="30107"/>
    <cellStyle name="Normal 2 18 3 14 4" xfId="35678"/>
    <cellStyle name="Normal 2 18 3 14 5" xfId="36971"/>
    <cellStyle name="Normal 2 18 3 14 6" xfId="14947"/>
    <cellStyle name="Normal 2 18 3 15" xfId="4110"/>
    <cellStyle name="Normal 2 18 3 15 2" xfId="14186"/>
    <cellStyle name="Normal 2 18 3 15 3" xfId="30977"/>
    <cellStyle name="Normal 2 18 3 15 4" xfId="38528"/>
    <cellStyle name="Normal 2 18 3 15 5" xfId="33773"/>
    <cellStyle name="Normal 2 18 3 15 6" xfId="37312"/>
    <cellStyle name="Normal 2 18 3 16" xfId="4111"/>
    <cellStyle name="Normal 2 18 3 16 2" xfId="14093"/>
    <cellStyle name="Normal 2 18 3 16 3" xfId="30889"/>
    <cellStyle name="Normal 2 18 3 16 4" xfId="35841"/>
    <cellStyle name="Normal 2 18 3 16 5" xfId="36135"/>
    <cellStyle name="Normal 2 18 3 16 6" xfId="44907"/>
    <cellStyle name="Normal 2 18 3 17" xfId="4112"/>
    <cellStyle name="Normal 2 18 3 17 2" xfId="14177"/>
    <cellStyle name="Normal 2 18 3 17 3" xfId="30968"/>
    <cellStyle name="Normal 2 18 3 17 4" xfId="41570"/>
    <cellStyle name="Normal 2 18 3 17 5" xfId="43796"/>
    <cellStyle name="Normal 2 18 3 17 6" xfId="43941"/>
    <cellStyle name="Normal 2 18 3 18" xfId="4113"/>
    <cellStyle name="Normal 2 18 3 18 2" xfId="14082"/>
    <cellStyle name="Normal 2 18 3 18 3" xfId="30878"/>
    <cellStyle name="Normal 2 18 3 18 4" xfId="38328"/>
    <cellStyle name="Normal 2 18 3 18 5" xfId="38480"/>
    <cellStyle name="Normal 2 18 3 18 6" xfId="34235"/>
    <cellStyle name="Normal 2 18 3 19" xfId="4114"/>
    <cellStyle name="Normal 2 18 3 19 2" xfId="14192"/>
    <cellStyle name="Normal 2 18 3 19 3" xfId="30981"/>
    <cellStyle name="Normal 2 18 3 19 4" xfId="36527"/>
    <cellStyle name="Normal 2 18 3 19 5" xfId="31948"/>
    <cellStyle name="Normal 2 18 3 19 6" xfId="43455"/>
    <cellStyle name="Normal 2 18 3 2" xfId="4115"/>
    <cellStyle name="Normal 2 18 3 2 10" xfId="49787"/>
    <cellStyle name="Normal 2 18 3 2 11" xfId="51027"/>
    <cellStyle name="Normal 2 18 3 2 12" xfId="52272"/>
    <cellStyle name="Normal 2 18 3 2 13" xfId="53515"/>
    <cellStyle name="Normal 2 18 3 2 14" xfId="54751"/>
    <cellStyle name="Normal 2 18 3 2 15" xfId="55984"/>
    <cellStyle name="Normal 2 18 3 2 16" xfId="57208"/>
    <cellStyle name="Normal 2 18 3 2 17" xfId="58423"/>
    <cellStyle name="Normal 2 18 3 2 18" xfId="59628"/>
    <cellStyle name="Normal 2 18 3 2 19" xfId="61003"/>
    <cellStyle name="Normal 2 18 3 2 2" xfId="11318"/>
    <cellStyle name="Normal 2 18 3 2 20" xfId="62206"/>
    <cellStyle name="Normal 2 18 3 2 3" xfId="17358"/>
    <cellStyle name="Normal 2 18 3 2 4" xfId="41699"/>
    <cellStyle name="Normal 2 18 3 2 5" xfId="43877"/>
    <cellStyle name="Normal 2 18 3 2 6" xfId="42779"/>
    <cellStyle name="Normal 2 18 3 2 7" xfId="45930"/>
    <cellStyle name="Normal 2 18 3 2 8" xfId="47274"/>
    <cellStyle name="Normal 2 18 3 2 9" xfId="48532"/>
    <cellStyle name="Normal 2 18 3 20" xfId="4116"/>
    <cellStyle name="Normal 2 18 3 20 2" xfId="14066"/>
    <cellStyle name="Normal 2 18 3 20 3" xfId="30862"/>
    <cellStyle name="Normal 2 18 3 20 4" xfId="37842"/>
    <cellStyle name="Normal 2 18 3 20 5" xfId="38942"/>
    <cellStyle name="Normal 2 18 3 20 6" xfId="42919"/>
    <cellStyle name="Normal 2 18 3 21" xfId="4117"/>
    <cellStyle name="Normal 2 18 3 21 2" xfId="14213"/>
    <cellStyle name="Normal 2 18 3 21 3" xfId="30995"/>
    <cellStyle name="Normal 2 18 3 21 4" xfId="41635"/>
    <cellStyle name="Normal 2 18 3 21 5" xfId="43836"/>
    <cellStyle name="Normal 2 18 3 21 6" xfId="45078"/>
    <cellStyle name="Normal 2 18 3 22" xfId="4118"/>
    <cellStyle name="Normal 2 18 3 22 2" xfId="14047"/>
    <cellStyle name="Normal 2 18 3 22 3" xfId="30841"/>
    <cellStyle name="Normal 2 18 3 22 4" xfId="35308"/>
    <cellStyle name="Normal 2 18 3 22 5" xfId="39282"/>
    <cellStyle name="Normal 2 18 3 22 6" xfId="38085"/>
    <cellStyle name="Normal 2 18 3 23" xfId="4119"/>
    <cellStyle name="Normal 2 18 3 23 2" xfId="14245"/>
    <cellStyle name="Normal 2 18 3 23 3" xfId="31026"/>
    <cellStyle name="Normal 2 18 3 23 4" xfId="34669"/>
    <cellStyle name="Normal 2 18 3 23 5" xfId="13509"/>
    <cellStyle name="Normal 2 18 3 23 6" xfId="45188"/>
    <cellStyle name="Normal 2 18 3 24" xfId="4120"/>
    <cellStyle name="Normal 2 18 3 24 2" xfId="14021"/>
    <cellStyle name="Normal 2 18 3 24 3" xfId="30813"/>
    <cellStyle name="Normal 2 18 3 24 4" xfId="37324"/>
    <cellStyle name="Normal 2 18 3 24 5" xfId="38214"/>
    <cellStyle name="Normal 2 18 3 24 6" xfId="44765"/>
    <cellStyle name="Normal 2 18 3 25" xfId="4121"/>
    <cellStyle name="Normal 2 18 3 25 2" xfId="14273"/>
    <cellStyle name="Normal 2 18 3 25 3" xfId="31052"/>
    <cellStyle name="Normal 2 18 3 25 4" xfId="39312"/>
    <cellStyle name="Normal 2 18 3 25 5" xfId="42087"/>
    <cellStyle name="Normal 2 18 3 25 6" xfId="43226"/>
    <cellStyle name="Normal 2 18 3 26" xfId="4122"/>
    <cellStyle name="Normal 2 18 3 26 2" xfId="13969"/>
    <cellStyle name="Normal 2 18 3 26 3" xfId="30765"/>
    <cellStyle name="Normal 2 18 3 26 4" xfId="36438"/>
    <cellStyle name="Normal 2 18 3 26 5" xfId="34038"/>
    <cellStyle name="Normal 2 18 3 26 6" xfId="36449"/>
    <cellStyle name="Normal 2 18 3 27" xfId="4123"/>
    <cellStyle name="Normal 2 18 3 27 2" xfId="14313"/>
    <cellStyle name="Normal 2 18 3 27 3" xfId="31095"/>
    <cellStyle name="Normal 2 18 3 27 4" xfId="37328"/>
    <cellStyle name="Normal 2 18 3 27 5" xfId="11129"/>
    <cellStyle name="Normal 2 18 3 27 6" xfId="34723"/>
    <cellStyle name="Normal 2 18 3 28" xfId="4124"/>
    <cellStyle name="Normal 2 18 3 28 2" xfId="13908"/>
    <cellStyle name="Normal 2 18 3 28 3" xfId="30709"/>
    <cellStyle name="Normal 2 18 3 28 4" xfId="38843"/>
    <cellStyle name="Normal 2 18 3 28 5" xfId="39455"/>
    <cellStyle name="Normal 2 18 3 28 6" xfId="44397"/>
    <cellStyle name="Normal 2 18 3 29" xfId="4125"/>
    <cellStyle name="Normal 2 18 3 29 2" xfId="14358"/>
    <cellStyle name="Normal 2 18 3 29 3" xfId="31138"/>
    <cellStyle name="Normal 2 18 3 29 4" xfId="40256"/>
    <cellStyle name="Normal 2 18 3 29 5" xfId="42823"/>
    <cellStyle name="Normal 2 18 3 29 6" xfId="44269"/>
    <cellStyle name="Normal 2 18 3 3" xfId="4126"/>
    <cellStyle name="Normal 2 18 3 3 10" xfId="49788"/>
    <cellStyle name="Normal 2 18 3 3 11" xfId="51028"/>
    <cellStyle name="Normal 2 18 3 3 12" xfId="52273"/>
    <cellStyle name="Normal 2 18 3 3 13" xfId="53516"/>
    <cellStyle name="Normal 2 18 3 3 14" xfId="54752"/>
    <cellStyle name="Normal 2 18 3 3 15" xfId="55985"/>
    <cellStyle name="Normal 2 18 3 3 16" xfId="57209"/>
    <cellStyle name="Normal 2 18 3 3 17" xfId="58424"/>
    <cellStyle name="Normal 2 18 3 3 18" xfId="59629"/>
    <cellStyle name="Normal 2 18 3 3 19" xfId="61004"/>
    <cellStyle name="Normal 2 18 3 3 2" xfId="11323"/>
    <cellStyle name="Normal 2 18 3 3 20" xfId="62207"/>
    <cellStyle name="Normal 2 18 3 3 3" xfId="15364"/>
    <cellStyle name="Normal 2 18 3 3 4" xfId="33059"/>
    <cellStyle name="Normal 2 18 3 3 5" xfId="38505"/>
    <cellStyle name="Normal 2 18 3 3 6" xfId="42464"/>
    <cellStyle name="Normal 2 18 3 3 7" xfId="45931"/>
    <cellStyle name="Normal 2 18 3 3 8" xfId="47275"/>
    <cellStyle name="Normal 2 18 3 3 9" xfId="48533"/>
    <cellStyle name="Normal 2 18 3 30" xfId="4127"/>
    <cellStyle name="Normal 2 18 3 30 2" xfId="13864"/>
    <cellStyle name="Normal 2 18 3 30 3" xfId="30663"/>
    <cellStyle name="Normal 2 18 3 30 4" xfId="38949"/>
    <cellStyle name="Normal 2 18 3 30 5" xfId="30244"/>
    <cellStyle name="Normal 2 18 3 30 6" xfId="39980"/>
    <cellStyle name="Normal 2 18 3 31" xfId="4128"/>
    <cellStyle name="Normal 2 18 3 31 2" xfId="20225"/>
    <cellStyle name="Normal 2 18 3 31 3" xfId="35594"/>
    <cellStyle name="Normal 2 18 3 31 4" xfId="31380"/>
    <cellStyle name="Normal 2 18 3 31 5" xfId="39371"/>
    <cellStyle name="Normal 2 18 3 31 6" xfId="16232"/>
    <cellStyle name="Normal 2 18 3 32" xfId="4129"/>
    <cellStyle name="Normal 2 18 3 32 2" xfId="23253"/>
    <cellStyle name="Normal 2 18 3 32 3" xfId="37719"/>
    <cellStyle name="Normal 2 18 3 32 4" xfId="36168"/>
    <cellStyle name="Normal 2 18 3 32 5" xfId="39192"/>
    <cellStyle name="Normal 2 18 3 32 6" xfId="44162"/>
    <cellStyle name="Normal 2 18 3 33" xfId="4130"/>
    <cellStyle name="Normal 2 18 3 33 2" xfId="16940"/>
    <cellStyle name="Normal 2 18 3 33 3" xfId="33159"/>
    <cellStyle name="Normal 2 18 3 33 4" xfId="39147"/>
    <cellStyle name="Normal 2 18 3 33 5" xfId="41972"/>
    <cellStyle name="Normal 2 18 3 33 6" xfId="10652"/>
    <cellStyle name="Normal 2 18 3 34" xfId="9544"/>
    <cellStyle name="Normal 2 18 3 35" xfId="14743"/>
    <cellStyle name="Normal 2 18 3 36" xfId="18651"/>
    <cellStyle name="Normal 2 18 3 37" xfId="18130"/>
    <cellStyle name="Normal 2 18 3 38" xfId="22420"/>
    <cellStyle name="Normal 2 18 3 39" xfId="23124"/>
    <cellStyle name="Normal 2 18 3 4" xfId="4131"/>
    <cellStyle name="Normal 2 18 3 4 10" xfId="49789"/>
    <cellStyle name="Normal 2 18 3 4 11" xfId="51029"/>
    <cellStyle name="Normal 2 18 3 4 12" xfId="52274"/>
    <cellStyle name="Normal 2 18 3 4 13" xfId="53517"/>
    <cellStyle name="Normal 2 18 3 4 14" xfId="54753"/>
    <cellStyle name="Normal 2 18 3 4 15" xfId="55986"/>
    <cellStyle name="Normal 2 18 3 4 16" xfId="57210"/>
    <cellStyle name="Normal 2 18 3 4 17" xfId="58425"/>
    <cellStyle name="Normal 2 18 3 4 18" xfId="59630"/>
    <cellStyle name="Normal 2 18 3 4 19" xfId="61005"/>
    <cellStyle name="Normal 2 18 3 4 2" xfId="11324"/>
    <cellStyle name="Normal 2 18 3 4 20" xfId="62208"/>
    <cellStyle name="Normal 2 18 3 4 3" xfId="14920"/>
    <cellStyle name="Normal 2 18 3 4 4" xfId="32763"/>
    <cellStyle name="Normal 2 18 3 4 5" xfId="40195"/>
    <cellStyle name="Normal 2 18 3 4 6" xfId="38781"/>
    <cellStyle name="Normal 2 18 3 4 7" xfId="45932"/>
    <cellStyle name="Normal 2 18 3 4 8" xfId="47276"/>
    <cellStyle name="Normal 2 18 3 4 9" xfId="48534"/>
    <cellStyle name="Normal 2 18 3 40" xfId="16571"/>
    <cellStyle name="Normal 2 18 3 41" xfId="22824"/>
    <cellStyle name="Normal 2 18 3 42" xfId="16132"/>
    <cellStyle name="Normal 2 18 3 43" xfId="24231"/>
    <cellStyle name="Normal 2 18 3 44" xfId="23900"/>
    <cellStyle name="Normal 2 18 3 45" xfId="21302"/>
    <cellStyle name="Normal 2 18 3 46" xfId="24281"/>
    <cellStyle name="Normal 2 18 3 47" xfId="21368"/>
    <cellStyle name="Normal 2 18 3 48" xfId="21987"/>
    <cellStyle name="Normal 2 18 3 49" xfId="21429"/>
    <cellStyle name="Normal 2 18 3 5" xfId="4132"/>
    <cellStyle name="Normal 2 18 3 5 10" xfId="49790"/>
    <cellStyle name="Normal 2 18 3 5 11" xfId="51030"/>
    <cellStyle name="Normal 2 18 3 5 12" xfId="52275"/>
    <cellStyle name="Normal 2 18 3 5 13" xfId="53518"/>
    <cellStyle name="Normal 2 18 3 5 14" xfId="54754"/>
    <cellStyle name="Normal 2 18 3 5 15" xfId="55987"/>
    <cellStyle name="Normal 2 18 3 5 16" xfId="57211"/>
    <cellStyle name="Normal 2 18 3 5 17" xfId="58426"/>
    <cellStyle name="Normal 2 18 3 5 18" xfId="59631"/>
    <cellStyle name="Normal 2 18 3 5 19" xfId="61006"/>
    <cellStyle name="Normal 2 18 3 5 2" xfId="11325"/>
    <cellStyle name="Normal 2 18 3 5 20" xfId="62209"/>
    <cellStyle name="Normal 2 18 3 5 3" xfId="10453"/>
    <cellStyle name="Normal 2 18 3 5 4" xfId="32458"/>
    <cellStyle name="Normal 2 18 3 5 5" xfId="39007"/>
    <cellStyle name="Normal 2 18 3 5 6" xfId="34242"/>
    <cellStyle name="Normal 2 18 3 5 7" xfId="45933"/>
    <cellStyle name="Normal 2 18 3 5 8" xfId="47277"/>
    <cellStyle name="Normal 2 18 3 5 9" xfId="48535"/>
    <cellStyle name="Normal 2 18 3 50" xfId="21927"/>
    <cellStyle name="Normal 2 18 3 51" xfId="21478"/>
    <cellStyle name="Normal 2 18 3 52" xfId="21890"/>
    <cellStyle name="Normal 2 18 3 53" xfId="21705"/>
    <cellStyle name="Normal 2 18 3 54" xfId="21850"/>
    <cellStyle name="Normal 2 18 3 55" xfId="14453"/>
    <cellStyle name="Normal 2 18 3 56" xfId="21824"/>
    <cellStyle name="Normal 2 18 3 57" xfId="14630"/>
    <cellStyle name="Normal 2 18 3 58" xfId="24252"/>
    <cellStyle name="Normal 2 18 3 59" xfId="21606"/>
    <cellStyle name="Normal 2 18 3 6" xfId="4133"/>
    <cellStyle name="Normal 2 18 3 6 10" xfId="49791"/>
    <cellStyle name="Normal 2 18 3 6 11" xfId="51031"/>
    <cellStyle name="Normal 2 18 3 6 12" xfId="52276"/>
    <cellStyle name="Normal 2 18 3 6 13" xfId="53519"/>
    <cellStyle name="Normal 2 18 3 6 14" xfId="54755"/>
    <cellStyle name="Normal 2 18 3 6 15" xfId="55988"/>
    <cellStyle name="Normal 2 18 3 6 16" xfId="57212"/>
    <cellStyle name="Normal 2 18 3 6 17" xfId="58427"/>
    <cellStyle name="Normal 2 18 3 6 18" xfId="59632"/>
    <cellStyle name="Normal 2 18 3 6 19" xfId="61007"/>
    <cellStyle name="Normal 2 18 3 6 2" xfId="11326"/>
    <cellStyle name="Normal 2 18 3 6 20" xfId="62210"/>
    <cellStyle name="Normal 2 18 3 6 3" xfId="13419"/>
    <cellStyle name="Normal 2 18 3 6 4" xfId="32146"/>
    <cellStyle name="Normal 2 18 3 6 5" xfId="32263"/>
    <cellStyle name="Normal 2 18 3 6 6" xfId="30762"/>
    <cellStyle name="Normal 2 18 3 6 7" xfId="45934"/>
    <cellStyle name="Normal 2 18 3 6 8" xfId="47278"/>
    <cellStyle name="Normal 2 18 3 6 9" xfId="48536"/>
    <cellStyle name="Normal 2 18 3 60" xfId="21777"/>
    <cellStyle name="Normal 2 18 3 61" xfId="21645"/>
    <cellStyle name="Normal 2 18 3 62" xfId="23458"/>
    <cellStyle name="Normal 2 18 3 63" xfId="21644"/>
    <cellStyle name="Normal 2 18 3 64" xfId="28119"/>
    <cellStyle name="Normal 2 18 3 65" xfId="28716"/>
    <cellStyle name="Normal 2 18 3 66" xfId="27946"/>
    <cellStyle name="Normal 2 18 3 67" xfId="21485"/>
    <cellStyle name="Normal 2 18 3 68" xfId="28291"/>
    <cellStyle name="Normal 2 18 3 69" xfId="23453"/>
    <cellStyle name="Normal 2 18 3 7" xfId="4134"/>
    <cellStyle name="Normal 2 18 3 7 10" xfId="49792"/>
    <cellStyle name="Normal 2 18 3 7 11" xfId="51032"/>
    <cellStyle name="Normal 2 18 3 7 12" xfId="52277"/>
    <cellStyle name="Normal 2 18 3 7 13" xfId="53520"/>
    <cellStyle name="Normal 2 18 3 7 14" xfId="54756"/>
    <cellStyle name="Normal 2 18 3 7 15" xfId="55989"/>
    <cellStyle name="Normal 2 18 3 7 16" xfId="57213"/>
    <cellStyle name="Normal 2 18 3 7 17" xfId="58428"/>
    <cellStyle name="Normal 2 18 3 7 18" xfId="59633"/>
    <cellStyle name="Normal 2 18 3 7 19" xfId="61008"/>
    <cellStyle name="Normal 2 18 3 7 2" xfId="11327"/>
    <cellStyle name="Normal 2 18 3 7 20" xfId="62211"/>
    <cellStyle name="Normal 2 18 3 7 3" xfId="14765"/>
    <cellStyle name="Normal 2 18 3 7 4" xfId="31796"/>
    <cellStyle name="Normal 2 18 3 7 5" xfId="10147"/>
    <cellStyle name="Normal 2 18 3 7 6" xfId="33942"/>
    <cellStyle name="Normal 2 18 3 7 7" xfId="45935"/>
    <cellStyle name="Normal 2 18 3 7 8" xfId="47279"/>
    <cellStyle name="Normal 2 18 3 7 9" xfId="48537"/>
    <cellStyle name="Normal 2 18 3 70" xfId="27978"/>
    <cellStyle name="Normal 2 18 3 71" xfId="29512"/>
    <cellStyle name="Normal 2 18 3 72" xfId="27670"/>
    <cellStyle name="Normal 2 18 3 73" xfId="29525"/>
    <cellStyle name="Normal 2 18 3 74" xfId="29422"/>
    <cellStyle name="Normal 2 18 3 75" xfId="26124"/>
    <cellStyle name="Normal 2 18 3 76" xfId="13049"/>
    <cellStyle name="Normal 2 18 3 77" xfId="41727"/>
    <cellStyle name="Normal 2 18 3 78" xfId="43902"/>
    <cellStyle name="Normal 2 18 3 79" xfId="36402"/>
    <cellStyle name="Normal 2 18 3 8" xfId="4135"/>
    <cellStyle name="Normal 2 18 3 8 2" xfId="11328"/>
    <cellStyle name="Normal 2 18 3 8 3" xfId="13557"/>
    <cellStyle name="Normal 2 18 3 8 4" xfId="36297"/>
    <cellStyle name="Normal 2 18 3 8 5" xfId="37040"/>
    <cellStyle name="Normal 2 18 3 8 6" xfId="13935"/>
    <cellStyle name="Normal 2 18 3 80" xfId="45929"/>
    <cellStyle name="Normal 2 18 3 81" xfId="47273"/>
    <cellStyle name="Normal 2 18 3 82" xfId="48531"/>
    <cellStyle name="Normal 2 18 3 83" xfId="49786"/>
    <cellStyle name="Normal 2 18 3 84" xfId="51026"/>
    <cellStyle name="Normal 2 18 3 85" xfId="52271"/>
    <cellStyle name="Normal 2 18 3 86" xfId="53514"/>
    <cellStyle name="Normal 2 18 3 87" xfId="54750"/>
    <cellStyle name="Normal 2 18 3 88" xfId="55983"/>
    <cellStyle name="Normal 2 18 3 89" xfId="57207"/>
    <cellStyle name="Normal 2 18 3 9" xfId="4136"/>
    <cellStyle name="Normal 2 18 3 9 2" xfId="11329"/>
    <cellStyle name="Normal 2 18 3 9 3" xfId="14651"/>
    <cellStyle name="Normal 2 18 3 9 4" xfId="36048"/>
    <cellStyle name="Normal 2 18 3 9 5" xfId="39785"/>
    <cellStyle name="Normal 2 18 3 9 6" xfId="43195"/>
    <cellStyle name="Normal 2 18 3 90" xfId="58422"/>
    <cellStyle name="Normal 2 18 3 91" xfId="59627"/>
    <cellStyle name="Normal 2 18 3 92" xfId="61002"/>
    <cellStyle name="Normal 2 18 3 93" xfId="62205"/>
    <cellStyle name="Normal 2 18 3_Planilha" xfId="45936"/>
    <cellStyle name="Normal 2 18 30" xfId="4137"/>
    <cellStyle name="Normal 2 18 30 2" xfId="13950"/>
    <cellStyle name="Normal 2 18 30 3" xfId="30745"/>
    <cellStyle name="Normal 2 18 30 4" xfId="38082"/>
    <cellStyle name="Normal 2 18 30 5" xfId="14311"/>
    <cellStyle name="Normal 2 18 30 6" xfId="44725"/>
    <cellStyle name="Normal 2 18 31" xfId="4138"/>
    <cellStyle name="Normal 2 18 31 2" xfId="14320"/>
    <cellStyle name="Normal 2 18 31 3" xfId="31102"/>
    <cellStyle name="Normal 2 18 31 4" xfId="37850"/>
    <cellStyle name="Normal 2 18 31 5" xfId="35031"/>
    <cellStyle name="Normal 2 18 31 6" xfId="44643"/>
    <cellStyle name="Normal 2 18 32" xfId="4139"/>
    <cellStyle name="Normal 2 18 32 2" xfId="13891"/>
    <cellStyle name="Normal 2 18 32 3" xfId="30692"/>
    <cellStyle name="Normal 2 18 32 4" xfId="40984"/>
    <cellStyle name="Normal 2 18 32 5" xfId="43347"/>
    <cellStyle name="Normal 2 18 32 6" xfId="44602"/>
    <cellStyle name="Normal 2 18 33" xfId="4140"/>
    <cellStyle name="Normal 2 18 33 2" xfId="20227"/>
    <cellStyle name="Normal 2 18 33 3" xfId="35596"/>
    <cellStyle name="Normal 2 18 33 4" xfId="31290"/>
    <cellStyle name="Normal 2 18 33 5" xfId="38636"/>
    <cellStyle name="Normal 2 18 33 6" xfId="35618"/>
    <cellStyle name="Normal 2 18 34" xfId="4141"/>
    <cellStyle name="Normal 2 18 34 2" xfId="23255"/>
    <cellStyle name="Normal 2 18 34 3" xfId="37721"/>
    <cellStyle name="Normal 2 18 34 4" xfId="35006"/>
    <cellStyle name="Normal 2 18 34 5" xfId="20950"/>
    <cellStyle name="Normal 2 18 34 6" xfId="33767"/>
    <cellStyle name="Normal 2 18 35" xfId="4142"/>
    <cellStyle name="Normal 2 18 35 2" xfId="16946"/>
    <cellStyle name="Normal 2 18 35 3" xfId="33165"/>
    <cellStyle name="Normal 2 18 35 4" xfId="39026"/>
    <cellStyle name="Normal 2 18 35 5" xfId="35024"/>
    <cellStyle name="Normal 2 18 35 6" xfId="44587"/>
    <cellStyle name="Normal 2 18 36" xfId="9542"/>
    <cellStyle name="Normal 2 18 37" xfId="14735"/>
    <cellStyle name="Normal 2 18 38" xfId="23932"/>
    <cellStyle name="Normal 2 18 39" xfId="23808"/>
    <cellStyle name="Normal 2 18 4" xfId="4143"/>
    <cellStyle name="Normal 2 18 4 10" xfId="49793"/>
    <cellStyle name="Normal 2 18 4 11" xfId="51033"/>
    <cellStyle name="Normal 2 18 4 12" xfId="52278"/>
    <cellStyle name="Normal 2 18 4 13" xfId="53521"/>
    <cellStyle name="Normal 2 18 4 14" xfId="54757"/>
    <cellStyle name="Normal 2 18 4 15" xfId="55990"/>
    <cellStyle name="Normal 2 18 4 16" xfId="57214"/>
    <cellStyle name="Normal 2 18 4 17" xfId="58429"/>
    <cellStyle name="Normal 2 18 4 18" xfId="59634"/>
    <cellStyle name="Normal 2 18 4 19" xfId="61009"/>
    <cellStyle name="Normal 2 18 4 2" xfId="11298"/>
    <cellStyle name="Normal 2 18 4 20" xfId="62212"/>
    <cellStyle name="Normal 2 18 4 3" xfId="15766"/>
    <cellStyle name="Normal 2 18 4 4" xfId="36299"/>
    <cellStyle name="Normal 2 18 4 5" xfId="37612"/>
    <cellStyle name="Normal 2 18 4 6" xfId="38672"/>
    <cellStyle name="Normal 2 18 4 7" xfId="45937"/>
    <cellStyle name="Normal 2 18 4 8" xfId="47281"/>
    <cellStyle name="Normal 2 18 4 9" xfId="48539"/>
    <cellStyle name="Normal 2 18 40" xfId="19415"/>
    <cellStyle name="Normal 2 18 41" xfId="23831"/>
    <cellStyle name="Normal 2 18 42" xfId="23640"/>
    <cellStyle name="Normal 2 18 43" xfId="24541"/>
    <cellStyle name="Normal 2 18 44" xfId="24741"/>
    <cellStyle name="Normal 2 18 45" xfId="24945"/>
    <cellStyle name="Normal 2 18 46" xfId="25143"/>
    <cellStyle name="Normal 2 18 47" xfId="25341"/>
    <cellStyle name="Normal 2 18 48" xfId="25540"/>
    <cellStyle name="Normal 2 18 49" xfId="25730"/>
    <cellStyle name="Normal 2 18 5" xfId="4144"/>
    <cellStyle name="Normal 2 18 5 10" xfId="49794"/>
    <cellStyle name="Normal 2 18 5 11" xfId="51034"/>
    <cellStyle name="Normal 2 18 5 12" xfId="52279"/>
    <cellStyle name="Normal 2 18 5 13" xfId="53522"/>
    <cellStyle name="Normal 2 18 5 14" xfId="54758"/>
    <cellStyle name="Normal 2 18 5 15" xfId="55991"/>
    <cellStyle name="Normal 2 18 5 16" xfId="57215"/>
    <cellStyle name="Normal 2 18 5 17" xfId="58430"/>
    <cellStyle name="Normal 2 18 5 18" xfId="59635"/>
    <cellStyle name="Normal 2 18 5 19" xfId="61010"/>
    <cellStyle name="Normal 2 18 5 2" xfId="11330"/>
    <cellStyle name="Normal 2 18 5 20" xfId="62213"/>
    <cellStyle name="Normal 2 18 5 3" xfId="13714"/>
    <cellStyle name="Normal 2 18 5 4" xfId="35762"/>
    <cellStyle name="Normal 2 18 5 5" xfId="31150"/>
    <cellStyle name="Normal 2 18 5 6" xfId="30694"/>
    <cellStyle name="Normal 2 18 5 7" xfId="45938"/>
    <cellStyle name="Normal 2 18 5 8" xfId="47282"/>
    <cellStyle name="Normal 2 18 5 9" xfId="48540"/>
    <cellStyle name="Normal 2 18 50" xfId="25916"/>
    <cellStyle name="Normal 2 18 51" xfId="26108"/>
    <cellStyle name="Normal 2 18 52" xfId="26293"/>
    <cellStyle name="Normal 2 18 53" xfId="26474"/>
    <cellStyle name="Normal 2 18 54" xfId="26661"/>
    <cellStyle name="Normal 2 18 55" xfId="26844"/>
    <cellStyle name="Normal 2 18 56" xfId="27020"/>
    <cellStyle name="Normal 2 18 57" xfId="27195"/>
    <cellStyle name="Normal 2 18 58" xfId="27367"/>
    <cellStyle name="Normal 2 18 59" xfId="27531"/>
    <cellStyle name="Normal 2 18 6" xfId="4145"/>
    <cellStyle name="Normal 2 18 6 10" xfId="49795"/>
    <cellStyle name="Normal 2 18 6 11" xfId="51035"/>
    <cellStyle name="Normal 2 18 6 12" xfId="52280"/>
    <cellStyle name="Normal 2 18 6 13" xfId="53523"/>
    <cellStyle name="Normal 2 18 6 14" xfId="54759"/>
    <cellStyle name="Normal 2 18 6 15" xfId="55992"/>
    <cellStyle name="Normal 2 18 6 16" xfId="57216"/>
    <cellStyle name="Normal 2 18 6 17" xfId="58431"/>
    <cellStyle name="Normal 2 18 6 18" xfId="59636"/>
    <cellStyle name="Normal 2 18 6 19" xfId="61011"/>
    <cellStyle name="Normal 2 18 6 2" xfId="11331"/>
    <cellStyle name="Normal 2 18 6 20" xfId="62214"/>
    <cellStyle name="Normal 2 18 6 3" xfId="13215"/>
    <cellStyle name="Normal 2 18 6 4" xfId="35426"/>
    <cellStyle name="Normal 2 18 6 5" xfId="10689"/>
    <cellStyle name="Normal 2 18 6 6" xfId="45093"/>
    <cellStyle name="Normal 2 18 6 7" xfId="45939"/>
    <cellStyle name="Normal 2 18 6 8" xfId="47283"/>
    <cellStyle name="Normal 2 18 6 9" xfId="48541"/>
    <cellStyle name="Normal 2 18 60" xfId="27694"/>
    <cellStyle name="Normal 2 18 61" xfId="27846"/>
    <cellStyle name="Normal 2 18 62" xfId="27992"/>
    <cellStyle name="Normal 2 18 63" xfId="28145"/>
    <cellStyle name="Normal 2 18 64" xfId="28296"/>
    <cellStyle name="Normal 2 18 65" xfId="28442"/>
    <cellStyle name="Normal 2 18 66" xfId="19428"/>
    <cellStyle name="Normal 2 18 67" xfId="28432"/>
    <cellStyle name="Normal 2 18 68" xfId="28270"/>
    <cellStyle name="Normal 2 18 69" xfId="28974"/>
    <cellStyle name="Normal 2 18 7" xfId="4146"/>
    <cellStyle name="Normal 2 18 7 10" xfId="49796"/>
    <cellStyle name="Normal 2 18 7 11" xfId="51036"/>
    <cellStyle name="Normal 2 18 7 12" xfId="52281"/>
    <cellStyle name="Normal 2 18 7 13" xfId="53524"/>
    <cellStyle name="Normal 2 18 7 14" xfId="54760"/>
    <cellStyle name="Normal 2 18 7 15" xfId="55993"/>
    <cellStyle name="Normal 2 18 7 16" xfId="57217"/>
    <cellStyle name="Normal 2 18 7 17" xfId="58432"/>
    <cellStyle name="Normal 2 18 7 18" xfId="59637"/>
    <cellStyle name="Normal 2 18 7 19" xfId="61012"/>
    <cellStyle name="Normal 2 18 7 2" xfId="11332"/>
    <cellStyle name="Normal 2 18 7 20" xfId="62215"/>
    <cellStyle name="Normal 2 18 7 3" xfId="10457"/>
    <cellStyle name="Normal 2 18 7 4" xfId="35128"/>
    <cellStyle name="Normal 2 18 7 5" xfId="34085"/>
    <cellStyle name="Normal 2 18 7 6" xfId="45039"/>
    <cellStyle name="Normal 2 18 7 7" xfId="45940"/>
    <cellStyle name="Normal 2 18 7 8" xfId="47284"/>
    <cellStyle name="Normal 2 18 7 9" xfId="48542"/>
    <cellStyle name="Normal 2 18 70" xfId="28161"/>
    <cellStyle name="Normal 2 18 71" xfId="27883"/>
    <cellStyle name="Normal 2 18 72" xfId="25687"/>
    <cellStyle name="Normal 2 18 73" xfId="28710"/>
    <cellStyle name="Normal 2 18 74" xfId="27338"/>
    <cellStyle name="Normal 2 18 75" xfId="21416"/>
    <cellStyle name="Normal 2 18 76" xfId="28834"/>
    <cellStyle name="Normal 2 18 77" xfId="29159"/>
    <cellStyle name="Normal 2 18 78" xfId="13051"/>
    <cellStyle name="Normal 2 18 79" xfId="41673"/>
    <cellStyle name="Normal 2 18 8" xfId="4147"/>
    <cellStyle name="Normal 2 18 8 10" xfId="49797"/>
    <cellStyle name="Normal 2 18 8 11" xfId="51037"/>
    <cellStyle name="Normal 2 18 8 12" xfId="52282"/>
    <cellStyle name="Normal 2 18 8 13" xfId="53525"/>
    <cellStyle name="Normal 2 18 8 14" xfId="54761"/>
    <cellStyle name="Normal 2 18 8 15" xfId="55994"/>
    <cellStyle name="Normal 2 18 8 16" xfId="57218"/>
    <cellStyle name="Normal 2 18 8 17" xfId="58433"/>
    <cellStyle name="Normal 2 18 8 18" xfId="59638"/>
    <cellStyle name="Normal 2 18 8 19" xfId="61013"/>
    <cellStyle name="Normal 2 18 8 2" xfId="11333"/>
    <cellStyle name="Normal 2 18 8 20" xfId="62216"/>
    <cellStyle name="Normal 2 18 8 3" xfId="10456"/>
    <cellStyle name="Normal 2 18 8 4" xfId="34832"/>
    <cellStyle name="Normal 2 18 8 5" xfId="17759"/>
    <cellStyle name="Normal 2 18 8 6" xfId="42949"/>
    <cellStyle name="Normal 2 18 8 7" xfId="45941"/>
    <cellStyle name="Normal 2 18 8 8" xfId="47285"/>
    <cellStyle name="Normal 2 18 8 9" xfId="48543"/>
    <cellStyle name="Normal 2 18 80" xfId="43861"/>
    <cellStyle name="Normal 2 18 81" xfId="44979"/>
    <cellStyle name="Normal 2 18 82" xfId="45920"/>
    <cellStyle name="Normal 2 18 83" xfId="47264"/>
    <cellStyle name="Normal 2 18 84" xfId="48522"/>
    <cellStyle name="Normal 2 18 85" xfId="49778"/>
    <cellStyle name="Normal 2 18 86" xfId="51018"/>
    <cellStyle name="Normal 2 18 87" xfId="52263"/>
    <cellStyle name="Normal 2 18 88" xfId="53505"/>
    <cellStyle name="Normal 2 18 89" xfId="54742"/>
    <cellStyle name="Normal 2 18 9" xfId="4148"/>
    <cellStyle name="Normal 2 18 9 10" xfId="49798"/>
    <cellStyle name="Normal 2 18 9 11" xfId="51038"/>
    <cellStyle name="Normal 2 18 9 12" xfId="52283"/>
    <cellStyle name="Normal 2 18 9 13" xfId="53526"/>
    <cellStyle name="Normal 2 18 9 14" xfId="54762"/>
    <cellStyle name="Normal 2 18 9 15" xfId="55995"/>
    <cellStyle name="Normal 2 18 9 16" xfId="57219"/>
    <cellStyle name="Normal 2 18 9 17" xfId="58434"/>
    <cellStyle name="Normal 2 18 9 18" xfId="59639"/>
    <cellStyle name="Normal 2 18 9 19" xfId="61014"/>
    <cellStyle name="Normal 2 18 9 2" xfId="11334"/>
    <cellStyle name="Normal 2 18 9 20" xfId="62217"/>
    <cellStyle name="Normal 2 18 9 3" xfId="10455"/>
    <cellStyle name="Normal 2 18 9 4" xfId="34528"/>
    <cellStyle name="Normal 2 18 9 5" xfId="38683"/>
    <cellStyle name="Normal 2 18 9 6" xfId="32596"/>
    <cellStyle name="Normal 2 18 9 7" xfId="45942"/>
    <cellStyle name="Normal 2 18 9 8" xfId="47286"/>
    <cellStyle name="Normal 2 18 9 9" xfId="48544"/>
    <cellStyle name="Normal 2 18 90" xfId="55975"/>
    <cellStyle name="Normal 2 18 91" xfId="57199"/>
    <cellStyle name="Normal 2 18 92" xfId="58414"/>
    <cellStyle name="Normal 2 18 93" xfId="59619"/>
    <cellStyle name="Normal 2 18 94" xfId="60994"/>
    <cellStyle name="Normal 2 18 95" xfId="62197"/>
    <cellStyle name="Normal 2 18_Planilha" xfId="45943"/>
    <cellStyle name="Normal 2 19" xfId="4149"/>
    <cellStyle name="Normal 2 19 10" xfId="4150"/>
    <cellStyle name="Normal 2 19 10 2" xfId="11336"/>
    <cellStyle name="Normal 2 19 10 3" xfId="13554"/>
    <cellStyle name="Normal 2 19 10 4" xfId="9844"/>
    <cellStyle name="Normal 2 19 10 5" xfId="35053"/>
    <cellStyle name="Normal 2 19 10 6" xfId="44284"/>
    <cellStyle name="Normal 2 19 11" xfId="4151"/>
    <cellStyle name="Normal 2 19 11 2" xfId="11337"/>
    <cellStyle name="Normal 2 19 11 3" xfId="14652"/>
    <cellStyle name="Normal 2 19 11 4" xfId="41619"/>
    <cellStyle name="Normal 2 19 11 5" xfId="43823"/>
    <cellStyle name="Normal 2 19 11 6" xfId="44897"/>
    <cellStyle name="Normal 2 19 12" xfId="4152"/>
    <cellStyle name="Normal 2 19 12 2" xfId="11338"/>
    <cellStyle name="Normal 2 19 12 3" xfId="13713"/>
    <cellStyle name="Normal 2 19 12 4" xfId="41509"/>
    <cellStyle name="Normal 2 19 12 5" xfId="43748"/>
    <cellStyle name="Normal 2 19 12 6" xfId="44857"/>
    <cellStyle name="Normal 2 19 13" xfId="4153"/>
    <cellStyle name="Normal 2 19 13 2" xfId="11339"/>
    <cellStyle name="Normal 2 19 13 3" xfId="13214"/>
    <cellStyle name="Normal 2 19 13 4" xfId="36803"/>
    <cellStyle name="Normal 2 19 13 5" xfId="40419"/>
    <cellStyle name="Normal 2 19 13 6" xfId="44825"/>
    <cellStyle name="Normal 2 19 14" xfId="4154"/>
    <cellStyle name="Normal 2 19 14 2" xfId="11340"/>
    <cellStyle name="Normal 2 19 14 3" xfId="10452"/>
    <cellStyle name="Normal 2 19 14 4" xfId="38151"/>
    <cellStyle name="Normal 2 19 14 5" xfId="35846"/>
    <cellStyle name="Normal 2 19 14 6" xfId="44787"/>
    <cellStyle name="Normal 2 19 15" xfId="4155"/>
    <cellStyle name="Normal 2 19 15 2" xfId="11341"/>
    <cellStyle name="Normal 2 19 15 3" xfId="10451"/>
    <cellStyle name="Normal 2 19 15 4" xfId="41295"/>
    <cellStyle name="Normal 2 19 15 5" xfId="43579"/>
    <cellStyle name="Normal 2 19 15 6" xfId="32646"/>
    <cellStyle name="Normal 2 19 16" xfId="4156"/>
    <cellStyle name="Normal 2 19 16 2" xfId="13249"/>
    <cellStyle name="Normal 2 19 16 3" xfId="30108"/>
    <cellStyle name="Normal 2 19 16 4" xfId="35344"/>
    <cellStyle name="Normal 2 19 16 5" xfId="32660"/>
    <cellStyle name="Normal 2 19 16 6" xfId="38253"/>
    <cellStyle name="Normal 2 19 17" xfId="4157"/>
    <cellStyle name="Normal 2 19 17 2" xfId="14197"/>
    <cellStyle name="Normal 2 19 17 3" xfId="30985"/>
    <cellStyle name="Normal 2 19 17 4" xfId="36441"/>
    <cellStyle name="Normal 2 19 17 5" xfId="41123"/>
    <cellStyle name="Normal 2 19 17 6" xfId="33093"/>
    <cellStyle name="Normal 2 19 18" xfId="4158"/>
    <cellStyle name="Normal 2 19 18 2" xfId="14081"/>
    <cellStyle name="Normal 2 19 18 3" xfId="30877"/>
    <cellStyle name="Normal 2 19 18 4" xfId="37420"/>
    <cellStyle name="Normal 2 19 18 5" xfId="37914"/>
    <cellStyle name="Normal 2 19 18 6" xfId="30958"/>
    <cellStyle name="Normal 2 19 19" xfId="4159"/>
    <cellStyle name="Normal 2 19 19 2" xfId="14193"/>
    <cellStyle name="Normal 2 19 19 3" xfId="30982"/>
    <cellStyle name="Normal 2 19 19 4" xfId="37859"/>
    <cellStyle name="Normal 2 19 19 5" xfId="41485"/>
    <cellStyle name="Normal 2 19 19 6" xfId="41244"/>
    <cellStyle name="Normal 2 19 2" xfId="4160"/>
    <cellStyle name="Normal 2 19 2 10" xfId="4161"/>
    <cellStyle name="Normal 2 19 2 10 2" xfId="11343"/>
    <cellStyle name="Normal 2 19 2 10 3" xfId="10449"/>
    <cellStyle name="Normal 2 19 2 10 4" xfId="41176"/>
    <cellStyle name="Normal 2 19 2 10 5" xfId="43493"/>
    <cellStyle name="Normal 2 19 2 10 6" xfId="39683"/>
    <cellStyle name="Normal 2 19 2 11" xfId="4162"/>
    <cellStyle name="Normal 2 19 2 11 2" xfId="11344"/>
    <cellStyle name="Normal 2 19 2 11 3" xfId="10448"/>
    <cellStyle name="Normal 2 19 2 11 4" xfId="41095"/>
    <cellStyle name="Normal 2 19 2 11 5" xfId="43428"/>
    <cellStyle name="Normal 2 19 2 11 6" xfId="41507"/>
    <cellStyle name="Normal 2 19 2 12" xfId="4163"/>
    <cellStyle name="Normal 2 19 2 12 2" xfId="11345"/>
    <cellStyle name="Normal 2 19 2 12 3" xfId="10447"/>
    <cellStyle name="Normal 2 19 2 12 4" xfId="41017"/>
    <cellStyle name="Normal 2 19 2 12 5" xfId="43365"/>
    <cellStyle name="Normal 2 19 2 12 6" xfId="42862"/>
    <cellStyle name="Normal 2 19 2 13" xfId="4164"/>
    <cellStyle name="Normal 2 19 2 13 2" xfId="11346"/>
    <cellStyle name="Normal 2 19 2 13 3" xfId="10445"/>
    <cellStyle name="Normal 2 19 2 13 4" xfId="40926"/>
    <cellStyle name="Normal 2 19 2 13 5" xfId="43307"/>
    <cellStyle name="Normal 2 19 2 13 6" xfId="41955"/>
    <cellStyle name="Normal 2 19 2 14" xfId="4165"/>
    <cellStyle name="Normal 2 19 2 14 2" xfId="13250"/>
    <cellStyle name="Normal 2 19 2 14 3" xfId="30109"/>
    <cellStyle name="Normal 2 19 2 14 4" xfId="35044"/>
    <cellStyle name="Normal 2 19 2 14 5" xfId="13089"/>
    <cellStyle name="Normal 2 19 2 14 6" xfId="31103"/>
    <cellStyle name="Normal 2 19 2 15" xfId="4166"/>
    <cellStyle name="Normal 2 19 2 15 2" xfId="14198"/>
    <cellStyle name="Normal 2 19 2 15 3" xfId="30986"/>
    <cellStyle name="Normal 2 19 2 15 4" xfId="36850"/>
    <cellStyle name="Normal 2 19 2 15 5" xfId="38587"/>
    <cellStyle name="Normal 2 19 2 15 6" xfId="32674"/>
    <cellStyle name="Normal 2 19 2 16" xfId="4167"/>
    <cellStyle name="Normal 2 19 2 16 2" xfId="14080"/>
    <cellStyle name="Normal 2 19 2 16 3" xfId="30876"/>
    <cellStyle name="Normal 2 19 2 16 4" xfId="37853"/>
    <cellStyle name="Normal 2 19 2 16 5" xfId="11162"/>
    <cellStyle name="Normal 2 19 2 16 6" xfId="32246"/>
    <cellStyle name="Normal 2 19 2 17" xfId="4168"/>
    <cellStyle name="Normal 2 19 2 17 2" xfId="14194"/>
    <cellStyle name="Normal 2 19 2 17 3" xfId="30983"/>
    <cellStyle name="Normal 2 19 2 17 4" xfId="36509"/>
    <cellStyle name="Normal 2 19 2 17 5" xfId="39283"/>
    <cellStyle name="Normal 2 19 2 17 6" xfId="41667"/>
    <cellStyle name="Normal 2 19 2 18" xfId="4169"/>
    <cellStyle name="Normal 2 19 2 18 2" xfId="14064"/>
    <cellStyle name="Normal 2 19 2 18 3" xfId="30860"/>
    <cellStyle name="Normal 2 19 2 18 4" xfId="37380"/>
    <cellStyle name="Normal 2 19 2 18 5" xfId="40215"/>
    <cellStyle name="Normal 2 19 2 18 6" xfId="36689"/>
    <cellStyle name="Normal 2 19 2 19" xfId="4170"/>
    <cellStyle name="Normal 2 19 2 19 2" xfId="14215"/>
    <cellStyle name="Normal 2 19 2 19 3" xfId="30997"/>
    <cellStyle name="Normal 2 19 2 19 4" xfId="40545"/>
    <cellStyle name="Normal 2 19 2 19 5" xfId="43040"/>
    <cellStyle name="Normal 2 19 2 19 6" xfId="44664"/>
    <cellStyle name="Normal 2 19 2 2" xfId="4171"/>
    <cellStyle name="Normal 2 19 2 2 10" xfId="49802"/>
    <cellStyle name="Normal 2 19 2 2 11" xfId="51041"/>
    <cellStyle name="Normal 2 19 2 2 12" xfId="52287"/>
    <cellStyle name="Normal 2 19 2 2 13" xfId="53529"/>
    <cellStyle name="Normal 2 19 2 2 14" xfId="54765"/>
    <cellStyle name="Normal 2 19 2 2 15" xfId="55998"/>
    <cellStyle name="Normal 2 19 2 2 16" xfId="57222"/>
    <cellStyle name="Normal 2 19 2 2 17" xfId="58437"/>
    <cellStyle name="Normal 2 19 2 2 18" xfId="59642"/>
    <cellStyle name="Normal 2 19 2 2 19" xfId="61017"/>
    <cellStyle name="Normal 2 19 2 2 2" xfId="11342"/>
    <cellStyle name="Normal 2 19 2 2 20" xfId="62220"/>
    <cellStyle name="Normal 2 19 2 2 3" xfId="10450"/>
    <cellStyle name="Normal 2 19 2 2 4" xfId="39645"/>
    <cellStyle name="Normal 2 19 2 2 5" xfId="42350"/>
    <cellStyle name="Normal 2 19 2 2 6" xfId="31896"/>
    <cellStyle name="Normal 2 19 2 2 7" xfId="45946"/>
    <cellStyle name="Normal 2 19 2 2 8" xfId="47289"/>
    <cellStyle name="Normal 2 19 2 2 9" xfId="48547"/>
    <cellStyle name="Normal 2 19 2 20" xfId="4172"/>
    <cellStyle name="Normal 2 19 2 20 2" xfId="14044"/>
    <cellStyle name="Normal 2 19 2 20 3" xfId="30837"/>
    <cellStyle name="Normal 2 19 2 20 4" xfId="35001"/>
    <cellStyle name="Normal 2 19 2 20 5" xfId="16257"/>
    <cellStyle name="Normal 2 19 2 20 6" xfId="37936"/>
    <cellStyle name="Normal 2 19 2 21" xfId="4173"/>
    <cellStyle name="Normal 2 19 2 21 2" xfId="14244"/>
    <cellStyle name="Normal 2 19 2 21 3" xfId="31025"/>
    <cellStyle name="Normal 2 19 2 21 4" xfId="30257"/>
    <cellStyle name="Normal 2 19 2 21 5" xfId="34974"/>
    <cellStyle name="Normal 2 19 2 21 6" xfId="45029"/>
    <cellStyle name="Normal 2 19 2 22" xfId="4174"/>
    <cellStyle name="Normal 2 19 2 22 2" xfId="14006"/>
    <cellStyle name="Normal 2 19 2 22 3" xfId="30800"/>
    <cellStyle name="Normal 2 19 2 22 4" xfId="39166"/>
    <cellStyle name="Normal 2 19 2 22 5" xfId="41987"/>
    <cellStyle name="Normal 2 19 2 22 6" xfId="40415"/>
    <cellStyle name="Normal 2 19 2 23" xfId="4175"/>
    <cellStyle name="Normal 2 19 2 23 2" xfId="14277"/>
    <cellStyle name="Normal 2 19 2 23 3" xfId="31059"/>
    <cellStyle name="Normal 2 19 2 23 4" xfId="37169"/>
    <cellStyle name="Normal 2 19 2 23 5" xfId="13936"/>
    <cellStyle name="Normal 2 19 2 23 6" xfId="45064"/>
    <cellStyle name="Normal 2 19 2 24" xfId="4176"/>
    <cellStyle name="Normal 2 19 2 24 2" xfId="13965"/>
    <cellStyle name="Normal 2 19 2 24 3" xfId="30760"/>
    <cellStyle name="Normal 2 19 2 24 4" xfId="37251"/>
    <cellStyle name="Normal 2 19 2 24 5" xfId="41760"/>
    <cellStyle name="Normal 2 19 2 24 6" xfId="40121"/>
    <cellStyle name="Normal 2 19 2 25" xfId="4177"/>
    <cellStyle name="Normal 2 19 2 25 2" xfId="14318"/>
    <cellStyle name="Normal 2 19 2 25 3" xfId="31100"/>
    <cellStyle name="Normal 2 19 2 25 4" xfId="37660"/>
    <cellStyle name="Normal 2 19 2 25 5" xfId="30382"/>
    <cellStyle name="Normal 2 19 2 25 6" xfId="44708"/>
    <cellStyle name="Normal 2 19 2 26" xfId="4178"/>
    <cellStyle name="Normal 2 19 2 26 2" xfId="13918"/>
    <cellStyle name="Normal 2 19 2 26 3" xfId="30716"/>
    <cellStyle name="Normal 2 19 2 26 4" xfId="40044"/>
    <cellStyle name="Normal 2 19 2 26 5" xfId="42660"/>
    <cellStyle name="Normal 2 19 2 26 6" xfId="44823"/>
    <cellStyle name="Normal 2 19 2 27" xfId="4179"/>
    <cellStyle name="Normal 2 19 2 27 2" xfId="14368"/>
    <cellStyle name="Normal 2 19 2 27 3" xfId="31148"/>
    <cellStyle name="Normal 2 19 2 27 4" xfId="39012"/>
    <cellStyle name="Normal 2 19 2 27 5" xfId="35655"/>
    <cellStyle name="Normal 2 19 2 27 6" xfId="42013"/>
    <cellStyle name="Normal 2 19 2 28" xfId="4180"/>
    <cellStyle name="Normal 2 19 2 28 2" xfId="13853"/>
    <cellStyle name="Normal 2 19 2 28 3" xfId="30652"/>
    <cellStyle name="Normal 2 19 2 28 4" xfId="40400"/>
    <cellStyle name="Normal 2 19 2 28 5" xfId="42934"/>
    <cellStyle name="Normal 2 19 2 28 6" xfId="44335"/>
    <cellStyle name="Normal 2 19 2 29" xfId="4181"/>
    <cellStyle name="Normal 2 19 2 29 2" xfId="14425"/>
    <cellStyle name="Normal 2 19 2 29 3" xfId="31199"/>
    <cellStyle name="Normal 2 19 2 29 4" xfId="41685"/>
    <cellStyle name="Normal 2 19 2 29 5" xfId="43866"/>
    <cellStyle name="Normal 2 19 2 29 6" xfId="44808"/>
    <cellStyle name="Normal 2 19 2 3" xfId="4182"/>
    <cellStyle name="Normal 2 19 2 3 10" xfId="49803"/>
    <cellStyle name="Normal 2 19 2 3 11" xfId="51042"/>
    <cellStyle name="Normal 2 19 2 3 12" xfId="52288"/>
    <cellStyle name="Normal 2 19 2 3 13" xfId="53530"/>
    <cellStyle name="Normal 2 19 2 3 14" xfId="54766"/>
    <cellStyle name="Normal 2 19 2 3 15" xfId="55999"/>
    <cellStyle name="Normal 2 19 2 3 16" xfId="57223"/>
    <cellStyle name="Normal 2 19 2 3 17" xfId="58438"/>
    <cellStyle name="Normal 2 19 2 3 18" xfId="59643"/>
    <cellStyle name="Normal 2 19 2 3 19" xfId="61018"/>
    <cellStyle name="Normal 2 19 2 3 2" xfId="11347"/>
    <cellStyle name="Normal 2 19 2 3 20" xfId="62221"/>
    <cellStyle name="Normal 2 19 2 3 3" xfId="10444"/>
    <cellStyle name="Normal 2 19 2 3 4" xfId="33922"/>
    <cellStyle name="Normal 2 19 2 3 5" xfId="36909"/>
    <cellStyle name="Normal 2 19 2 3 6" xfId="38017"/>
    <cellStyle name="Normal 2 19 2 3 7" xfId="45947"/>
    <cellStyle name="Normal 2 19 2 3 8" xfId="47290"/>
    <cellStyle name="Normal 2 19 2 3 9" xfId="48548"/>
    <cellStyle name="Normal 2 19 2 30" xfId="4183"/>
    <cellStyle name="Normal 2 19 2 30 2" xfId="13783"/>
    <cellStyle name="Normal 2 19 2 30 3" xfId="30577"/>
    <cellStyle name="Normal 2 19 2 30 4" xfId="35204"/>
    <cellStyle name="Normal 2 19 2 30 5" xfId="39998"/>
    <cellStyle name="Normal 2 19 2 30 6" xfId="43417"/>
    <cellStyle name="Normal 2 19 2 31" xfId="4184"/>
    <cellStyle name="Normal 2 19 2 31 2" xfId="20220"/>
    <cellStyle name="Normal 2 19 2 31 3" xfId="35589"/>
    <cellStyle name="Normal 2 19 2 31 4" xfId="31575"/>
    <cellStyle name="Normal 2 19 2 31 5" xfId="41120"/>
    <cellStyle name="Normal 2 19 2 31 6" xfId="34313"/>
    <cellStyle name="Normal 2 19 2 32" xfId="4185"/>
    <cellStyle name="Normal 2 19 2 32 2" xfId="23251"/>
    <cellStyle name="Normal 2 19 2 32 3" xfId="37717"/>
    <cellStyle name="Normal 2 19 2 32 4" xfId="33827"/>
    <cellStyle name="Normal 2 19 2 32 5" xfId="30731"/>
    <cellStyle name="Normal 2 19 2 32 6" xfId="31622"/>
    <cellStyle name="Normal 2 19 2 33" xfId="4186"/>
    <cellStyle name="Normal 2 19 2 33 2" xfId="16934"/>
    <cellStyle name="Normal 2 19 2 33 3" xfId="33154"/>
    <cellStyle name="Normal 2 19 2 33 4" xfId="35240"/>
    <cellStyle name="Normal 2 19 2 33 5" xfId="31254"/>
    <cellStyle name="Normal 2 19 2 33 6" xfId="44069"/>
    <cellStyle name="Normal 2 19 2 34" xfId="9546"/>
    <cellStyle name="Normal 2 19 2 35" xfId="23402"/>
    <cellStyle name="Normal 2 19 2 36" xfId="23313"/>
    <cellStyle name="Normal 2 19 2 37" xfId="18135"/>
    <cellStyle name="Normal 2 19 2 38" xfId="13582"/>
    <cellStyle name="Normal 2 19 2 39" xfId="19791"/>
    <cellStyle name="Normal 2 19 2 4" xfId="4187"/>
    <cellStyle name="Normal 2 19 2 4 10" xfId="49804"/>
    <cellStyle name="Normal 2 19 2 4 11" xfId="51043"/>
    <cellStyle name="Normal 2 19 2 4 12" xfId="52289"/>
    <cellStyle name="Normal 2 19 2 4 13" xfId="53531"/>
    <cellStyle name="Normal 2 19 2 4 14" xfId="54767"/>
    <cellStyle name="Normal 2 19 2 4 15" xfId="56000"/>
    <cellStyle name="Normal 2 19 2 4 16" xfId="57224"/>
    <cellStyle name="Normal 2 19 2 4 17" xfId="58439"/>
    <cellStyle name="Normal 2 19 2 4 18" xfId="59644"/>
    <cellStyle name="Normal 2 19 2 4 19" xfId="61019"/>
    <cellStyle name="Normal 2 19 2 4 2" xfId="11348"/>
    <cellStyle name="Normal 2 19 2 4 20" xfId="62222"/>
    <cellStyle name="Normal 2 19 2 4 3" xfId="10443"/>
    <cellStyle name="Normal 2 19 2 4 4" xfId="33648"/>
    <cellStyle name="Normal 2 19 2 4 5" xfId="37953"/>
    <cellStyle name="Normal 2 19 2 4 6" xfId="9871"/>
    <cellStyle name="Normal 2 19 2 4 7" xfId="45948"/>
    <cellStyle name="Normal 2 19 2 4 8" xfId="47291"/>
    <cellStyle name="Normal 2 19 2 4 9" xfId="48549"/>
    <cellStyle name="Normal 2 19 2 40" xfId="24435"/>
    <cellStyle name="Normal 2 19 2 41" xfId="24644"/>
    <cellStyle name="Normal 2 19 2 42" xfId="24846"/>
    <cellStyle name="Normal 2 19 2 43" xfId="25050"/>
    <cellStyle name="Normal 2 19 2 44" xfId="25246"/>
    <cellStyle name="Normal 2 19 2 45" xfId="25445"/>
    <cellStyle name="Normal 2 19 2 46" xfId="25643"/>
    <cellStyle name="Normal 2 19 2 47" xfId="25828"/>
    <cellStyle name="Normal 2 19 2 48" xfId="26017"/>
    <cellStyle name="Normal 2 19 2 49" xfId="26208"/>
    <cellStyle name="Normal 2 19 2 5" xfId="4188"/>
    <cellStyle name="Normal 2 19 2 5 10" xfId="49805"/>
    <cellStyle name="Normal 2 19 2 5 11" xfId="51044"/>
    <cellStyle name="Normal 2 19 2 5 12" xfId="52290"/>
    <cellStyle name="Normal 2 19 2 5 13" xfId="53532"/>
    <cellStyle name="Normal 2 19 2 5 14" xfId="54768"/>
    <cellStyle name="Normal 2 19 2 5 15" xfId="56001"/>
    <cellStyle name="Normal 2 19 2 5 16" xfId="57225"/>
    <cellStyle name="Normal 2 19 2 5 17" xfId="58440"/>
    <cellStyle name="Normal 2 19 2 5 18" xfId="59645"/>
    <cellStyle name="Normal 2 19 2 5 19" xfId="61020"/>
    <cellStyle name="Normal 2 19 2 5 2" xfId="11349"/>
    <cellStyle name="Normal 2 19 2 5 20" xfId="62223"/>
    <cellStyle name="Normal 2 19 2 5 3" xfId="10442"/>
    <cellStyle name="Normal 2 19 2 5 4" xfId="33359"/>
    <cellStyle name="Normal 2 19 2 5 5" xfId="35871"/>
    <cellStyle name="Normal 2 19 2 5 6" xfId="41604"/>
    <cellStyle name="Normal 2 19 2 5 7" xfId="45949"/>
    <cellStyle name="Normal 2 19 2 5 8" xfId="47292"/>
    <cellStyle name="Normal 2 19 2 5 9" xfId="48550"/>
    <cellStyle name="Normal 2 19 2 50" xfId="26393"/>
    <cellStyle name="Normal 2 19 2 51" xfId="26576"/>
    <cellStyle name="Normal 2 19 2 52" xfId="26763"/>
    <cellStyle name="Normal 2 19 2 53" xfId="26941"/>
    <cellStyle name="Normal 2 19 2 54" xfId="27120"/>
    <cellStyle name="Normal 2 19 2 55" xfId="27291"/>
    <cellStyle name="Normal 2 19 2 56" xfId="27462"/>
    <cellStyle name="Normal 2 19 2 57" xfId="27628"/>
    <cellStyle name="Normal 2 19 2 58" xfId="27784"/>
    <cellStyle name="Normal 2 19 2 59" xfId="27941"/>
    <cellStyle name="Normal 2 19 2 6" xfId="4189"/>
    <cellStyle name="Normal 2 19 2 6 10" xfId="49806"/>
    <cellStyle name="Normal 2 19 2 6 11" xfId="51045"/>
    <cellStyle name="Normal 2 19 2 6 12" xfId="52291"/>
    <cellStyle name="Normal 2 19 2 6 13" xfId="53533"/>
    <cellStyle name="Normal 2 19 2 6 14" xfId="54769"/>
    <cellStyle name="Normal 2 19 2 6 15" xfId="56002"/>
    <cellStyle name="Normal 2 19 2 6 16" xfId="57226"/>
    <cellStyle name="Normal 2 19 2 6 17" xfId="58441"/>
    <cellStyle name="Normal 2 19 2 6 18" xfId="59646"/>
    <cellStyle name="Normal 2 19 2 6 19" xfId="61021"/>
    <cellStyle name="Normal 2 19 2 6 2" xfId="11350"/>
    <cellStyle name="Normal 2 19 2 6 20" xfId="62224"/>
    <cellStyle name="Normal 2 19 2 6 3" xfId="10441"/>
    <cellStyle name="Normal 2 19 2 6 4" xfId="33058"/>
    <cellStyle name="Normal 2 19 2 6 5" xfId="38633"/>
    <cellStyle name="Normal 2 19 2 6 6" xfId="36327"/>
    <cellStyle name="Normal 2 19 2 6 7" xfId="45950"/>
    <cellStyle name="Normal 2 19 2 6 8" xfId="47293"/>
    <cellStyle name="Normal 2 19 2 6 9" xfId="48551"/>
    <cellStyle name="Normal 2 19 2 60" xfId="28086"/>
    <cellStyle name="Normal 2 19 2 61" xfId="28236"/>
    <cellStyle name="Normal 2 19 2 62" xfId="28389"/>
    <cellStyle name="Normal 2 19 2 63" xfId="28533"/>
    <cellStyle name="Normal 2 19 2 64" xfId="22144"/>
    <cellStyle name="Normal 2 19 2 65" xfId="28036"/>
    <cellStyle name="Normal 2 19 2 66" xfId="24891"/>
    <cellStyle name="Normal 2 19 2 67" xfId="27515"/>
    <cellStyle name="Normal 2 19 2 68" xfId="26320"/>
    <cellStyle name="Normal 2 19 2 69" xfId="20264"/>
    <cellStyle name="Normal 2 19 2 7" xfId="4190"/>
    <cellStyle name="Normal 2 19 2 7 10" xfId="49807"/>
    <cellStyle name="Normal 2 19 2 7 11" xfId="51046"/>
    <cellStyle name="Normal 2 19 2 7 12" xfId="52292"/>
    <cellStyle name="Normal 2 19 2 7 13" xfId="53534"/>
    <cellStyle name="Normal 2 19 2 7 14" xfId="54770"/>
    <cellStyle name="Normal 2 19 2 7 15" xfId="56003"/>
    <cellStyle name="Normal 2 19 2 7 16" xfId="57227"/>
    <cellStyle name="Normal 2 19 2 7 17" xfId="58442"/>
    <cellStyle name="Normal 2 19 2 7 18" xfId="59647"/>
    <cellStyle name="Normal 2 19 2 7 19" xfId="61022"/>
    <cellStyle name="Normal 2 19 2 7 2" xfId="11351"/>
    <cellStyle name="Normal 2 19 2 7 20" xfId="62225"/>
    <cellStyle name="Normal 2 19 2 7 3" xfId="10440"/>
    <cellStyle name="Normal 2 19 2 7 4" xfId="32762"/>
    <cellStyle name="Normal 2 19 2 7 5" xfId="40308"/>
    <cellStyle name="Normal 2 19 2 7 6" xfId="37363"/>
    <cellStyle name="Normal 2 19 2 7 7" xfId="45951"/>
    <cellStyle name="Normal 2 19 2 7 8" xfId="47294"/>
    <cellStyle name="Normal 2 19 2 7 9" xfId="48552"/>
    <cellStyle name="Normal 2 19 2 70" xfId="28968"/>
    <cellStyle name="Normal 2 19 2 71" xfId="28601"/>
    <cellStyle name="Normal 2 19 2 72" xfId="26278"/>
    <cellStyle name="Normal 2 19 2 73" xfId="29676"/>
    <cellStyle name="Normal 2 19 2 74" xfId="23652"/>
    <cellStyle name="Normal 2 19 2 75" xfId="30006"/>
    <cellStyle name="Normal 2 19 2 76" xfId="22741"/>
    <cellStyle name="Normal 2 19 2 77" xfId="39953"/>
    <cellStyle name="Normal 2 19 2 78" xfId="42591"/>
    <cellStyle name="Normal 2 19 2 79" xfId="19370"/>
    <cellStyle name="Normal 2 19 2 8" xfId="4191"/>
    <cellStyle name="Normal 2 19 2 8 2" xfId="11352"/>
    <cellStyle name="Normal 2 19 2 8 3" xfId="22973"/>
    <cellStyle name="Normal 2 19 2 8 4" xfId="32457"/>
    <cellStyle name="Normal 2 19 2 8 5" xfId="39132"/>
    <cellStyle name="Normal 2 19 2 8 6" xfId="9833"/>
    <cellStyle name="Normal 2 19 2 80" xfId="45945"/>
    <cellStyle name="Normal 2 19 2 81" xfId="47288"/>
    <cellStyle name="Normal 2 19 2 82" xfId="48546"/>
    <cellStyle name="Normal 2 19 2 83" xfId="49801"/>
    <cellStyle name="Normal 2 19 2 84" xfId="51040"/>
    <cellStyle name="Normal 2 19 2 85" xfId="52286"/>
    <cellStyle name="Normal 2 19 2 86" xfId="53528"/>
    <cellStyle name="Normal 2 19 2 87" xfId="54764"/>
    <cellStyle name="Normal 2 19 2 88" xfId="55997"/>
    <cellStyle name="Normal 2 19 2 89" xfId="57221"/>
    <cellStyle name="Normal 2 19 2 9" xfId="4192"/>
    <cellStyle name="Normal 2 19 2 9 2" xfId="11353"/>
    <cellStyle name="Normal 2 19 2 9 3" xfId="17818"/>
    <cellStyle name="Normal 2 19 2 9 4" xfId="32145"/>
    <cellStyle name="Normal 2 19 2 9 5" xfId="33714"/>
    <cellStyle name="Normal 2 19 2 9 6" xfId="39703"/>
    <cellStyle name="Normal 2 19 2 90" xfId="58436"/>
    <cellStyle name="Normal 2 19 2 91" xfId="59641"/>
    <cellStyle name="Normal 2 19 2 92" xfId="61016"/>
    <cellStyle name="Normal 2 19 2 93" xfId="62219"/>
    <cellStyle name="Normal 2 19 2_Planilha" xfId="45952"/>
    <cellStyle name="Normal 2 19 20" xfId="4193"/>
    <cellStyle name="Normal 2 19 20 2" xfId="14065"/>
    <cellStyle name="Normal 2 19 20 3" xfId="30861"/>
    <cellStyle name="Normal 2 19 20 4" xfId="31963"/>
    <cellStyle name="Normal 2 19 20 5" xfId="37391"/>
    <cellStyle name="Normal 2 19 20 6" xfId="43225"/>
    <cellStyle name="Normal 2 19 21" xfId="4194"/>
    <cellStyle name="Normal 2 19 21 2" xfId="14214"/>
    <cellStyle name="Normal 2 19 21 3" xfId="30996"/>
    <cellStyle name="Normal 2 19 21 4" xfId="39948"/>
    <cellStyle name="Normal 2 19 21 5" xfId="42588"/>
    <cellStyle name="Normal 2 19 21 6" xfId="44690"/>
    <cellStyle name="Normal 2 19 22" xfId="4195"/>
    <cellStyle name="Normal 2 19 22 2" xfId="14046"/>
    <cellStyle name="Normal 2 19 22 3" xfId="30840"/>
    <cellStyle name="Normal 2 19 22 4" xfId="38032"/>
    <cellStyle name="Normal 2 19 22 5" xfId="30849"/>
    <cellStyle name="Normal 2 19 22 6" xfId="41090"/>
    <cellStyle name="Normal 2 19 23" xfId="4196"/>
    <cellStyle name="Normal 2 19 23 2" xfId="14241"/>
    <cellStyle name="Normal 2 19 23 3" xfId="31021"/>
    <cellStyle name="Normal 2 19 23 4" xfId="31672"/>
    <cellStyle name="Normal 2 19 23 5" xfId="39066"/>
    <cellStyle name="Normal 2 19 23 6" xfId="38324"/>
    <cellStyle name="Normal 2 19 24" xfId="4197"/>
    <cellStyle name="Normal 2 19 24 2" xfId="14015"/>
    <cellStyle name="Normal 2 19 24 3" xfId="30808"/>
    <cellStyle name="Normal 2 19 24 4" xfId="32345"/>
    <cellStyle name="Normal 2 19 24 5" xfId="39662"/>
    <cellStyle name="Normal 2 19 24 6" xfId="39157"/>
    <cellStyle name="Normal 2 19 25" xfId="4198"/>
    <cellStyle name="Normal 2 19 25 2" xfId="14276"/>
    <cellStyle name="Normal 2 19 25 3" xfId="31058"/>
    <cellStyle name="Normal 2 19 25 4" xfId="38593"/>
    <cellStyle name="Normal 2 19 25 5" xfId="40813"/>
    <cellStyle name="Normal 2 19 25 6" xfId="45023"/>
    <cellStyle name="Normal 2 19 26" xfId="4199"/>
    <cellStyle name="Normal 2 19 26 2" xfId="13966"/>
    <cellStyle name="Normal 2 19 26 3" xfId="30761"/>
    <cellStyle name="Normal 2 19 26 4" xfId="36507"/>
    <cellStyle name="Normal 2 19 26 5" xfId="39523"/>
    <cellStyle name="Normal 2 19 26 6" xfId="40893"/>
    <cellStyle name="Normal 2 19 27" xfId="4200"/>
    <cellStyle name="Normal 2 19 27 2" xfId="14317"/>
    <cellStyle name="Normal 2 19 27 3" xfId="31099"/>
    <cellStyle name="Normal 2 19 27 4" xfId="37844"/>
    <cellStyle name="Normal 2 19 27 5" xfId="37135"/>
    <cellStyle name="Normal 2 19 27 6" xfId="44800"/>
    <cellStyle name="Normal 2 19 28" xfId="4201"/>
    <cellStyle name="Normal 2 19 28 2" xfId="13920"/>
    <cellStyle name="Normal 2 19 28 3" xfId="30718"/>
    <cellStyle name="Normal 2 19 28 4" xfId="40168"/>
    <cellStyle name="Normal 2 19 28 5" xfId="42756"/>
    <cellStyle name="Normal 2 19 28 6" xfId="44748"/>
    <cellStyle name="Normal 2 19 29" xfId="4202"/>
    <cellStyle name="Normal 2 19 29 2" xfId="14367"/>
    <cellStyle name="Normal 2 19 29 3" xfId="31147"/>
    <cellStyle name="Normal 2 19 29 4" xfId="39136"/>
    <cellStyle name="Normal 2 19 29 5" xfId="41960"/>
    <cellStyle name="Normal 2 19 29 6" xfId="33686"/>
    <cellStyle name="Normal 2 19 3" xfId="4203"/>
    <cellStyle name="Normal 2 19 3 10" xfId="4204"/>
    <cellStyle name="Normal 2 19 3 10 2" xfId="11355"/>
    <cellStyle name="Normal 2 19 3 10 3" xfId="20970"/>
    <cellStyle name="Normal 2 19 3 10 4" xfId="36296"/>
    <cellStyle name="Normal 2 19 3 10 5" xfId="38358"/>
    <cellStyle name="Normal 2 19 3 10 6" xfId="31654"/>
    <cellStyle name="Normal 2 19 3 11" xfId="4205"/>
    <cellStyle name="Normal 2 19 3 11 2" xfId="11356"/>
    <cellStyle name="Normal 2 19 3 11 3" xfId="18983"/>
    <cellStyle name="Normal 2 19 3 11 4" xfId="36047"/>
    <cellStyle name="Normal 2 19 3 11 5" xfId="10867"/>
    <cellStyle name="Normal 2 19 3 11 6" xfId="43079"/>
    <cellStyle name="Normal 2 19 3 12" xfId="4206"/>
    <cellStyle name="Normal 2 19 3 12 2" xfId="11357"/>
    <cellStyle name="Normal 2 19 3 12 3" xfId="10439"/>
    <cellStyle name="Normal 2 19 3 12 4" xfId="35761"/>
    <cellStyle name="Normal 2 19 3 12 5" xfId="37275"/>
    <cellStyle name="Normal 2 19 3 12 6" xfId="36664"/>
    <cellStyle name="Normal 2 19 3 13" xfId="4207"/>
    <cellStyle name="Normal 2 19 3 13 2" xfId="11358"/>
    <cellStyle name="Normal 2 19 3 13 3" xfId="18577"/>
    <cellStyle name="Normal 2 19 3 13 4" xfId="35425"/>
    <cellStyle name="Normal 2 19 3 13 5" xfId="10686"/>
    <cellStyle name="Normal 2 19 3 13 6" xfId="44750"/>
    <cellStyle name="Normal 2 19 3 14" xfId="4208"/>
    <cellStyle name="Normal 2 19 3 14 2" xfId="13251"/>
    <cellStyle name="Normal 2 19 3 14 3" xfId="30110"/>
    <cellStyle name="Normal 2 19 3 14 4" xfId="34747"/>
    <cellStyle name="Normal 2 19 3 14 5" xfId="14959"/>
    <cellStyle name="Normal 2 19 3 14 6" xfId="41976"/>
    <cellStyle name="Normal 2 19 3 15" xfId="4209"/>
    <cellStyle name="Normal 2 19 3 15 2" xfId="14205"/>
    <cellStyle name="Normal 2 19 3 15 3" xfId="30991"/>
    <cellStyle name="Normal 2 19 3 15 4" xfId="35331"/>
    <cellStyle name="Normal 2 19 3 15 5" xfId="32026"/>
    <cellStyle name="Normal 2 19 3 15 6" xfId="44334"/>
    <cellStyle name="Normal 2 19 3 16" xfId="4210"/>
    <cellStyle name="Normal 2 19 3 16 2" xfId="14073"/>
    <cellStyle name="Normal 2 19 3 16 3" xfId="30867"/>
    <cellStyle name="Normal 2 19 3 16 4" xfId="37076"/>
    <cellStyle name="Normal 2 19 3 16 5" xfId="41347"/>
    <cellStyle name="Normal 2 19 3 16 6" xfId="38238"/>
    <cellStyle name="Normal 2 19 3 17" xfId="4211"/>
    <cellStyle name="Normal 2 19 3 17 2" xfId="14204"/>
    <cellStyle name="Normal 2 19 3 17 3" xfId="30990"/>
    <cellStyle name="Normal 2 19 3 17 4" xfId="37879"/>
    <cellStyle name="Normal 2 19 3 17 5" xfId="30226"/>
    <cellStyle name="Normal 2 19 3 17 6" xfId="41425"/>
    <cellStyle name="Normal 2 19 3 18" xfId="4212"/>
    <cellStyle name="Normal 2 19 3 18 2" xfId="14054"/>
    <cellStyle name="Normal 2 19 3 18 3" xfId="30848"/>
    <cellStyle name="Normal 2 19 3 18 4" xfId="37321"/>
    <cellStyle name="Normal 2 19 3 18 5" xfId="37636"/>
    <cellStyle name="Normal 2 19 3 18 6" xfId="45005"/>
    <cellStyle name="Normal 2 19 3 19" xfId="4213"/>
    <cellStyle name="Normal 2 19 3 19 2" xfId="14229"/>
    <cellStyle name="Normal 2 19 3 19 3" xfId="31012"/>
    <cellStyle name="Normal 2 19 3 19 4" xfId="37894"/>
    <cellStyle name="Normal 2 19 3 19 5" xfId="32658"/>
    <cellStyle name="Normal 2 19 3 19 6" xfId="39535"/>
    <cellStyle name="Normal 2 19 3 2" xfId="4214"/>
    <cellStyle name="Normal 2 19 3 2 10" xfId="49810"/>
    <cellStyle name="Normal 2 19 3 2 11" xfId="51048"/>
    <cellStyle name="Normal 2 19 3 2 12" xfId="52295"/>
    <cellStyle name="Normal 2 19 3 2 13" xfId="53536"/>
    <cellStyle name="Normal 2 19 3 2 14" xfId="54773"/>
    <cellStyle name="Normal 2 19 3 2 15" xfId="56006"/>
    <cellStyle name="Normal 2 19 3 2 16" xfId="57230"/>
    <cellStyle name="Normal 2 19 3 2 17" xfId="58445"/>
    <cellStyle name="Normal 2 19 3 2 18" xfId="59649"/>
    <cellStyle name="Normal 2 19 3 2 19" xfId="61024"/>
    <cellStyle name="Normal 2 19 3 2 2" xfId="11354"/>
    <cellStyle name="Normal 2 19 3 2 20" xfId="62227"/>
    <cellStyle name="Normal 2 19 3 2 3" xfId="23336"/>
    <cellStyle name="Normal 2 19 3 2 4" xfId="31795"/>
    <cellStyle name="Normal 2 19 3 2 5" xfId="14826"/>
    <cellStyle name="Normal 2 19 3 2 6" xfId="33667"/>
    <cellStyle name="Normal 2 19 3 2 7" xfId="45954"/>
    <cellStyle name="Normal 2 19 3 2 8" xfId="47296"/>
    <cellStyle name="Normal 2 19 3 2 9" xfId="48554"/>
    <cellStyle name="Normal 2 19 3 20" xfId="4215"/>
    <cellStyle name="Normal 2 19 3 20 2" xfId="14031"/>
    <cellStyle name="Normal 2 19 3 20 3" xfId="30823"/>
    <cellStyle name="Normal 2 19 3 20 4" xfId="39725"/>
    <cellStyle name="Normal 2 19 3 20 5" xfId="42413"/>
    <cellStyle name="Normal 2 19 3 20 6" xfId="41905"/>
    <cellStyle name="Normal 2 19 3 21" xfId="4216"/>
    <cellStyle name="Normal 2 19 3 21 2" xfId="14259"/>
    <cellStyle name="Normal 2 19 3 21 3" xfId="31038"/>
    <cellStyle name="Normal 2 19 3 21 4" xfId="41146"/>
    <cellStyle name="Normal 2 19 3 21 5" xfId="43471"/>
    <cellStyle name="Normal 2 19 3 21 6" xfId="44672"/>
    <cellStyle name="Normal 2 19 3 22" xfId="4217"/>
    <cellStyle name="Normal 2 19 3 22 2" xfId="13979"/>
    <cellStyle name="Normal 2 19 3 22 3" xfId="30776"/>
    <cellStyle name="Normal 2 19 3 22 4" xfId="34674"/>
    <cellStyle name="Normal 2 19 3 22 5" xfId="15430"/>
    <cellStyle name="Normal 2 19 3 22 6" xfId="44507"/>
    <cellStyle name="Normal 2 19 3 23" xfId="4218"/>
    <cellStyle name="Normal 2 19 3 23 2" xfId="14300"/>
    <cellStyle name="Normal 2 19 3 23 3" xfId="31082"/>
    <cellStyle name="Normal 2 19 3 23 4" xfId="36399"/>
    <cellStyle name="Normal 2 19 3 23 5" xfId="31582"/>
    <cellStyle name="Normal 2 19 3 23 6" xfId="38978"/>
    <cellStyle name="Normal 2 19 3 24" xfId="4219"/>
    <cellStyle name="Normal 2 19 3 24 2" xfId="13941"/>
    <cellStyle name="Normal 2 19 3 24 3" xfId="30736"/>
    <cellStyle name="Normal 2 19 3 24 4" xfId="39221"/>
    <cellStyle name="Normal 2 19 3 24 5" xfId="42025"/>
    <cellStyle name="Normal 2 19 3 24 6" xfId="44038"/>
    <cellStyle name="Normal 2 19 3 25" xfId="4220"/>
    <cellStyle name="Normal 2 19 3 25 2" xfId="14343"/>
    <cellStyle name="Normal 2 19 3 25 3" xfId="31123"/>
    <cellStyle name="Normal 2 19 3 25 4" xfId="38355"/>
    <cellStyle name="Normal 2 19 3 25 5" xfId="41857"/>
    <cellStyle name="Normal 2 19 3 25 6" xfId="45192"/>
    <cellStyle name="Normal 2 19 3 26" xfId="4221"/>
    <cellStyle name="Normal 2 19 3 26 2" xfId="13881"/>
    <cellStyle name="Normal 2 19 3 26 3" xfId="30681"/>
    <cellStyle name="Normal 2 19 3 26 4" xfId="40847"/>
    <cellStyle name="Normal 2 19 3 26 5" xfId="43250"/>
    <cellStyle name="Normal 2 19 3 26 6" xfId="41475"/>
    <cellStyle name="Normal 2 19 3 27" xfId="4222"/>
    <cellStyle name="Normal 2 19 3 27 2" xfId="14398"/>
    <cellStyle name="Normal 2 19 3 27 3" xfId="31176"/>
    <cellStyle name="Normal 2 19 3 27 4" xfId="37078"/>
    <cellStyle name="Normal 2 19 3 27 5" xfId="40635"/>
    <cellStyle name="Normal 2 19 3 27 6" xfId="38788"/>
    <cellStyle name="Normal 2 19 3 28" xfId="4223"/>
    <cellStyle name="Normal 2 19 3 28 2" xfId="13817"/>
    <cellStyle name="Normal 2 19 3 28 3" xfId="30612"/>
    <cellStyle name="Normal 2 19 3 28 4" xfId="39428"/>
    <cellStyle name="Normal 2 19 3 28 5" xfId="42169"/>
    <cellStyle name="Normal 2 19 3 28 6" xfId="30020"/>
    <cellStyle name="Normal 2 19 3 29" xfId="4224"/>
    <cellStyle name="Normal 2 19 3 29 2" xfId="14465"/>
    <cellStyle name="Normal 2 19 3 29 3" xfId="31236"/>
    <cellStyle name="Normal 2 19 3 29 4" xfId="36702"/>
    <cellStyle name="Normal 2 19 3 29 5" xfId="41273"/>
    <cellStyle name="Normal 2 19 3 29 6" xfId="44861"/>
    <cellStyle name="Normal 2 19 3 3" xfId="4225"/>
    <cellStyle name="Normal 2 19 3 3 10" xfId="49811"/>
    <cellStyle name="Normal 2 19 3 3 11" xfId="51049"/>
    <cellStyle name="Normal 2 19 3 3 12" xfId="52296"/>
    <cellStyle name="Normal 2 19 3 3 13" xfId="53537"/>
    <cellStyle name="Normal 2 19 3 3 14" xfId="54774"/>
    <cellStyle name="Normal 2 19 3 3 15" xfId="56007"/>
    <cellStyle name="Normal 2 19 3 3 16" xfId="57231"/>
    <cellStyle name="Normal 2 19 3 3 17" xfId="58446"/>
    <cellStyle name="Normal 2 19 3 3 18" xfId="59650"/>
    <cellStyle name="Normal 2 19 3 3 19" xfId="61025"/>
    <cellStyle name="Normal 2 19 3 3 2" xfId="11359"/>
    <cellStyle name="Normal 2 19 3 3 20" xfId="62228"/>
    <cellStyle name="Normal 2 19 3 3 3" xfId="18171"/>
    <cellStyle name="Normal 2 19 3 3 4" xfId="35127"/>
    <cellStyle name="Normal 2 19 3 3 5" xfId="37094"/>
    <cellStyle name="Normal 2 19 3 3 6" xfId="44711"/>
    <cellStyle name="Normal 2 19 3 3 7" xfId="45955"/>
    <cellStyle name="Normal 2 19 3 3 8" xfId="47297"/>
    <cellStyle name="Normal 2 19 3 3 9" xfId="48555"/>
    <cellStyle name="Normal 2 19 3 30" xfId="4226"/>
    <cellStyle name="Normal 2 19 3 30 2" xfId="13744"/>
    <cellStyle name="Normal 2 19 3 30 3" xfId="30539"/>
    <cellStyle name="Normal 2 19 3 30 4" xfId="40674"/>
    <cellStyle name="Normal 2 19 3 30 5" xfId="43138"/>
    <cellStyle name="Normal 2 19 3 30 6" xfId="41443"/>
    <cellStyle name="Normal 2 19 3 31" xfId="4227"/>
    <cellStyle name="Normal 2 19 3 31 2" xfId="20217"/>
    <cellStyle name="Normal 2 19 3 31 3" xfId="35587"/>
    <cellStyle name="Normal 2 19 3 31 4" xfId="32540"/>
    <cellStyle name="Normal 2 19 3 31 5" xfId="38502"/>
    <cellStyle name="Normal 2 19 3 31 6" xfId="10552"/>
    <cellStyle name="Normal 2 19 3 32" xfId="4228"/>
    <cellStyle name="Normal 2 19 3 32 2" xfId="23246"/>
    <cellStyle name="Normal 2 19 3 32 3" xfId="37712"/>
    <cellStyle name="Normal 2 19 3 32 4" xfId="13236"/>
    <cellStyle name="Normal 2 19 3 32 5" xfId="38827"/>
    <cellStyle name="Normal 2 19 3 32 6" xfId="41610"/>
    <cellStyle name="Normal 2 19 3 33" xfId="4229"/>
    <cellStyle name="Normal 2 19 3 33 2" xfId="16914"/>
    <cellStyle name="Normal 2 19 3 33 3" xfId="33138"/>
    <cellStyle name="Normal 2 19 3 33 4" xfId="40675"/>
    <cellStyle name="Normal 2 19 3 33 5" xfId="43139"/>
    <cellStyle name="Normal 2 19 3 33 6" xfId="44470"/>
    <cellStyle name="Normal 2 19 3 34" xfId="9547"/>
    <cellStyle name="Normal 2 19 3 35" xfId="14771"/>
    <cellStyle name="Normal 2 19 3 36" xfId="24345"/>
    <cellStyle name="Normal 2 19 3 37" xfId="18195"/>
    <cellStyle name="Normal 2 19 3 38" xfId="13570"/>
    <cellStyle name="Normal 2 19 3 39" xfId="23125"/>
    <cellStyle name="Normal 2 19 3 4" xfId="4230"/>
    <cellStyle name="Normal 2 19 3 4 10" xfId="49812"/>
    <cellStyle name="Normal 2 19 3 4 11" xfId="51050"/>
    <cellStyle name="Normal 2 19 3 4 12" xfId="52297"/>
    <cellStyle name="Normal 2 19 3 4 13" xfId="53538"/>
    <cellStyle name="Normal 2 19 3 4 14" xfId="54775"/>
    <cellStyle name="Normal 2 19 3 4 15" xfId="56008"/>
    <cellStyle name="Normal 2 19 3 4 16" xfId="57232"/>
    <cellStyle name="Normal 2 19 3 4 17" xfId="58447"/>
    <cellStyle name="Normal 2 19 3 4 18" xfId="59651"/>
    <cellStyle name="Normal 2 19 3 4 19" xfId="61026"/>
    <cellStyle name="Normal 2 19 3 4 2" xfId="11360"/>
    <cellStyle name="Normal 2 19 3 4 20" xfId="62229"/>
    <cellStyle name="Normal 2 19 3 4 3" xfId="17765"/>
    <cellStyle name="Normal 2 19 3 4 4" xfId="34831"/>
    <cellStyle name="Normal 2 19 3 4 5" xfId="17357"/>
    <cellStyle name="Normal 2 19 3 4 6" xfId="44680"/>
    <cellStyle name="Normal 2 19 3 4 7" xfId="45956"/>
    <cellStyle name="Normal 2 19 3 4 8" xfId="47298"/>
    <cellStyle name="Normal 2 19 3 4 9" xfId="48556"/>
    <cellStyle name="Normal 2 19 3 40" xfId="22286"/>
    <cellStyle name="Normal 2 19 3 41" xfId="22827"/>
    <cellStyle name="Normal 2 19 3 42" xfId="22953"/>
    <cellStyle name="Normal 2 19 3 43" xfId="22556"/>
    <cellStyle name="Normal 2 19 3 44" xfId="23815"/>
    <cellStyle name="Normal 2 19 3 45" xfId="13506"/>
    <cellStyle name="Normal 2 19 3 46" xfId="24198"/>
    <cellStyle name="Normal 2 19 3 47" xfId="23301"/>
    <cellStyle name="Normal 2 19 3 48" xfId="20628"/>
    <cellStyle name="Normal 2 19 3 49" xfId="22944"/>
    <cellStyle name="Normal 2 19 3 5" xfId="4231"/>
    <cellStyle name="Normal 2 19 3 5 10" xfId="49813"/>
    <cellStyle name="Normal 2 19 3 5 11" xfId="51051"/>
    <cellStyle name="Normal 2 19 3 5 12" xfId="52298"/>
    <cellStyle name="Normal 2 19 3 5 13" xfId="53539"/>
    <cellStyle name="Normal 2 19 3 5 14" xfId="54776"/>
    <cellStyle name="Normal 2 19 3 5 15" xfId="56009"/>
    <cellStyle name="Normal 2 19 3 5 16" xfId="57233"/>
    <cellStyle name="Normal 2 19 3 5 17" xfId="58448"/>
    <cellStyle name="Normal 2 19 3 5 18" xfId="59652"/>
    <cellStyle name="Normal 2 19 3 5 19" xfId="61027"/>
    <cellStyle name="Normal 2 19 3 5 2" xfId="11361"/>
    <cellStyle name="Normal 2 19 3 5 20" xfId="62230"/>
    <cellStyle name="Normal 2 19 3 5 3" xfId="17367"/>
    <cellStyle name="Normal 2 19 3 5 4" xfId="34527"/>
    <cellStyle name="Normal 2 19 3 5 5" xfId="38807"/>
    <cellStyle name="Normal 2 19 3 5 6" xfId="44647"/>
    <cellStyle name="Normal 2 19 3 5 7" xfId="45957"/>
    <cellStyle name="Normal 2 19 3 5 8" xfId="47299"/>
    <cellStyle name="Normal 2 19 3 5 9" xfId="48557"/>
    <cellStyle name="Normal 2 19 3 50" xfId="19325"/>
    <cellStyle name="Normal 2 19 3 51" xfId="24590"/>
    <cellStyle name="Normal 2 19 3 52" xfId="24790"/>
    <cellStyle name="Normal 2 19 3 53" xfId="24995"/>
    <cellStyle name="Normal 2 19 3 54" xfId="25191"/>
    <cellStyle name="Normal 2 19 3 55" xfId="25390"/>
    <cellStyle name="Normal 2 19 3 56" xfId="25588"/>
    <cellStyle name="Normal 2 19 3 57" xfId="25776"/>
    <cellStyle name="Normal 2 19 3 58" xfId="25962"/>
    <cellStyle name="Normal 2 19 3 59" xfId="26154"/>
    <cellStyle name="Normal 2 19 3 6" xfId="4232"/>
    <cellStyle name="Normal 2 19 3 6 10" xfId="49814"/>
    <cellStyle name="Normal 2 19 3 6 11" xfId="51052"/>
    <cellStyle name="Normal 2 19 3 6 12" xfId="52299"/>
    <cellStyle name="Normal 2 19 3 6 13" xfId="53540"/>
    <cellStyle name="Normal 2 19 3 6 14" xfId="54777"/>
    <cellStyle name="Normal 2 19 3 6 15" xfId="56010"/>
    <cellStyle name="Normal 2 19 3 6 16" xfId="57234"/>
    <cellStyle name="Normal 2 19 3 6 17" xfId="58449"/>
    <cellStyle name="Normal 2 19 3 6 18" xfId="59653"/>
    <cellStyle name="Normal 2 19 3 6 19" xfId="61028"/>
    <cellStyle name="Normal 2 19 3 6 2" xfId="11362"/>
    <cellStyle name="Normal 2 19 3 6 20" xfId="62231"/>
    <cellStyle name="Normal 2 19 3 6 3" xfId="16972"/>
    <cellStyle name="Normal 2 19 3 6 4" xfId="34215"/>
    <cellStyle name="Normal 2 19 3 6 5" xfId="40590"/>
    <cellStyle name="Normal 2 19 3 6 6" xfId="44614"/>
    <cellStyle name="Normal 2 19 3 6 7" xfId="45958"/>
    <cellStyle name="Normal 2 19 3 6 8" xfId="47300"/>
    <cellStyle name="Normal 2 19 3 6 9" xfId="48558"/>
    <cellStyle name="Normal 2 19 3 60" xfId="26339"/>
    <cellStyle name="Normal 2 19 3 61" xfId="26520"/>
    <cellStyle name="Normal 2 19 3 62" xfId="26708"/>
    <cellStyle name="Normal 2 19 3 63" xfId="26889"/>
    <cellStyle name="Normal 2 19 3 64" xfId="28876"/>
    <cellStyle name="Normal 2 19 3 65" xfId="27237"/>
    <cellStyle name="Normal 2 19 3 66" xfId="29375"/>
    <cellStyle name="Normal 2 19 3 67" xfId="24035"/>
    <cellStyle name="Normal 2 19 3 68" xfId="25526"/>
    <cellStyle name="Normal 2 19 3 69" xfId="27833"/>
    <cellStyle name="Normal 2 19 3 7" xfId="4233"/>
    <cellStyle name="Normal 2 19 3 7 10" xfId="49815"/>
    <cellStyle name="Normal 2 19 3 7 11" xfId="51053"/>
    <cellStyle name="Normal 2 19 3 7 12" xfId="52300"/>
    <cellStyle name="Normal 2 19 3 7 13" xfId="53541"/>
    <cellStyle name="Normal 2 19 3 7 14" xfId="54778"/>
    <cellStyle name="Normal 2 19 3 7 15" xfId="56011"/>
    <cellStyle name="Normal 2 19 3 7 16" xfId="57235"/>
    <cellStyle name="Normal 2 19 3 7 17" xfId="58450"/>
    <cellStyle name="Normal 2 19 3 7 18" xfId="59654"/>
    <cellStyle name="Normal 2 19 3 7 19" xfId="61029"/>
    <cellStyle name="Normal 2 19 3 7 2" xfId="11363"/>
    <cellStyle name="Normal 2 19 3 7 20" xfId="62232"/>
    <cellStyle name="Normal 2 19 3 7 3" xfId="16575"/>
    <cellStyle name="Normal 2 19 3 7 4" xfId="20701"/>
    <cellStyle name="Normal 2 19 3 7 5" xfId="35351"/>
    <cellStyle name="Normal 2 19 3 7 6" xfId="44572"/>
    <cellStyle name="Normal 2 19 3 7 7" xfId="45959"/>
    <cellStyle name="Normal 2 19 3 7 8" xfId="47301"/>
    <cellStyle name="Normal 2 19 3 7 9" xfId="48559"/>
    <cellStyle name="Normal 2 19 3 70" xfId="21818"/>
    <cellStyle name="Normal 2 19 3 71" xfId="21741"/>
    <cellStyle name="Normal 2 19 3 72" xfId="25934"/>
    <cellStyle name="Normal 2 19 3 73" xfId="28411"/>
    <cellStyle name="Normal 2 19 3 74" xfId="26435"/>
    <cellStyle name="Normal 2 19 3 75" xfId="24021"/>
    <cellStyle name="Normal 2 19 3 76" xfId="13047"/>
    <cellStyle name="Normal 2 19 3 77" xfId="36719"/>
    <cellStyle name="Normal 2 19 3 78" xfId="37383"/>
    <cellStyle name="Normal 2 19 3 79" xfId="11202"/>
    <cellStyle name="Normal 2 19 3 8" xfId="4234"/>
    <cellStyle name="Normal 2 19 3 8 2" xfId="11364"/>
    <cellStyle name="Normal 2 19 3 8 3" xfId="16174"/>
    <cellStyle name="Normal 2 19 3 8 4" xfId="40827"/>
    <cellStyle name="Normal 2 19 3 8 5" xfId="43234"/>
    <cellStyle name="Normal 2 19 3 8 6" xfId="44527"/>
    <cellStyle name="Normal 2 19 3 80" xfId="45953"/>
    <cellStyle name="Normal 2 19 3 81" xfId="47295"/>
    <cellStyle name="Normal 2 19 3 82" xfId="48553"/>
    <cellStyle name="Normal 2 19 3 83" xfId="49809"/>
    <cellStyle name="Normal 2 19 3 84" xfId="51047"/>
    <cellStyle name="Normal 2 19 3 85" xfId="52294"/>
    <cellStyle name="Normal 2 19 3 86" xfId="53535"/>
    <cellStyle name="Normal 2 19 3 87" xfId="54772"/>
    <cellStyle name="Normal 2 19 3 88" xfId="56005"/>
    <cellStyle name="Normal 2 19 3 89" xfId="57229"/>
    <cellStyle name="Normal 2 19 3 9" xfId="4235"/>
    <cellStyle name="Normal 2 19 3 9 2" xfId="11365"/>
    <cellStyle name="Normal 2 19 3 9 3" xfId="15773"/>
    <cellStyle name="Normal 2 19 3 9 4" xfId="40727"/>
    <cellStyle name="Normal 2 19 3 9 5" xfId="43167"/>
    <cellStyle name="Normal 2 19 3 9 6" xfId="44492"/>
    <cellStyle name="Normal 2 19 3 90" xfId="58444"/>
    <cellStyle name="Normal 2 19 3 91" xfId="59648"/>
    <cellStyle name="Normal 2 19 3 92" xfId="61023"/>
    <cellStyle name="Normal 2 19 3 93" xfId="62226"/>
    <cellStyle name="Normal 2 19 3_Planilha" xfId="45960"/>
    <cellStyle name="Normal 2 19 30" xfId="4236"/>
    <cellStyle name="Normal 2 19 30 2" xfId="13859"/>
    <cellStyle name="Normal 2 19 30 3" xfId="30657"/>
    <cellStyle name="Normal 2 19 30 4" xfId="39767"/>
    <cellStyle name="Normal 2 19 30 5" xfId="42447"/>
    <cellStyle name="Normal 2 19 30 6" xfId="35802"/>
    <cellStyle name="Normal 2 19 31" xfId="4237"/>
    <cellStyle name="Normal 2 19 31 2" xfId="14420"/>
    <cellStyle name="Normal 2 19 31 3" xfId="31194"/>
    <cellStyle name="Normal 2 19 31 4" xfId="32925"/>
    <cellStyle name="Normal 2 19 31 5" xfId="36426"/>
    <cellStyle name="Normal 2 19 31 6" xfId="38387"/>
    <cellStyle name="Normal 2 19 32" xfId="4238"/>
    <cellStyle name="Normal 2 19 32 2" xfId="13784"/>
    <cellStyle name="Normal 2 19 32 3" xfId="30580"/>
    <cellStyle name="Normal 2 19 32 4" xfId="37280"/>
    <cellStyle name="Normal 2 19 32 5" xfId="34329"/>
    <cellStyle name="Normal 2 19 32 6" xfId="34852"/>
    <cellStyle name="Normal 2 19 33" xfId="4239"/>
    <cellStyle name="Normal 2 19 33 2" xfId="20221"/>
    <cellStyle name="Normal 2 19 33 3" xfId="35590"/>
    <cellStyle name="Normal 2 19 33 4" xfId="30288"/>
    <cellStyle name="Normal 2 19 33 5" xfId="36203"/>
    <cellStyle name="Normal 2 19 33 6" xfId="40056"/>
    <cellStyle name="Normal 2 19 34" xfId="4240"/>
    <cellStyle name="Normal 2 19 34 2" xfId="23252"/>
    <cellStyle name="Normal 2 19 34 3" xfId="37718"/>
    <cellStyle name="Normal 2 19 34 4" xfId="37793"/>
    <cellStyle name="Normal 2 19 34 5" xfId="38688"/>
    <cellStyle name="Normal 2 19 34 6" xfId="10833"/>
    <cellStyle name="Normal 2 19 35" xfId="4241"/>
    <cellStyle name="Normal 2 19 35 2" xfId="16937"/>
    <cellStyle name="Normal 2 19 35 3" xfId="33157"/>
    <cellStyle name="Normal 2 19 35 4" xfId="37237"/>
    <cellStyle name="Normal 2 19 35 5" xfId="34616"/>
    <cellStyle name="Normal 2 19 35 6" xfId="44383"/>
    <cellStyle name="Normal 2 19 36" xfId="9545"/>
    <cellStyle name="Normal 2 19 37" xfId="14747"/>
    <cellStyle name="Normal 2 19 38" xfId="18654"/>
    <cellStyle name="Normal 2 19 39" xfId="18131"/>
    <cellStyle name="Normal 2 19 4" xfId="4242"/>
    <cellStyle name="Normal 2 19 4 10" xfId="49817"/>
    <cellStyle name="Normal 2 19 4 11" xfId="51054"/>
    <cellStyle name="Normal 2 19 4 12" xfId="52301"/>
    <cellStyle name="Normal 2 19 4 13" xfId="53542"/>
    <cellStyle name="Normal 2 19 4 14" xfId="54780"/>
    <cellStyle name="Normal 2 19 4 15" xfId="56013"/>
    <cellStyle name="Normal 2 19 4 16" xfId="57237"/>
    <cellStyle name="Normal 2 19 4 17" xfId="58452"/>
    <cellStyle name="Normal 2 19 4 18" xfId="59655"/>
    <cellStyle name="Normal 2 19 4 19" xfId="61030"/>
    <cellStyle name="Normal 2 19 4 2" xfId="11335"/>
    <cellStyle name="Normal 2 19 4 20" xfId="62233"/>
    <cellStyle name="Normal 2 19 4 3" xfId="10454"/>
    <cellStyle name="Normal 2 19 4 4" xfId="34216"/>
    <cellStyle name="Normal 2 19 4 5" xfId="40763"/>
    <cellStyle name="Normal 2 19 4 6" xfId="44947"/>
    <cellStyle name="Normal 2 19 4 7" xfId="45961"/>
    <cellStyle name="Normal 2 19 4 8" xfId="47303"/>
    <cellStyle name="Normal 2 19 4 9" xfId="48560"/>
    <cellStyle name="Normal 2 19 40" xfId="22419"/>
    <cellStyle name="Normal 2 19 41" xfId="24109"/>
    <cellStyle name="Normal 2 19 42" xfId="22290"/>
    <cellStyle name="Normal 2 19 43" xfId="22825"/>
    <cellStyle name="Normal 2 19 44" xfId="22199"/>
    <cellStyle name="Normal 2 19 45" xfId="20691"/>
    <cellStyle name="Normal 2 19 46" xfId="23287"/>
    <cellStyle name="Normal 2 19 47" xfId="24101"/>
    <cellStyle name="Normal 2 19 48" xfId="24280"/>
    <cellStyle name="Normal 2 19 49" xfId="21395"/>
    <cellStyle name="Normal 2 19 5" xfId="4243"/>
    <cellStyle name="Normal 2 19 5 10" xfId="49818"/>
    <cellStyle name="Normal 2 19 5 11" xfId="51055"/>
    <cellStyle name="Normal 2 19 5 12" xfId="52302"/>
    <cellStyle name="Normal 2 19 5 13" xfId="53543"/>
    <cellStyle name="Normal 2 19 5 14" xfId="54781"/>
    <cellStyle name="Normal 2 19 5 15" xfId="56014"/>
    <cellStyle name="Normal 2 19 5 16" xfId="57238"/>
    <cellStyle name="Normal 2 19 5 17" xfId="58453"/>
    <cellStyle name="Normal 2 19 5 18" xfId="59656"/>
    <cellStyle name="Normal 2 19 5 19" xfId="61031"/>
    <cellStyle name="Normal 2 19 5 2" xfId="11366"/>
    <cellStyle name="Normal 2 19 5 20" xfId="62234"/>
    <cellStyle name="Normal 2 19 5 3" xfId="15373"/>
    <cellStyle name="Normal 2 19 5 4" xfId="40639"/>
    <cellStyle name="Normal 2 19 5 5" xfId="43114"/>
    <cellStyle name="Normal 2 19 5 6" xfId="44449"/>
    <cellStyle name="Normal 2 19 5 7" xfId="45962"/>
    <cellStyle name="Normal 2 19 5 8" xfId="47304"/>
    <cellStyle name="Normal 2 19 5 9" xfId="48561"/>
    <cellStyle name="Normal 2 19 50" xfId="23888"/>
    <cellStyle name="Normal 2 19 51" xfId="21423"/>
    <cellStyle name="Normal 2 19 52" xfId="23885"/>
    <cellStyle name="Normal 2 19 53" xfId="21476"/>
    <cellStyle name="Normal 2 19 54" xfId="24263"/>
    <cellStyle name="Normal 2 19 55" xfId="14618"/>
    <cellStyle name="Normal 2 19 56" xfId="21724"/>
    <cellStyle name="Normal 2 19 57" xfId="14628"/>
    <cellStyle name="Normal 2 19 58" xfId="21825"/>
    <cellStyle name="Normal 2 19 59" xfId="14753"/>
    <cellStyle name="Normal 2 19 6" xfId="4244"/>
    <cellStyle name="Normal 2 19 6 10" xfId="49819"/>
    <cellStyle name="Normal 2 19 6 11" xfId="51056"/>
    <cellStyle name="Normal 2 19 6 12" xfId="52303"/>
    <cellStyle name="Normal 2 19 6 13" xfId="53544"/>
    <cellStyle name="Normal 2 19 6 14" xfId="54782"/>
    <cellStyle name="Normal 2 19 6 15" xfId="56015"/>
    <cellStyle name="Normal 2 19 6 16" xfId="57239"/>
    <cellStyle name="Normal 2 19 6 17" xfId="58454"/>
    <cellStyle name="Normal 2 19 6 18" xfId="59657"/>
    <cellStyle name="Normal 2 19 6 19" xfId="61032"/>
    <cellStyle name="Normal 2 19 6 2" xfId="11367"/>
    <cellStyle name="Normal 2 19 6 20" xfId="62235"/>
    <cellStyle name="Normal 2 19 6 3" xfId="14927"/>
    <cellStyle name="Normal 2 19 6 4" xfId="40542"/>
    <cellStyle name="Normal 2 19 6 5" xfId="43038"/>
    <cellStyle name="Normal 2 19 6 6" xfId="44406"/>
    <cellStyle name="Normal 2 19 6 7" xfId="45963"/>
    <cellStyle name="Normal 2 19 6 8" xfId="47305"/>
    <cellStyle name="Normal 2 19 6 9" xfId="48562"/>
    <cellStyle name="Normal 2 19 60" xfId="18663"/>
    <cellStyle name="Normal 2 19 61" xfId="17455"/>
    <cellStyle name="Normal 2 19 62" xfId="22431"/>
    <cellStyle name="Normal 2 19 63" xfId="19765"/>
    <cellStyle name="Normal 2 19 64" xfId="15306"/>
    <cellStyle name="Normal 2 19 65" xfId="20573"/>
    <cellStyle name="Normal 2 19 66" xfId="27005"/>
    <cellStyle name="Normal 2 19 67" xfId="29235"/>
    <cellStyle name="Normal 2 19 68" xfId="22115"/>
    <cellStyle name="Normal 2 19 69" xfId="26443"/>
    <cellStyle name="Normal 2 19 7" xfId="4245"/>
    <cellStyle name="Normal 2 19 7 10" xfId="49820"/>
    <cellStyle name="Normal 2 19 7 11" xfId="51057"/>
    <cellStyle name="Normal 2 19 7 12" xfId="52304"/>
    <cellStyle name="Normal 2 19 7 13" xfId="53545"/>
    <cellStyle name="Normal 2 19 7 14" xfId="54783"/>
    <cellStyle name="Normal 2 19 7 15" xfId="56016"/>
    <cellStyle name="Normal 2 19 7 16" xfId="57240"/>
    <cellStyle name="Normal 2 19 7 17" xfId="58455"/>
    <cellStyle name="Normal 2 19 7 18" xfId="59658"/>
    <cellStyle name="Normal 2 19 7 19" xfId="61033"/>
    <cellStyle name="Normal 2 19 7 2" xfId="11368"/>
    <cellStyle name="Normal 2 19 7 20" xfId="62236"/>
    <cellStyle name="Normal 2 19 7 3" xfId="10434"/>
    <cellStyle name="Normal 2 19 7 4" xfId="40440"/>
    <cellStyle name="Normal 2 19 7 5" xfId="42966"/>
    <cellStyle name="Normal 2 19 7 6" xfId="30073"/>
    <cellStyle name="Normal 2 19 7 7" xfId="45964"/>
    <cellStyle name="Normal 2 19 7 8" xfId="47306"/>
    <cellStyle name="Normal 2 19 7 9" xfId="48563"/>
    <cellStyle name="Normal 2 19 70" xfId="29081"/>
    <cellStyle name="Normal 2 19 71" xfId="28418"/>
    <cellStyle name="Normal 2 19 72" xfId="21723"/>
    <cellStyle name="Normal 2 19 73" xfId="29067"/>
    <cellStyle name="Normal 2 19 74" xfId="29227"/>
    <cellStyle name="Normal 2 19 75" xfId="17471"/>
    <cellStyle name="Normal 2 19 76" xfId="29965"/>
    <cellStyle name="Normal 2 19 77" xfId="21680"/>
    <cellStyle name="Normal 2 19 78" xfId="13048"/>
    <cellStyle name="Normal 2 19 79" xfId="40753"/>
    <cellStyle name="Normal 2 19 8" xfId="4246"/>
    <cellStyle name="Normal 2 19 8 10" xfId="49821"/>
    <cellStyle name="Normal 2 19 8 11" xfId="51058"/>
    <cellStyle name="Normal 2 19 8 12" xfId="52305"/>
    <cellStyle name="Normal 2 19 8 13" xfId="53546"/>
    <cellStyle name="Normal 2 19 8 14" xfId="54784"/>
    <cellStyle name="Normal 2 19 8 15" xfId="56017"/>
    <cellStyle name="Normal 2 19 8 16" xfId="57241"/>
    <cellStyle name="Normal 2 19 8 17" xfId="58456"/>
    <cellStyle name="Normal 2 19 8 18" xfId="59659"/>
    <cellStyle name="Normal 2 19 8 19" xfId="61034"/>
    <cellStyle name="Normal 2 19 8 2" xfId="11369"/>
    <cellStyle name="Normal 2 19 8 20" xfId="62237"/>
    <cellStyle name="Normal 2 19 8 3" xfId="13410"/>
    <cellStyle name="Normal 2 19 8 4" xfId="40339"/>
    <cellStyle name="Normal 2 19 8 5" xfId="42886"/>
    <cellStyle name="Normal 2 19 8 6" xfId="40543"/>
    <cellStyle name="Normal 2 19 8 7" xfId="45965"/>
    <cellStyle name="Normal 2 19 8 8" xfId="47307"/>
    <cellStyle name="Normal 2 19 8 9" xfId="48564"/>
    <cellStyle name="Normal 2 19 80" xfId="43188"/>
    <cellStyle name="Normal 2 19 81" xfId="43523"/>
    <cellStyle name="Normal 2 19 82" xfId="45944"/>
    <cellStyle name="Normal 2 19 83" xfId="47287"/>
    <cellStyle name="Normal 2 19 84" xfId="48545"/>
    <cellStyle name="Normal 2 19 85" xfId="49800"/>
    <cellStyle name="Normal 2 19 86" xfId="51039"/>
    <cellStyle name="Normal 2 19 87" xfId="52285"/>
    <cellStyle name="Normal 2 19 88" xfId="53527"/>
    <cellStyle name="Normal 2 19 89" xfId="54763"/>
    <cellStyle name="Normal 2 19 9" xfId="4247"/>
    <cellStyle name="Normal 2 19 9 10" xfId="49822"/>
    <cellStyle name="Normal 2 19 9 11" xfId="51059"/>
    <cellStyle name="Normal 2 19 9 12" xfId="52306"/>
    <cellStyle name="Normal 2 19 9 13" xfId="53547"/>
    <cellStyle name="Normal 2 19 9 14" xfId="54785"/>
    <cellStyle name="Normal 2 19 9 15" xfId="56018"/>
    <cellStyle name="Normal 2 19 9 16" xfId="57242"/>
    <cellStyle name="Normal 2 19 9 17" xfId="58457"/>
    <cellStyle name="Normal 2 19 9 18" xfId="59660"/>
    <cellStyle name="Normal 2 19 9 19" xfId="61035"/>
    <cellStyle name="Normal 2 19 9 2" xfId="11370"/>
    <cellStyle name="Normal 2 19 9 20" xfId="62238"/>
    <cellStyle name="Normal 2 19 9 3" xfId="14772"/>
    <cellStyle name="Normal 2 19 9 4" xfId="40233"/>
    <cellStyle name="Normal 2 19 9 5" xfId="42804"/>
    <cellStyle name="Normal 2 19 9 6" xfId="43665"/>
    <cellStyle name="Normal 2 19 9 7" xfId="45966"/>
    <cellStyle name="Normal 2 19 9 8" xfId="47308"/>
    <cellStyle name="Normal 2 19 9 9" xfId="48565"/>
    <cellStyle name="Normal 2 19 90" xfId="55996"/>
    <cellStyle name="Normal 2 19 91" xfId="57220"/>
    <cellStyle name="Normal 2 19 92" xfId="58435"/>
    <cellStyle name="Normal 2 19 93" xfId="59640"/>
    <cellStyle name="Normal 2 19 94" xfId="61015"/>
    <cellStyle name="Normal 2 19 95" xfId="62218"/>
    <cellStyle name="Normal 2 19_Planilha" xfId="45967"/>
    <cellStyle name="Normal 2 2" xfId="4248"/>
    <cellStyle name="Normal 2 2 10" xfId="4249"/>
    <cellStyle name="Normal 2 2 10 2" xfId="11372"/>
    <cellStyle name="Normal 2 2 10 3" xfId="14659"/>
    <cellStyle name="Normal 2 2 10 4" xfId="40019"/>
    <cellStyle name="Normal 2 2 10 5" xfId="42641"/>
    <cellStyle name="Normal 2 2 10 6" xfId="42941"/>
    <cellStyle name="Normal 2 2 11" xfId="4250"/>
    <cellStyle name="Normal 2 2 11 2" xfId="11373"/>
    <cellStyle name="Normal 2 2 11 3" xfId="13708"/>
    <cellStyle name="Normal 2 2 11 4" xfId="39921"/>
    <cellStyle name="Normal 2 2 11 5" xfId="42565"/>
    <cellStyle name="Normal 2 2 11 6" xfId="42047"/>
    <cellStyle name="Normal 2 2 12" xfId="4251"/>
    <cellStyle name="Normal 2 2 12 2" xfId="11374"/>
    <cellStyle name="Normal 2 2 12 3" xfId="13213"/>
    <cellStyle name="Normal 2 2 12 4" xfId="33921"/>
    <cellStyle name="Normal 2 2 12 5" xfId="36405"/>
    <cellStyle name="Normal 2 2 12 6" xfId="39495"/>
    <cellStyle name="Normal 2 2 13" xfId="4252"/>
    <cellStyle name="Normal 2 2 13 2" xfId="11375"/>
    <cellStyle name="Normal 2 2 13 3" xfId="10438"/>
    <cellStyle name="Normal 2 2 13 4" xfId="33647"/>
    <cellStyle name="Normal 2 2 13 5" xfId="38311"/>
    <cellStyle name="Normal 2 2 13 6" xfId="33885"/>
    <cellStyle name="Normal 2 2 14" xfId="4253"/>
    <cellStyle name="Normal 2 2 14 2" xfId="11376"/>
    <cellStyle name="Normal 2 2 14 3" xfId="10437"/>
    <cellStyle name="Normal 2 2 14 4" xfId="33358"/>
    <cellStyle name="Normal 2 2 14 5" xfId="41403"/>
    <cellStyle name="Normal 2 2 14 6" xfId="39047"/>
    <cellStyle name="Normal 2 2 15" xfId="4254"/>
    <cellStyle name="Normal 2 2 15 2" xfId="11377"/>
    <cellStyle name="Normal 2 2 15 3" xfId="10436"/>
    <cellStyle name="Normal 2 2 15 4" xfId="33057"/>
    <cellStyle name="Normal 2 2 15 5" xfId="38758"/>
    <cellStyle name="Normal 2 2 15 6" xfId="43269"/>
    <cellStyle name="Normal 2 2 16" xfId="4255"/>
    <cellStyle name="Normal 2 2 16 2" xfId="13252"/>
    <cellStyle name="Normal 2 2 16 3" xfId="30111"/>
    <cellStyle name="Normal 2 2 16 4" xfId="34445"/>
    <cellStyle name="Normal 2 2 16 5" xfId="39863"/>
    <cellStyle name="Normal 2 2 16 6" xfId="41975"/>
    <cellStyle name="Normal 2 2 17" xfId="4256"/>
    <cellStyle name="Normal 2 2 17 2" xfId="14217"/>
    <cellStyle name="Normal 2 2 17 3" xfId="31000"/>
    <cellStyle name="Normal 2 2 17 4" xfId="39751"/>
    <cellStyle name="Normal 2 2 17 5" xfId="42434"/>
    <cellStyle name="Normal 2 2 17 6" xfId="43545"/>
    <cellStyle name="Normal 2 2 18" xfId="4257"/>
    <cellStyle name="Normal 2 2 18 2" xfId="14061"/>
    <cellStyle name="Normal 2 2 18 3" xfId="30854"/>
    <cellStyle name="Normal 2 2 18 4" xfId="38382"/>
    <cellStyle name="Normal 2 2 18 5" xfId="37926"/>
    <cellStyle name="Normal 2 2 18 6" xfId="42793"/>
    <cellStyle name="Normal 2 2 19" xfId="4258"/>
    <cellStyle name="Normal 2 2 19 2" xfId="14221"/>
    <cellStyle name="Normal 2 2 19 3" xfId="31004"/>
    <cellStyle name="Normal 2 2 19 4" xfId="38948"/>
    <cellStyle name="Normal 2 2 19 5" xfId="31674"/>
    <cellStyle name="Normal 2 2 19 6" xfId="41422"/>
    <cellStyle name="Normal 2 2 2" xfId="4259"/>
    <cellStyle name="Normal 2 2 2 10" xfId="4260"/>
    <cellStyle name="Normal 2 2 2 10 2" xfId="11379"/>
    <cellStyle name="Normal 2 2 2 10 3" xfId="10433"/>
    <cellStyle name="Normal 2 2 2 10 4" xfId="32456"/>
    <cellStyle name="Normal 2 2 2 10 5" xfId="39249"/>
    <cellStyle name="Normal 2 2 2 10 6" xfId="41497"/>
    <cellStyle name="Normal 2 2 2 11" xfId="4261"/>
    <cellStyle name="Normal 2 2 2 11 2" xfId="11380"/>
    <cellStyle name="Normal 2 2 2 11 3" xfId="10432"/>
    <cellStyle name="Normal 2 2 2 11 4" xfId="32144"/>
    <cellStyle name="Normal 2 2 2 11 5" xfId="37268"/>
    <cellStyle name="Normal 2 2 2 11 6" xfId="37819"/>
    <cellStyle name="Normal 2 2 2 12" xfId="4262"/>
    <cellStyle name="Normal 2 2 2 12 2" xfId="11381"/>
    <cellStyle name="Normal 2 2 2 12 3" xfId="10431"/>
    <cellStyle name="Normal 2 2 2 12 4" xfId="31794"/>
    <cellStyle name="Normal 2 2 2 12 5" xfId="13555"/>
    <cellStyle name="Normal 2 2 2 12 6" xfId="33375"/>
    <cellStyle name="Normal 2 2 2 13" xfId="4263"/>
    <cellStyle name="Normal 2 2 2 13 2" xfId="11382"/>
    <cellStyle name="Normal 2 2 2 13 3" xfId="10430"/>
    <cellStyle name="Normal 2 2 2 13 4" xfId="36295"/>
    <cellStyle name="Normal 2 2 2 13 5" xfId="36975"/>
    <cellStyle name="Normal 2 2 2 13 6" xfId="38617"/>
    <cellStyle name="Normal 2 2 2 14" xfId="4264"/>
    <cellStyle name="Normal 2 2 2 14 2" xfId="13253"/>
    <cellStyle name="Normal 2 2 2 14 3" xfId="30112"/>
    <cellStyle name="Normal 2 2 2 14 4" xfId="34131"/>
    <cellStyle name="Normal 2 2 2 14 5" xfId="17688"/>
    <cellStyle name="Normal 2 2 2 14 6" xfId="37946"/>
    <cellStyle name="Normal 2 2 2 15" xfId="4265"/>
    <cellStyle name="Normal 2 2 2 15 2" xfId="14218"/>
    <cellStyle name="Normal 2 2 2 15 3" xfId="31001"/>
    <cellStyle name="Normal 2 2 2 15 4" xfId="41580"/>
    <cellStyle name="Normal 2 2 2 15 5" xfId="43802"/>
    <cellStyle name="Normal 2 2 2 15 6" xfId="42387"/>
    <cellStyle name="Normal 2 2 2 16" xfId="4266"/>
    <cellStyle name="Normal 2 2 2 16 2" xfId="14060"/>
    <cellStyle name="Normal 2 2 2 16 3" xfId="30853"/>
    <cellStyle name="Normal 2 2 2 16 4" xfId="41414"/>
    <cellStyle name="Normal 2 2 2 16 5" xfId="43677"/>
    <cellStyle name="Normal 2 2 2 16 6" xfId="36792"/>
    <cellStyle name="Normal 2 2 2 17" xfId="4267"/>
    <cellStyle name="Normal 2 2 2 17 2" xfId="14222"/>
    <cellStyle name="Normal 2 2 2 17 3" xfId="31005"/>
    <cellStyle name="Normal 2 2 2 17 4" xfId="38830"/>
    <cellStyle name="Normal 2 2 2 17 5" xfId="41250"/>
    <cellStyle name="Normal 2 2 2 17 6" xfId="37342"/>
    <cellStyle name="Normal 2 2 2 18" xfId="4268"/>
    <cellStyle name="Normal 2 2 2 18 2" xfId="14038"/>
    <cellStyle name="Normal 2 2 2 18 3" xfId="30829"/>
    <cellStyle name="Normal 2 2 2 18 4" xfId="33520"/>
    <cellStyle name="Normal 2 2 2 18 5" xfId="41226"/>
    <cellStyle name="Normal 2 2 2 18 6" xfId="35477"/>
    <cellStyle name="Normal 2 2 2 19" xfId="4269"/>
    <cellStyle name="Normal 2 2 2 19 2" xfId="14250"/>
    <cellStyle name="Normal 2 2 2 19 3" xfId="31030"/>
    <cellStyle name="Normal 2 2 2 19 4" xfId="41808"/>
    <cellStyle name="Normal 2 2 2 19 5" xfId="43963"/>
    <cellStyle name="Normal 2 2 2 19 6" xfId="42403"/>
    <cellStyle name="Normal 2 2 2 2" xfId="4270"/>
    <cellStyle name="Normal 2 2 2 2 10" xfId="49825"/>
    <cellStyle name="Normal 2 2 2 2 11" xfId="51062"/>
    <cellStyle name="Normal 2 2 2 2 12" xfId="52309"/>
    <cellStyle name="Normal 2 2 2 2 13" xfId="53551"/>
    <cellStyle name="Normal 2 2 2 2 14" xfId="54788"/>
    <cellStyle name="Normal 2 2 2 2 15" xfId="56021"/>
    <cellStyle name="Normal 2 2 2 2 16" xfId="57245"/>
    <cellStyle name="Normal 2 2 2 2 17" xfId="58460"/>
    <cellStyle name="Normal 2 2 2 2 18" xfId="59663"/>
    <cellStyle name="Normal 2 2 2 2 19" xfId="61038"/>
    <cellStyle name="Normal 2 2 2 2 2" xfId="11378"/>
    <cellStyle name="Normal 2 2 2 2 20" xfId="62241"/>
    <cellStyle name="Normal 2 2 2 2 3" xfId="10435"/>
    <cellStyle name="Normal 2 2 2 2 4" xfId="32761"/>
    <cellStyle name="Normal 2 2 2 2 5" xfId="40409"/>
    <cellStyle name="Normal 2 2 2 2 6" xfId="39648"/>
    <cellStyle name="Normal 2 2 2 2 7" xfId="45970"/>
    <cellStyle name="Normal 2 2 2 2 8" xfId="47311"/>
    <cellStyle name="Normal 2 2 2 2 9" xfId="48569"/>
    <cellStyle name="Normal 2 2 2 20" xfId="4271"/>
    <cellStyle name="Normal 2 2 2 20 2" xfId="13993"/>
    <cellStyle name="Normal 2 2 2 20 3" xfId="30789"/>
    <cellStyle name="Normal 2 2 2 20 4" xfId="41442"/>
    <cellStyle name="Normal 2 2 2 20 5" xfId="43700"/>
    <cellStyle name="Normal 2 2 2 20 6" xfId="44432"/>
    <cellStyle name="Normal 2 2 2 21" xfId="4272"/>
    <cellStyle name="Normal 2 2 2 21 2" xfId="14284"/>
    <cellStyle name="Normal 2 2 2 21 3" xfId="31068"/>
    <cellStyle name="Normal 2 2 2 21 4" xfId="40466"/>
    <cellStyle name="Normal 2 2 2 21 5" xfId="42985"/>
    <cellStyle name="Normal 2 2 2 21 6" xfId="14304"/>
    <cellStyle name="Normal 2 2 2 22" xfId="4273"/>
    <cellStyle name="Normal 2 2 2 22 2" xfId="13951"/>
    <cellStyle name="Normal 2 2 2 22 3" xfId="30746"/>
    <cellStyle name="Normal 2 2 2 22 4" xfId="37942"/>
    <cellStyle name="Normal 2 2 2 22 5" xfId="35030"/>
    <cellStyle name="Normal 2 2 2 22 6" xfId="45101"/>
    <cellStyle name="Normal 2 2 2 23" xfId="4274"/>
    <cellStyle name="Normal 2 2 2 23 2" xfId="14330"/>
    <cellStyle name="Normal 2 2 2 23 3" xfId="31112"/>
    <cellStyle name="Normal 2 2 2 23 4" xfId="39698"/>
    <cellStyle name="Normal 2 2 2 23 5" xfId="42391"/>
    <cellStyle name="Normal 2 2 2 23 6" xfId="44001"/>
    <cellStyle name="Normal 2 2 2 24" xfId="4275"/>
    <cellStyle name="Normal 2 2 2 24 2" xfId="13899"/>
    <cellStyle name="Normal 2 2 2 24 3" xfId="30699"/>
    <cellStyle name="Normal 2 2 2 24 4" xfId="40197"/>
    <cellStyle name="Normal 2 2 2 24 5" xfId="42781"/>
    <cellStyle name="Normal 2 2 2 24 6" xfId="44246"/>
    <cellStyle name="Normal 2 2 2 25" xfId="4276"/>
    <cellStyle name="Normal 2 2 2 25 2" xfId="14385"/>
    <cellStyle name="Normal 2 2 2 25 3" xfId="31165"/>
    <cellStyle name="Normal 2 2 2 25 4" xfId="41012"/>
    <cellStyle name="Normal 2 2 2 25 5" xfId="43360"/>
    <cellStyle name="Normal 2 2 2 25 6" xfId="45079"/>
    <cellStyle name="Normal 2 2 2 26" xfId="4277"/>
    <cellStyle name="Normal 2 2 2 26 2" xfId="13842"/>
    <cellStyle name="Normal 2 2 2 26 3" xfId="30639"/>
    <cellStyle name="Normal 2 2 2 26 4" xfId="32962"/>
    <cellStyle name="Normal 2 2 2 26 5" xfId="37377"/>
    <cellStyle name="Normal 2 2 2 26 6" xfId="45117"/>
    <cellStyle name="Normal 2 2 2 27" xfId="4278"/>
    <cellStyle name="Normal 2 2 2 27 2" xfId="14452"/>
    <cellStyle name="Normal 2 2 2 27 3" xfId="31226"/>
    <cellStyle name="Normal 2 2 2 27 4" xfId="38823"/>
    <cellStyle name="Normal 2 2 2 27 5" xfId="41717"/>
    <cellStyle name="Normal 2 2 2 27 6" xfId="31636"/>
    <cellStyle name="Normal 2 2 2 28" xfId="4279"/>
    <cellStyle name="Normal 2 2 2 28 2" xfId="13766"/>
    <cellStyle name="Normal 2 2 2 28 3" xfId="30559"/>
    <cellStyle name="Normal 2 2 2 28 4" xfId="31661"/>
    <cellStyle name="Normal 2 2 2 28 5" xfId="34660"/>
    <cellStyle name="Normal 2 2 2 28 6" xfId="33097"/>
    <cellStyle name="Normal 2 2 2 29" xfId="4280"/>
    <cellStyle name="Normal 2 2 2 29 2" xfId="14525"/>
    <cellStyle name="Normal 2 2 2 29 3" xfId="31294"/>
    <cellStyle name="Normal 2 2 2 29 4" xfId="38336"/>
    <cellStyle name="Normal 2 2 2 29 5" xfId="33753"/>
    <cellStyle name="Normal 2 2 2 29 6" xfId="42978"/>
    <cellStyle name="Normal 2 2 2 3" xfId="4281"/>
    <cellStyle name="Normal 2 2 2 3 10" xfId="49826"/>
    <cellStyle name="Normal 2 2 2 3 11" xfId="51063"/>
    <cellStyle name="Normal 2 2 2 3 12" xfId="52310"/>
    <cellStyle name="Normal 2 2 2 3 13" xfId="53552"/>
    <cellStyle name="Normal 2 2 2 3 14" xfId="54789"/>
    <cellStyle name="Normal 2 2 2 3 15" xfId="56022"/>
    <cellStyle name="Normal 2 2 2 3 16" xfId="57246"/>
    <cellStyle name="Normal 2 2 2 3 17" xfId="58461"/>
    <cellStyle name="Normal 2 2 2 3 18" xfId="59664"/>
    <cellStyle name="Normal 2 2 2 3 19" xfId="61039"/>
    <cellStyle name="Normal 2 2 2 3 2" xfId="11383"/>
    <cellStyle name="Normal 2 2 2 3 20" xfId="62242"/>
    <cellStyle name="Normal 2 2 2 3 3" xfId="10429"/>
    <cellStyle name="Normal 2 2 2 3 4" xfId="36046"/>
    <cellStyle name="Normal 2 2 2 3 5" xfId="40867"/>
    <cellStyle name="Normal 2 2 2 3 6" xfId="43193"/>
    <cellStyle name="Normal 2 2 2 3 7" xfId="45971"/>
    <cellStyle name="Normal 2 2 2 3 8" xfId="47312"/>
    <cellStyle name="Normal 2 2 2 3 9" xfId="48570"/>
    <cellStyle name="Normal 2 2 2 30" xfId="4282"/>
    <cellStyle name="Normal 2 2 2 30 2" xfId="13679"/>
    <cellStyle name="Normal 2 2 2 30 3" xfId="30476"/>
    <cellStyle name="Normal 2 2 2 30 4" xfId="38269"/>
    <cellStyle name="Normal 2 2 2 30 5" xfId="40910"/>
    <cellStyle name="Normal 2 2 2 30 6" xfId="10651"/>
    <cellStyle name="Normal 2 2 2 31" xfId="4283"/>
    <cellStyle name="Normal 2 2 2 31 2" xfId="20213"/>
    <cellStyle name="Normal 2 2 2 31 3" xfId="35583"/>
    <cellStyle name="Normal 2 2 2 31 4" xfId="33730"/>
    <cellStyle name="Normal 2 2 2 31 5" xfId="39475"/>
    <cellStyle name="Normal 2 2 2 31 6" xfId="40981"/>
    <cellStyle name="Normal 2 2 2 32" xfId="4284"/>
    <cellStyle name="Normal 2 2 2 32 2" xfId="23250"/>
    <cellStyle name="Normal 2 2 2 32 3" xfId="37716"/>
    <cellStyle name="Normal 2 2 2 32 4" xfId="37514"/>
    <cellStyle name="Normal 2 2 2 32 5" xfId="41192"/>
    <cellStyle name="Normal 2 2 2 32 6" xfId="33662"/>
    <cellStyle name="Normal 2 2 2 33" xfId="4285"/>
    <cellStyle name="Normal 2 2 2 33 2" xfId="16933"/>
    <cellStyle name="Normal 2 2 2 33 3" xfId="33153"/>
    <cellStyle name="Normal 2 2 2 33 4" xfId="37022"/>
    <cellStyle name="Normal 2 2 2 33 5" xfId="38789"/>
    <cellStyle name="Normal 2 2 2 33 6" xfId="40107"/>
    <cellStyle name="Normal 2 2 2 34" xfId="9549"/>
    <cellStyle name="Normal 2 2 2 35" xfId="14729"/>
    <cellStyle name="Normal 2 2 2 36" xfId="22628"/>
    <cellStyle name="Normal 2 2 2 37" xfId="18139"/>
    <cellStyle name="Normal 2 2 2 38" xfId="24013"/>
    <cellStyle name="Normal 2 2 2 39" xfId="24191"/>
    <cellStyle name="Normal 2 2 2 4" xfId="4286"/>
    <cellStyle name="Normal 2 2 2 4 10" xfId="49827"/>
    <cellStyle name="Normal 2 2 2 4 11" xfId="51064"/>
    <cellStyle name="Normal 2 2 2 4 12" xfId="52311"/>
    <cellStyle name="Normal 2 2 2 4 13" xfId="53553"/>
    <cellStyle name="Normal 2 2 2 4 14" xfId="54790"/>
    <cellStyle name="Normal 2 2 2 4 15" xfId="56023"/>
    <cellStyle name="Normal 2 2 2 4 16" xfId="57247"/>
    <cellStyle name="Normal 2 2 2 4 17" xfId="58462"/>
    <cellStyle name="Normal 2 2 2 4 18" xfId="59665"/>
    <cellStyle name="Normal 2 2 2 4 19" xfId="61040"/>
    <cellStyle name="Normal 2 2 2 4 2" xfId="11384"/>
    <cellStyle name="Normal 2 2 2 4 20" xfId="62243"/>
    <cellStyle name="Normal 2 2 2 4 3" xfId="10428"/>
    <cellStyle name="Normal 2 2 2 4 4" xfId="35760"/>
    <cellStyle name="Normal 2 2 2 4 5" xfId="33468"/>
    <cellStyle name="Normal 2 2 2 4 6" xfId="10760"/>
    <cellStyle name="Normal 2 2 2 4 7" xfId="45972"/>
    <cellStyle name="Normal 2 2 2 4 8" xfId="47313"/>
    <cellStyle name="Normal 2 2 2 4 9" xfId="48571"/>
    <cellStyle name="Normal 2 2 2 40" xfId="16572"/>
    <cellStyle name="Normal 2 2 2 41" xfId="24214"/>
    <cellStyle name="Normal 2 2 2 42" xfId="24156"/>
    <cellStyle name="Normal 2 2 2 43" xfId="22873"/>
    <cellStyle name="Normal 2 2 2 44" xfId="14914"/>
    <cellStyle name="Normal 2 2 2 45" xfId="21305"/>
    <cellStyle name="Normal 2 2 2 46" xfId="22048"/>
    <cellStyle name="Normal 2 2 2 47" xfId="21369"/>
    <cellStyle name="Normal 2 2 2 48" xfId="21986"/>
    <cellStyle name="Normal 2 2 2 49" xfId="23683"/>
    <cellStyle name="Normal 2 2 2 5" xfId="4287"/>
    <cellStyle name="Normal 2 2 2 5 10" xfId="49828"/>
    <cellStyle name="Normal 2 2 2 5 11" xfId="51065"/>
    <cellStyle name="Normal 2 2 2 5 12" xfId="52312"/>
    <cellStyle name="Normal 2 2 2 5 13" xfId="53554"/>
    <cellStyle name="Normal 2 2 2 5 14" xfId="54791"/>
    <cellStyle name="Normal 2 2 2 5 15" xfId="56024"/>
    <cellStyle name="Normal 2 2 2 5 16" xfId="57248"/>
    <cellStyle name="Normal 2 2 2 5 17" xfId="58463"/>
    <cellStyle name="Normal 2 2 2 5 18" xfId="59666"/>
    <cellStyle name="Normal 2 2 2 5 19" xfId="61041"/>
    <cellStyle name="Normal 2 2 2 5 2" xfId="11385"/>
    <cellStyle name="Normal 2 2 2 5 20" xfId="62244"/>
    <cellStyle name="Normal 2 2 2 5 3" xfId="23969"/>
    <cellStyle name="Normal 2 2 2 5 4" xfId="35424"/>
    <cellStyle name="Normal 2 2 2 5 5" xfId="10685"/>
    <cellStyle name="Normal 2 2 2 5 6" xfId="44355"/>
    <cellStyle name="Normal 2 2 2 5 7" xfId="45973"/>
    <cellStyle name="Normal 2 2 2 5 8" xfId="47314"/>
    <cellStyle name="Normal 2 2 2 5 9" xfId="48572"/>
    <cellStyle name="Normal 2 2 2 50" xfId="23475"/>
    <cellStyle name="Normal 2 2 2 51" xfId="21479"/>
    <cellStyle name="Normal 2 2 2 52" xfId="21889"/>
    <cellStyle name="Normal 2 2 2 53" xfId="21526"/>
    <cellStyle name="Normal 2 2 2 54" xfId="23964"/>
    <cellStyle name="Normal 2 2 2 55" xfId="21558"/>
    <cellStyle name="Normal 2 2 2 56" xfId="24255"/>
    <cellStyle name="Normal 2 2 2 57" xfId="23669"/>
    <cellStyle name="Normal 2 2 2 58" xfId="21793"/>
    <cellStyle name="Normal 2 2 2 59" xfId="21611"/>
    <cellStyle name="Normal 2 2 2 6" xfId="4288"/>
    <cellStyle name="Normal 2 2 2 6 10" xfId="49829"/>
    <cellStyle name="Normal 2 2 2 6 11" xfId="51066"/>
    <cellStyle name="Normal 2 2 2 6 12" xfId="52313"/>
    <cellStyle name="Normal 2 2 2 6 13" xfId="53555"/>
    <cellStyle name="Normal 2 2 2 6 14" xfId="54792"/>
    <cellStyle name="Normal 2 2 2 6 15" xfId="56025"/>
    <cellStyle name="Normal 2 2 2 6 16" xfId="57249"/>
    <cellStyle name="Normal 2 2 2 6 17" xfId="58464"/>
    <cellStyle name="Normal 2 2 2 6 18" xfId="59667"/>
    <cellStyle name="Normal 2 2 2 6 19" xfId="61042"/>
    <cellStyle name="Normal 2 2 2 6 2" xfId="11386"/>
    <cellStyle name="Normal 2 2 2 6 20" xfId="62245"/>
    <cellStyle name="Normal 2 2 2 6 3" xfId="23771"/>
    <cellStyle name="Normal 2 2 2 6 4" xfId="35126"/>
    <cellStyle name="Normal 2 2 2 6 5" xfId="14475"/>
    <cellStyle name="Normal 2 2 2 6 6" xfId="44307"/>
    <cellStyle name="Normal 2 2 2 6 7" xfId="45974"/>
    <cellStyle name="Normal 2 2 2 6 8" xfId="47315"/>
    <cellStyle name="Normal 2 2 2 6 9" xfId="48573"/>
    <cellStyle name="Normal 2 2 2 60" xfId="21773"/>
    <cellStyle name="Normal 2 2 2 61" xfId="21628"/>
    <cellStyle name="Normal 2 2 2 62" xfId="21760"/>
    <cellStyle name="Normal 2 2 2 63" xfId="24503"/>
    <cellStyle name="Normal 2 2 2 64" xfId="22877"/>
    <cellStyle name="Normal 2 2 2 65" xfId="27829"/>
    <cellStyle name="Normal 2 2 2 66" xfId="29095"/>
    <cellStyle name="Normal 2 2 2 67" xfId="20605"/>
    <cellStyle name="Normal 2 2 2 68" xfId="29152"/>
    <cellStyle name="Normal 2 2 2 69" xfId="27318"/>
    <cellStyle name="Normal 2 2 2 7" xfId="4289"/>
    <cellStyle name="Normal 2 2 2 7 10" xfId="49830"/>
    <cellStyle name="Normal 2 2 2 7 11" xfId="51067"/>
    <cellStyle name="Normal 2 2 2 7 12" xfId="52314"/>
    <cellStyle name="Normal 2 2 2 7 13" xfId="53556"/>
    <cellStyle name="Normal 2 2 2 7 14" xfId="54793"/>
    <cellStyle name="Normal 2 2 2 7 15" xfId="56026"/>
    <cellStyle name="Normal 2 2 2 7 16" xfId="57250"/>
    <cellStyle name="Normal 2 2 2 7 17" xfId="58465"/>
    <cellStyle name="Normal 2 2 2 7 18" xfId="59668"/>
    <cellStyle name="Normal 2 2 2 7 19" xfId="61043"/>
    <cellStyle name="Normal 2 2 2 7 2" xfId="11387"/>
    <cellStyle name="Normal 2 2 2 7 20" xfId="62246"/>
    <cellStyle name="Normal 2 2 2 7 3" xfId="23564"/>
    <cellStyle name="Normal 2 2 2 7 4" xfId="34830"/>
    <cellStyle name="Normal 2 2 2 7 5" xfId="16960"/>
    <cellStyle name="Normal 2 2 2 7 6" xfId="44258"/>
    <cellStyle name="Normal 2 2 2 7 7" xfId="45975"/>
    <cellStyle name="Normal 2 2 2 7 8" xfId="47316"/>
    <cellStyle name="Normal 2 2 2 7 9" xfId="48574"/>
    <cellStyle name="Normal 2 2 2 70" xfId="25878"/>
    <cellStyle name="Normal 2 2 2 71" xfId="29319"/>
    <cellStyle name="Normal 2 2 2 72" xfId="28334"/>
    <cellStyle name="Normal 2 2 2 73" xfId="29624"/>
    <cellStyle name="Normal 2 2 2 74" xfId="27684"/>
    <cellStyle name="Normal 2 2 2 75" xfId="28706"/>
    <cellStyle name="Normal 2 2 2 76" xfId="13362"/>
    <cellStyle name="Normal 2 2 2 77" xfId="36660"/>
    <cellStyle name="Normal 2 2 2 78" xfId="40235"/>
    <cellStyle name="Normal 2 2 2 79" xfId="37335"/>
    <cellStyle name="Normal 2 2 2 8" xfId="4290"/>
    <cellStyle name="Normal 2 2 2 8 2" xfId="11388"/>
    <cellStyle name="Normal 2 2 2 8 3" xfId="20973"/>
    <cellStyle name="Normal 2 2 2 8 4" xfId="34526"/>
    <cellStyle name="Normal 2 2 2 8 5" xfId="38935"/>
    <cellStyle name="Normal 2 2 2 8 6" xfId="44203"/>
    <cellStyle name="Normal 2 2 2 80" xfId="45969"/>
    <cellStyle name="Normal 2 2 2 81" xfId="47310"/>
    <cellStyle name="Normal 2 2 2 82" xfId="48568"/>
    <cellStyle name="Normal 2 2 2 83" xfId="49824"/>
    <cellStyle name="Normal 2 2 2 84" xfId="51061"/>
    <cellStyle name="Normal 2 2 2 85" xfId="52308"/>
    <cellStyle name="Normal 2 2 2 86" xfId="53550"/>
    <cellStyle name="Normal 2 2 2 87" xfId="54787"/>
    <cellStyle name="Normal 2 2 2 88" xfId="56020"/>
    <cellStyle name="Normal 2 2 2 89" xfId="57244"/>
    <cellStyle name="Normal 2 2 2 9" xfId="4291"/>
    <cellStyle name="Normal 2 2 2 9 2" xfId="11389"/>
    <cellStyle name="Normal 2 2 2 9 3" xfId="18992"/>
    <cellStyle name="Normal 2 2 2 9 4" xfId="34214"/>
    <cellStyle name="Normal 2 2 2 9 5" xfId="40760"/>
    <cellStyle name="Normal 2 2 2 9 6" xfId="44152"/>
    <cellStyle name="Normal 2 2 2 90" xfId="58459"/>
    <cellStyle name="Normal 2 2 2 91" xfId="59662"/>
    <cellStyle name="Normal 2 2 2 92" xfId="61037"/>
    <cellStyle name="Normal 2 2 2 93" xfId="62240"/>
    <cellStyle name="Normal 2 2 2_Planilha" xfId="45976"/>
    <cellStyle name="Normal 2 2 20" xfId="4292"/>
    <cellStyle name="Normal 2 2 20 2" xfId="14039"/>
    <cellStyle name="Normal 2 2 20 3" xfId="30830"/>
    <cellStyle name="Normal 2 2 20 4" xfId="37258"/>
    <cellStyle name="Normal 2 2 20 5" xfId="41054"/>
    <cellStyle name="Normal 2 2 20 6" xfId="33537"/>
    <cellStyle name="Normal 2 2 21" xfId="4293"/>
    <cellStyle name="Normal 2 2 21 2" xfId="14249"/>
    <cellStyle name="Normal 2 2 21 3" xfId="31029"/>
    <cellStyle name="Normal 2 2 21 4" xfId="41849"/>
    <cellStyle name="Normal 2 2 21 5" xfId="43993"/>
    <cellStyle name="Normal 2 2 21 6" xfId="44628"/>
    <cellStyle name="Normal 2 2 22" xfId="4294"/>
    <cellStyle name="Normal 2 2 22 2" xfId="13994"/>
    <cellStyle name="Normal 2 2 22 3" xfId="30790"/>
    <cellStyle name="Normal 2 2 22 4" xfId="41107"/>
    <cellStyle name="Normal 2 2 22 5" xfId="43438"/>
    <cellStyle name="Normal 2 2 22 6" xfId="44382"/>
    <cellStyle name="Normal 2 2 23" xfId="4295"/>
    <cellStyle name="Normal 2 2 23 2" xfId="14281"/>
    <cellStyle name="Normal 2 2 23 3" xfId="31065"/>
    <cellStyle name="Normal 2 2 23 4" xfId="36596"/>
    <cellStyle name="Normal 2 2 23 5" xfId="31406"/>
    <cellStyle name="Normal 2 2 23 6" xfId="44099"/>
    <cellStyle name="Normal 2 2 24" xfId="4296"/>
    <cellStyle name="Normal 2 2 24 2" xfId="13954"/>
    <cellStyle name="Normal 2 2 24 3" xfId="30749"/>
    <cellStyle name="Normal 2 2 24 4" xfId="40237"/>
    <cellStyle name="Normal 2 2 24 5" xfId="42807"/>
    <cellStyle name="Normal 2 2 24 6" xfId="44348"/>
    <cellStyle name="Normal 2 2 25" xfId="4297"/>
    <cellStyle name="Normal 2 2 25 2" xfId="14328"/>
    <cellStyle name="Normal 2 2 25 3" xfId="31110"/>
    <cellStyle name="Normal 2 2 25 4" xfId="39915"/>
    <cellStyle name="Normal 2 2 25 5" xfId="42560"/>
    <cellStyle name="Normal 2 2 25 6" xfId="44093"/>
    <cellStyle name="Normal 2 2 26" xfId="4298"/>
    <cellStyle name="Normal 2 2 26 2" xfId="13900"/>
    <cellStyle name="Normal 2 2 26 3" xfId="30700"/>
    <cellStyle name="Normal 2 2 26 4" xfId="40097"/>
    <cellStyle name="Normal 2 2 26 5" xfId="42701"/>
    <cellStyle name="Normal 2 2 26 6" xfId="44191"/>
    <cellStyle name="Normal 2 2 27" xfId="4299"/>
    <cellStyle name="Normal 2 2 27 2" xfId="14381"/>
    <cellStyle name="Normal 2 2 27 3" xfId="31161"/>
    <cellStyle name="Normal 2 2 27 4" xfId="32921"/>
    <cellStyle name="Normal 2 2 27 5" xfId="36768"/>
    <cellStyle name="Normal 2 2 27 6" xfId="45125"/>
    <cellStyle name="Normal 2 2 28" xfId="4300"/>
    <cellStyle name="Normal 2 2 28 2" xfId="13843"/>
    <cellStyle name="Normal 2 2 28 3" xfId="30640"/>
    <cellStyle name="Normal 2 2 28 4" xfId="37315"/>
    <cellStyle name="Normal 2 2 28 5" xfId="34987"/>
    <cellStyle name="Normal 2 2 28 6" xfId="44963"/>
    <cellStyle name="Normal 2 2 29" xfId="4301"/>
    <cellStyle name="Normal 2 2 29 2" xfId="14447"/>
    <cellStyle name="Normal 2 2 29 3" xfId="31221"/>
    <cellStyle name="Normal 2 2 29 4" xfId="39417"/>
    <cellStyle name="Normal 2 2 29 5" xfId="42163"/>
    <cellStyle name="Normal 2 2 29 6" xfId="42957"/>
    <cellStyle name="Normal 2 2 3" xfId="4302"/>
    <cellStyle name="Normal 2 2 3 10" xfId="4303"/>
    <cellStyle name="Normal 2 2 3 10 2" xfId="11391"/>
    <cellStyle name="Normal 2 2 3 10 3" xfId="18595"/>
    <cellStyle name="Normal 2 2 3 10 4" xfId="39805"/>
    <cellStyle name="Normal 2 2 3 10 5" xfId="42477"/>
    <cellStyle name="Normal 2 2 3 10 6" xfId="44053"/>
    <cellStyle name="Normal 2 2 3 11" xfId="4304"/>
    <cellStyle name="Normal 2 2 3 11 2" xfId="11392"/>
    <cellStyle name="Normal 2 2 3 11 3" xfId="18180"/>
    <cellStyle name="Normal 2 2 3 11 4" xfId="39702"/>
    <cellStyle name="Normal 2 2 3 11 5" xfId="42394"/>
    <cellStyle name="Normal 2 2 3 11 6" xfId="43773"/>
    <cellStyle name="Normal 2 2 3 12" xfId="4305"/>
    <cellStyle name="Normal 2 2 3 12 2" xfId="11393"/>
    <cellStyle name="Normal 2 2 3 12 3" xfId="17773"/>
    <cellStyle name="Normal 2 2 3 12 4" xfId="39584"/>
    <cellStyle name="Normal 2 2 3 12 5" xfId="42297"/>
    <cellStyle name="Normal 2 2 3 12 6" xfId="42021"/>
    <cellStyle name="Normal 2 2 3 13" xfId="4306"/>
    <cellStyle name="Normal 2 2 3 13 2" xfId="11394"/>
    <cellStyle name="Normal 2 2 3 13 3" xfId="17379"/>
    <cellStyle name="Normal 2 2 3 13 4" xfId="39466"/>
    <cellStyle name="Normal 2 2 3 13 5" xfId="42201"/>
    <cellStyle name="Normal 2 2 3 13 6" xfId="10642"/>
    <cellStyle name="Normal 2 2 3 14" xfId="4307"/>
    <cellStyle name="Normal 2 2 3 14 2" xfId="13254"/>
    <cellStyle name="Normal 2 2 3 14 3" xfId="30113"/>
    <cellStyle name="Normal 2 2 3 14 4" xfId="9900"/>
    <cellStyle name="Normal 2 2 3 14 5" xfId="34761"/>
    <cellStyle name="Normal 2 2 3 14 6" xfId="36593"/>
    <cellStyle name="Normal 2 2 3 15" xfId="4308"/>
    <cellStyle name="Normal 2 2 3 15 2" xfId="14224"/>
    <cellStyle name="Normal 2 2 3 15 3" xfId="31007"/>
    <cellStyle name="Normal 2 2 3 15 4" xfId="38579"/>
    <cellStyle name="Normal 2 2 3 15 5" xfId="11194"/>
    <cellStyle name="Normal 2 2 3 15 6" xfId="30999"/>
    <cellStyle name="Normal 2 2 3 16" xfId="4309"/>
    <cellStyle name="Normal 2 2 3 16 2" xfId="14053"/>
    <cellStyle name="Normal 2 2 3 16 3" xfId="30847"/>
    <cellStyle name="Normal 2 2 3 16 4" xfId="32944"/>
    <cellStyle name="Normal 2 2 3 16 5" xfId="39155"/>
    <cellStyle name="Normal 2 2 3 16 6" xfId="14025"/>
    <cellStyle name="Normal 2 2 3 17" xfId="4310"/>
    <cellStyle name="Normal 2 2 3 17 2" xfId="14230"/>
    <cellStyle name="Normal 2 2 3 17 3" xfId="31013"/>
    <cellStyle name="Normal 2 2 3 17 4" xfId="37013"/>
    <cellStyle name="Normal 2 2 3 17 5" xfId="33993"/>
    <cellStyle name="Normal 2 2 3 17 6" xfId="42384"/>
    <cellStyle name="Normal 2 2 3 18" xfId="4311"/>
    <cellStyle name="Normal 2 2 3 18 2" xfId="14030"/>
    <cellStyle name="Normal 2 2 3 18 3" xfId="30822"/>
    <cellStyle name="Normal 2 2 3 18 4" xfId="40686"/>
    <cellStyle name="Normal 2 2 3 18 5" xfId="43146"/>
    <cellStyle name="Normal 2 2 3 18 6" xfId="36073"/>
    <cellStyle name="Normal 2 2 3 19" xfId="4312"/>
    <cellStyle name="Normal 2 2 3 19 2" xfId="14261"/>
    <cellStyle name="Normal 2 2 3 19 3" xfId="31040"/>
    <cellStyle name="Normal 2 2 3 19 4" xfId="40985"/>
    <cellStyle name="Normal 2 2 3 19 5" xfId="43348"/>
    <cellStyle name="Normal 2 2 3 19 6" xfId="44603"/>
    <cellStyle name="Normal 2 2 3 2" xfId="4313"/>
    <cellStyle name="Normal 2 2 3 2 10" xfId="49833"/>
    <cellStyle name="Normal 2 2 3 2 11" xfId="51069"/>
    <cellStyle name="Normal 2 2 3 2 12" xfId="52316"/>
    <cellStyle name="Normal 2 2 3 2 13" xfId="53558"/>
    <cellStyle name="Normal 2 2 3 2 14" xfId="54796"/>
    <cellStyle name="Normal 2 2 3 2 15" xfId="56029"/>
    <cellStyle name="Normal 2 2 3 2 16" xfId="57253"/>
    <cellStyle name="Normal 2 2 3 2 17" xfId="58467"/>
    <cellStyle name="Normal 2 2 3 2 18" xfId="59670"/>
    <cellStyle name="Normal 2 2 3 2 19" xfId="61045"/>
    <cellStyle name="Normal 2 2 3 2 2" xfId="11390"/>
    <cellStyle name="Normal 2 2 3 2 20" xfId="62248"/>
    <cellStyle name="Normal 2 2 3 2 3" xfId="10427"/>
    <cellStyle name="Normal 2 2 3 2 4" xfId="21029"/>
    <cellStyle name="Normal 2 2 3 2 5" xfId="35687"/>
    <cellStyle name="Normal 2 2 3 2 6" xfId="44097"/>
    <cellStyle name="Normal 2 2 3 2 7" xfId="45978"/>
    <cellStyle name="Normal 2 2 3 2 8" xfId="47319"/>
    <cellStyle name="Normal 2 2 3 2 9" xfId="48576"/>
    <cellStyle name="Normal 2 2 3 20" xfId="4314"/>
    <cellStyle name="Normal 2 2 3 20 2" xfId="13976"/>
    <cellStyle name="Normal 2 2 3 20 3" xfId="30774"/>
    <cellStyle name="Normal 2 2 3 20 4" xfId="32338"/>
    <cellStyle name="Normal 2 2 3 20 5" xfId="40689"/>
    <cellStyle name="Normal 2 2 3 20 6" xfId="36783"/>
    <cellStyle name="Normal 2 2 3 21" xfId="4315"/>
    <cellStyle name="Normal 2 2 3 21 2" xfId="14297"/>
    <cellStyle name="Normal 2 2 3 21 3" xfId="31079"/>
    <cellStyle name="Normal 2 2 3 21 4" xfId="37255"/>
    <cellStyle name="Normal 2 2 3 21 5" xfId="35629"/>
    <cellStyle name="Normal 2 2 3 21 6" xfId="37490"/>
    <cellStyle name="Normal 2 2 3 22" xfId="4316"/>
    <cellStyle name="Normal 2 2 3 22 2" xfId="13938"/>
    <cellStyle name="Normal 2 2 3 22 3" xfId="30733"/>
    <cellStyle name="Normal 2 2 3 22 4" xfId="39582"/>
    <cellStyle name="Normal 2 2 3 22 5" xfId="42295"/>
    <cellStyle name="Normal 2 2 3 22 6" xfId="42189"/>
    <cellStyle name="Normal 2 2 3 23" xfId="4317"/>
    <cellStyle name="Normal 2 2 3 23 2" xfId="14344"/>
    <cellStyle name="Normal 2 2 3 23 3" xfId="31125"/>
    <cellStyle name="Normal 2 2 3 23 4" xfId="37166"/>
    <cellStyle name="Normal 2 2 3 23 5" xfId="36692"/>
    <cellStyle name="Normal 2 2 3 23 6" xfId="45066"/>
    <cellStyle name="Normal 2 2 3 24" xfId="4318"/>
    <cellStyle name="Normal 2 2 3 24 2" xfId="13880"/>
    <cellStyle name="Normal 2 2 3 24 3" xfId="30680"/>
    <cellStyle name="Normal 2 2 3 24 4" xfId="41807"/>
    <cellStyle name="Normal 2 2 3 24 5" xfId="43962"/>
    <cellStyle name="Normal 2 2 3 24 6" xfId="30493"/>
    <cellStyle name="Normal 2 2 3 25" xfId="4319"/>
    <cellStyle name="Normal 2 2 3 25 2" xfId="14400"/>
    <cellStyle name="Normal 2 2 3 25 3" xfId="31179"/>
    <cellStyle name="Normal 2 2 3 25 4" xfId="36962"/>
    <cellStyle name="Normal 2 2 3 25 5" xfId="41697"/>
    <cellStyle name="Normal 2 2 3 25 6" xfId="36334"/>
    <cellStyle name="Normal 2 2 3 26" xfId="4320"/>
    <cellStyle name="Normal 2 2 3 26 2" xfId="13820"/>
    <cellStyle name="Normal 2 2 3 26 3" xfId="30618"/>
    <cellStyle name="Normal 2 2 3 26 4" xfId="38818"/>
    <cellStyle name="Normal 2 2 3 26 5" xfId="11211"/>
    <cellStyle name="Normal 2 2 3 26 6" xfId="37796"/>
    <cellStyle name="Normal 2 2 3 27" xfId="4321"/>
    <cellStyle name="Normal 2 2 3 27 2" xfId="14469"/>
    <cellStyle name="Normal 2 2 3 27 3" xfId="31239"/>
    <cellStyle name="Normal 2 2 3 27 4" xfId="40872"/>
    <cellStyle name="Normal 2 2 3 27 5" xfId="43273"/>
    <cellStyle name="Normal 2 2 3 27 6" xfId="44658"/>
    <cellStyle name="Normal 2 2 3 28" xfId="4322"/>
    <cellStyle name="Normal 2 2 3 28 2" xfId="13742"/>
    <cellStyle name="Normal 2 2 3 28 3" xfId="30536"/>
    <cellStyle name="Normal 2 2 3 28 4" xfId="36626"/>
    <cellStyle name="Normal 2 2 3 28 5" xfId="38607"/>
    <cellStyle name="Normal 2 2 3 28 6" xfId="44125"/>
    <cellStyle name="Normal 2 2 3 29" xfId="4323"/>
    <cellStyle name="Normal 2 2 3 29 2" xfId="14552"/>
    <cellStyle name="Normal 2 2 3 29 3" xfId="31317"/>
    <cellStyle name="Normal 2 2 3 29 4" xfId="40539"/>
    <cellStyle name="Normal 2 2 3 29 5" xfId="43035"/>
    <cellStyle name="Normal 2 2 3 29 6" xfId="44403"/>
    <cellStyle name="Normal 2 2 3 3" xfId="4324"/>
    <cellStyle name="Normal 2 2 3 3 10" xfId="49834"/>
    <cellStyle name="Normal 2 2 3 3 11" xfId="51070"/>
    <cellStyle name="Normal 2 2 3 3 12" xfId="52317"/>
    <cellStyle name="Normal 2 2 3 3 13" xfId="53559"/>
    <cellStyle name="Normal 2 2 3 3 14" xfId="54797"/>
    <cellStyle name="Normal 2 2 3 3 15" xfId="56030"/>
    <cellStyle name="Normal 2 2 3 3 16" xfId="57254"/>
    <cellStyle name="Normal 2 2 3 3 17" xfId="58468"/>
    <cellStyle name="Normal 2 2 3 3 18" xfId="59671"/>
    <cellStyle name="Normal 2 2 3 3 19" xfId="61046"/>
    <cellStyle name="Normal 2 2 3 3 2" xfId="11395"/>
    <cellStyle name="Normal 2 2 3 3 20" xfId="62249"/>
    <cellStyle name="Normal 2 2 3 3 3" xfId="16978"/>
    <cellStyle name="Normal 2 2 3 3 4" xfId="39347"/>
    <cellStyle name="Normal 2 2 3 3 5" xfId="42111"/>
    <cellStyle name="Normal 2 2 3 3 6" xfId="14361"/>
    <cellStyle name="Normal 2 2 3 3 7" xfId="45979"/>
    <cellStyle name="Normal 2 2 3 3 8" xfId="47320"/>
    <cellStyle name="Normal 2 2 3 3 9" xfId="48577"/>
    <cellStyle name="Normal 2 2 3 30" xfId="4325"/>
    <cellStyle name="Normal 2 2 3 30 2" xfId="13651"/>
    <cellStyle name="Normal 2 2 3 30 3" xfId="30450"/>
    <cellStyle name="Normal 2 2 3 30 4" xfId="39478"/>
    <cellStyle name="Normal 2 2 3 30 5" xfId="42213"/>
    <cellStyle name="Normal 2 2 3 30 6" xfId="31020"/>
    <cellStyle name="Normal 2 2 3 31" xfId="4326"/>
    <cellStyle name="Normal 2 2 3 31 2" xfId="20212"/>
    <cellStyle name="Normal 2 2 3 31 3" xfId="35582"/>
    <cellStyle name="Normal 2 2 3 31 4" xfId="10705"/>
    <cellStyle name="Normal 2 2 3 31 5" xfId="9827"/>
    <cellStyle name="Normal 2 2 3 31 6" xfId="42592"/>
    <cellStyle name="Normal 2 2 3 32" xfId="4327"/>
    <cellStyle name="Normal 2 2 3 32 2" xfId="23249"/>
    <cellStyle name="Normal 2 2 3 32 3" xfId="37715"/>
    <cellStyle name="Normal 2 2 3 32 4" xfId="30611"/>
    <cellStyle name="Normal 2 2 3 32 5" xfId="39650"/>
    <cellStyle name="Normal 2 2 3 32 6" xfId="35153"/>
    <cellStyle name="Normal 2 2 3 33" xfId="4328"/>
    <cellStyle name="Normal 2 2 3 33 2" xfId="20585"/>
    <cellStyle name="Normal 2 2 3 33 3" xfId="35858"/>
    <cellStyle name="Normal 2 2 3 33 4" xfId="33208"/>
    <cellStyle name="Normal 2 2 3 33 5" xfId="39368"/>
    <cellStyle name="Normal 2 2 3 33 6" xfId="32387"/>
    <cellStyle name="Normal 2 2 3 34" xfId="9550"/>
    <cellStyle name="Normal 2 2 3 35" xfId="20706"/>
    <cellStyle name="Normal 2 2 3 36" xfId="22627"/>
    <cellStyle name="Normal 2 2 3 37" xfId="23424"/>
    <cellStyle name="Normal 2 2 3 38" xfId="24282"/>
    <cellStyle name="Normal 2 2 3 39" xfId="20277"/>
    <cellStyle name="Normal 2 2 3 4" xfId="4329"/>
    <cellStyle name="Normal 2 2 3 4 10" xfId="49835"/>
    <cellStyle name="Normal 2 2 3 4 11" xfId="51071"/>
    <cellStyle name="Normal 2 2 3 4 12" xfId="52318"/>
    <cellStyle name="Normal 2 2 3 4 13" xfId="53560"/>
    <cellStyle name="Normal 2 2 3 4 14" xfId="54798"/>
    <cellStyle name="Normal 2 2 3 4 15" xfId="56031"/>
    <cellStyle name="Normal 2 2 3 4 16" xfId="57255"/>
    <cellStyle name="Normal 2 2 3 4 17" xfId="58469"/>
    <cellStyle name="Normal 2 2 3 4 18" xfId="59672"/>
    <cellStyle name="Normal 2 2 3 4 19" xfId="61047"/>
    <cellStyle name="Normal 2 2 3 4 2" xfId="11396"/>
    <cellStyle name="Normal 2 2 3 4 20" xfId="62250"/>
    <cellStyle name="Normal 2 2 3 4 3" xfId="16592"/>
    <cellStyle name="Normal 2 2 3 4 4" xfId="39223"/>
    <cellStyle name="Normal 2 2 3 4 5" xfId="42027"/>
    <cellStyle name="Normal 2 2 3 4 6" xfId="14212"/>
    <cellStyle name="Normal 2 2 3 4 7" xfId="45980"/>
    <cellStyle name="Normal 2 2 3 4 8" xfId="47321"/>
    <cellStyle name="Normal 2 2 3 4 9" xfId="48578"/>
    <cellStyle name="Normal 2 2 3 40" xfId="23481"/>
    <cellStyle name="Normal 2 2 3 41" xfId="23399"/>
    <cellStyle name="Normal 2 2 3 42" xfId="21696"/>
    <cellStyle name="Normal 2 2 3 43" xfId="24523"/>
    <cellStyle name="Normal 2 2 3 44" xfId="24724"/>
    <cellStyle name="Normal 2 2 3 45" xfId="24928"/>
    <cellStyle name="Normal 2 2 3 46" xfId="25125"/>
    <cellStyle name="Normal 2 2 3 47" xfId="25324"/>
    <cellStyle name="Normal 2 2 3 48" xfId="25523"/>
    <cellStyle name="Normal 2 2 3 49" xfId="25713"/>
    <cellStyle name="Normal 2 2 3 5" xfId="4330"/>
    <cellStyle name="Normal 2 2 3 5 10" xfId="49836"/>
    <cellStyle name="Normal 2 2 3 5 11" xfId="51072"/>
    <cellStyle name="Normal 2 2 3 5 12" xfId="52319"/>
    <cellStyle name="Normal 2 2 3 5 13" xfId="53561"/>
    <cellStyle name="Normal 2 2 3 5 14" xfId="54799"/>
    <cellStyle name="Normal 2 2 3 5 15" xfId="56032"/>
    <cellStyle name="Normal 2 2 3 5 16" xfId="57256"/>
    <cellStyle name="Normal 2 2 3 5 17" xfId="58470"/>
    <cellStyle name="Normal 2 2 3 5 18" xfId="59673"/>
    <cellStyle name="Normal 2 2 3 5 19" xfId="61048"/>
    <cellStyle name="Normal 2 2 3 5 2" xfId="11397"/>
    <cellStyle name="Normal 2 2 3 5 20" xfId="62251"/>
    <cellStyle name="Normal 2 2 3 5 3" xfId="16183"/>
    <cellStyle name="Normal 2 2 3 5 4" xfId="39107"/>
    <cellStyle name="Normal 2 2 3 5 5" xfId="41937"/>
    <cellStyle name="Normal 2 2 3 5 6" xfId="42820"/>
    <cellStyle name="Normal 2 2 3 5 7" xfId="45981"/>
    <cellStyle name="Normal 2 2 3 5 8" xfId="47322"/>
    <cellStyle name="Normal 2 2 3 5 9" xfId="48579"/>
    <cellStyle name="Normal 2 2 3 50" xfId="25897"/>
    <cellStyle name="Normal 2 2 3 51" xfId="26090"/>
    <cellStyle name="Normal 2 2 3 52" xfId="26275"/>
    <cellStyle name="Normal 2 2 3 53" xfId="26457"/>
    <cellStyle name="Normal 2 2 3 54" xfId="26642"/>
    <cellStyle name="Normal 2 2 3 55" xfId="26826"/>
    <cellStyle name="Normal 2 2 3 56" xfId="27006"/>
    <cellStyle name="Normal 2 2 3 57" xfId="27179"/>
    <cellStyle name="Normal 2 2 3 58" xfId="27352"/>
    <cellStyle name="Normal 2 2 3 59" xfId="27516"/>
    <cellStyle name="Normal 2 2 3 6" xfId="4331"/>
    <cellStyle name="Normal 2 2 3 6 10" xfId="49837"/>
    <cellStyle name="Normal 2 2 3 6 11" xfId="51073"/>
    <cellStyle name="Normal 2 2 3 6 12" xfId="52320"/>
    <cellStyle name="Normal 2 2 3 6 13" xfId="53562"/>
    <cellStyle name="Normal 2 2 3 6 14" xfId="54800"/>
    <cellStyle name="Normal 2 2 3 6 15" xfId="56033"/>
    <cellStyle name="Normal 2 2 3 6 16" xfId="57257"/>
    <cellStyle name="Normal 2 2 3 6 17" xfId="58471"/>
    <cellStyle name="Normal 2 2 3 6 18" xfId="59674"/>
    <cellStyle name="Normal 2 2 3 6 19" xfId="61049"/>
    <cellStyle name="Normal 2 2 3 6 2" xfId="11398"/>
    <cellStyle name="Normal 2 2 3 6 20" xfId="62252"/>
    <cellStyle name="Normal 2 2 3 6 3" xfId="15784"/>
    <cellStyle name="Normal 2 2 3 6 4" xfId="38984"/>
    <cellStyle name="Normal 2 2 3 6 5" xfId="41539"/>
    <cellStyle name="Normal 2 2 3 6 6" xfId="35640"/>
    <cellStyle name="Normal 2 2 3 6 7" xfId="45982"/>
    <cellStyle name="Normal 2 2 3 6 8" xfId="47323"/>
    <cellStyle name="Normal 2 2 3 6 9" xfId="48580"/>
    <cellStyle name="Normal 2 2 3 60" xfId="27679"/>
    <cellStyle name="Normal 2 2 3 61" xfId="27834"/>
    <cellStyle name="Normal 2 2 3 62" xfId="27980"/>
    <cellStyle name="Normal 2 2 3 63" xfId="28132"/>
    <cellStyle name="Normal 2 2 3 64" xfId="24059"/>
    <cellStyle name="Normal 2 2 3 65" xfId="27013"/>
    <cellStyle name="Normal 2 2 3 66" xfId="28850"/>
    <cellStyle name="Normal 2 2 3 67" xfId="29041"/>
    <cellStyle name="Normal 2 2 3 68" xfId="24061"/>
    <cellStyle name="Normal 2 2 3 69" xfId="29424"/>
    <cellStyle name="Normal 2 2 3 7" xfId="4332"/>
    <cellStyle name="Normal 2 2 3 7 10" xfId="49838"/>
    <cellStyle name="Normal 2 2 3 7 11" xfId="51074"/>
    <cellStyle name="Normal 2 2 3 7 12" xfId="52321"/>
    <cellStyle name="Normal 2 2 3 7 13" xfId="53563"/>
    <cellStyle name="Normal 2 2 3 7 14" xfId="54801"/>
    <cellStyle name="Normal 2 2 3 7 15" xfId="56034"/>
    <cellStyle name="Normal 2 2 3 7 16" xfId="57258"/>
    <cellStyle name="Normal 2 2 3 7 17" xfId="58472"/>
    <cellStyle name="Normal 2 2 3 7 18" xfId="59675"/>
    <cellStyle name="Normal 2 2 3 7 19" xfId="61050"/>
    <cellStyle name="Normal 2 2 3 7 2" xfId="11399"/>
    <cellStyle name="Normal 2 2 3 7 20" xfId="62253"/>
    <cellStyle name="Normal 2 2 3 7 3" xfId="15384"/>
    <cellStyle name="Normal 2 2 3 7 4" xfId="38879"/>
    <cellStyle name="Normal 2 2 3 7 5" xfId="39214"/>
    <cellStyle name="Normal 2 2 3 7 6" xfId="43011"/>
    <cellStyle name="Normal 2 2 3 7 7" xfId="45983"/>
    <cellStyle name="Normal 2 2 3 7 8" xfId="47324"/>
    <cellStyle name="Normal 2 2 3 7 9" xfId="48581"/>
    <cellStyle name="Normal 2 2 3 70" xfId="28539"/>
    <cellStyle name="Normal 2 2 3 71" xfId="27004"/>
    <cellStyle name="Normal 2 2 3 72" xfId="29329"/>
    <cellStyle name="Normal 2 2 3 73" xfId="26682"/>
    <cellStyle name="Normal 2 2 3 74" xfId="26063"/>
    <cellStyle name="Normal 2 2 3 75" xfId="29786"/>
    <cellStyle name="Normal 2 2 3 76" xfId="13046"/>
    <cellStyle name="Normal 2 2 3 77" xfId="33981"/>
    <cellStyle name="Normal 2 2 3 78" xfId="33186"/>
    <cellStyle name="Normal 2 2 3 79" xfId="32587"/>
    <cellStyle name="Normal 2 2 3 8" xfId="4333"/>
    <cellStyle name="Normal 2 2 3 8 2" xfId="11400"/>
    <cellStyle name="Normal 2 2 3 8 3" xfId="14936"/>
    <cellStyle name="Normal 2 2 3 8 4" xfId="38750"/>
    <cellStyle name="Normal 2 2 3 8 5" xfId="34984"/>
    <cellStyle name="Normal 2 2 3 8 6" xfId="42125"/>
    <cellStyle name="Normal 2 2 3 80" xfId="45977"/>
    <cellStyle name="Normal 2 2 3 81" xfId="47318"/>
    <cellStyle name="Normal 2 2 3 82" xfId="48575"/>
    <cellStyle name="Normal 2 2 3 83" xfId="49832"/>
    <cellStyle name="Normal 2 2 3 84" xfId="51068"/>
    <cellStyle name="Normal 2 2 3 85" xfId="52315"/>
    <cellStyle name="Normal 2 2 3 86" xfId="53557"/>
    <cellStyle name="Normal 2 2 3 87" xfId="54795"/>
    <cellStyle name="Normal 2 2 3 88" xfId="56028"/>
    <cellStyle name="Normal 2 2 3 89" xfId="57252"/>
    <cellStyle name="Normal 2 2 3 9" xfId="4334"/>
    <cellStyle name="Normal 2 2 3 9 2" xfId="11401"/>
    <cellStyle name="Normal 2 2 3 9 3" xfId="10422"/>
    <cellStyle name="Normal 2 2 3 9 4" xfId="33920"/>
    <cellStyle name="Normal 2 2 3 9 5" xfId="36866"/>
    <cellStyle name="Normal 2 2 3 9 6" xfId="37287"/>
    <cellStyle name="Normal 2 2 3 90" xfId="58466"/>
    <cellStyle name="Normal 2 2 3 91" xfId="59669"/>
    <cellStyle name="Normal 2 2 3 92" xfId="61044"/>
    <cellStyle name="Normal 2 2 3 93" xfId="62247"/>
    <cellStyle name="Normal 2 2 3_Planilha" xfId="45984"/>
    <cellStyle name="Normal 2 2 30" xfId="4335"/>
    <cellStyle name="Normal 2 2 30 2" xfId="13771"/>
    <cellStyle name="Normal 2 2 30 3" xfId="30563"/>
    <cellStyle name="Normal 2 2 30 4" xfId="38439"/>
    <cellStyle name="Normal 2 2 30 5" xfId="20245"/>
    <cellStyle name="Normal 2 2 30 6" xfId="44243"/>
    <cellStyle name="Normal 2 2 31" xfId="4336"/>
    <cellStyle name="Normal 2 2 31 2" xfId="14524"/>
    <cellStyle name="Normal 2 2 31 3" xfId="31293"/>
    <cellStyle name="Normal 2 2 31 4" xfId="30299"/>
    <cellStyle name="Normal 2 2 31 5" xfId="31701"/>
    <cellStyle name="Normal 2 2 31 6" xfId="32189"/>
    <cellStyle name="Normal 2 2 32" xfId="4337"/>
    <cellStyle name="Normal 2 2 32 2" xfId="13681"/>
    <cellStyle name="Normal 2 2 32 3" xfId="30478"/>
    <cellStyle name="Normal 2 2 32 4" xfId="36499"/>
    <cellStyle name="Normal 2 2 32 5" xfId="40496"/>
    <cellStyle name="Normal 2 2 32 6" xfId="30807"/>
    <cellStyle name="Normal 2 2 33" xfId="4338"/>
    <cellStyle name="Normal 2 2 33 2" xfId="20214"/>
    <cellStyle name="Normal 2 2 33 3" xfId="35584"/>
    <cellStyle name="Normal 2 2 33 4" xfId="33436"/>
    <cellStyle name="Normal 2 2 33 5" xfId="40344"/>
    <cellStyle name="Normal 2 2 33 6" xfId="43452"/>
    <cellStyle name="Normal 2 2 34" xfId="4339"/>
    <cellStyle name="Normal 2 2 34 2" xfId="23557"/>
    <cellStyle name="Normal 2 2 34 3" xfId="37919"/>
    <cellStyle name="Normal 2 2 34 4" xfId="37668"/>
    <cellStyle name="Normal 2 2 34 5" xfId="13931"/>
    <cellStyle name="Normal 2 2 34 6" xfId="14271"/>
    <cellStyle name="Normal 2 2 35" xfId="4340"/>
    <cellStyle name="Normal 2 2 35 2" xfId="23764"/>
    <cellStyle name="Normal 2 2 35 3" xfId="38060"/>
    <cellStyle name="Normal 2 2 35 4" xfId="41415"/>
    <cellStyle name="Normal 2 2 35 5" xfId="43678"/>
    <cellStyle name="Normal 2 2 35 6" xfId="44967"/>
    <cellStyle name="Normal 2 2 36" xfId="9548"/>
    <cellStyle name="Normal 2 2 37" xfId="24165"/>
    <cellStyle name="Normal 2 2 38" xfId="23931"/>
    <cellStyle name="Normal 2 2 39" xfId="24598"/>
    <cellStyle name="Normal 2 2 4" xfId="4341"/>
    <cellStyle name="Normal 2 2 4 10" xfId="49840"/>
    <cellStyle name="Normal 2 2 4 11" xfId="51075"/>
    <cellStyle name="Normal 2 2 4 12" xfId="52322"/>
    <cellStyle name="Normal 2 2 4 13" xfId="53564"/>
    <cellStyle name="Normal 2 2 4 14" xfId="54802"/>
    <cellStyle name="Normal 2 2 4 15" xfId="56035"/>
    <cellStyle name="Normal 2 2 4 16" xfId="57259"/>
    <cellStyle name="Normal 2 2 4 17" xfId="58473"/>
    <cellStyle name="Normal 2 2 4 18" xfId="59676"/>
    <cellStyle name="Normal 2 2 4 19" xfId="61051"/>
    <cellStyle name="Normal 2 2 4 2" xfId="11371"/>
    <cellStyle name="Normal 2 2 4 20" xfId="62254"/>
    <cellStyle name="Normal 2 2 4 3" xfId="13547"/>
    <cellStyle name="Normal 2 2 4 4" xfId="40125"/>
    <cellStyle name="Normal 2 2 4 5" xfId="42723"/>
    <cellStyle name="Normal 2 2 4 6" xfId="11208"/>
    <cellStyle name="Normal 2 2 4 7" xfId="45985"/>
    <cellStyle name="Normal 2 2 4 8" xfId="47326"/>
    <cellStyle name="Normal 2 2 4 9" xfId="48583"/>
    <cellStyle name="Normal 2 2 40" xfId="24798"/>
    <cellStyle name="Normal 2 2 41" xfId="25003"/>
    <cellStyle name="Normal 2 2 42" xfId="25199"/>
    <cellStyle name="Normal 2 2 43" xfId="25398"/>
    <cellStyle name="Normal 2 2 44" xfId="25596"/>
    <cellStyle name="Normal 2 2 45" xfId="25784"/>
    <cellStyle name="Normal 2 2 46" xfId="25970"/>
    <cellStyle name="Normal 2 2 47" xfId="26162"/>
    <cellStyle name="Normal 2 2 48" xfId="26347"/>
    <cellStyle name="Normal 2 2 49" xfId="26528"/>
    <cellStyle name="Normal 2 2 5" xfId="4342"/>
    <cellStyle name="Normal 2 2 5 10" xfId="49841"/>
    <cellStyle name="Normal 2 2 5 11" xfId="51076"/>
    <cellStyle name="Normal 2 2 5 12" xfId="52323"/>
    <cellStyle name="Normal 2 2 5 13" xfId="53565"/>
    <cellStyle name="Normal 2 2 5 14" xfId="54803"/>
    <cellStyle name="Normal 2 2 5 15" xfId="56036"/>
    <cellStyle name="Normal 2 2 5 16" xfId="57260"/>
    <cellStyle name="Normal 2 2 5 17" xfId="58474"/>
    <cellStyle name="Normal 2 2 5 18" xfId="59677"/>
    <cellStyle name="Normal 2 2 5 19" xfId="61052"/>
    <cellStyle name="Normal 2 2 5 2" xfId="11402"/>
    <cellStyle name="Normal 2 2 5 20" xfId="62255"/>
    <cellStyle name="Normal 2 2 5 3" xfId="13401"/>
    <cellStyle name="Normal 2 2 5 4" xfId="33646"/>
    <cellStyle name="Normal 2 2 5 5" xfId="38050"/>
    <cellStyle name="Normal 2 2 5 6" xfId="33610"/>
    <cellStyle name="Normal 2 2 5 7" xfId="45986"/>
    <cellStyle name="Normal 2 2 5 8" xfId="47327"/>
    <cellStyle name="Normal 2 2 5 9" xfId="48584"/>
    <cellStyle name="Normal 2 2 50" xfId="26716"/>
    <cellStyle name="Normal 2 2 51" xfId="26897"/>
    <cellStyle name="Normal 2 2 52" xfId="27075"/>
    <cellStyle name="Normal 2 2 53" xfId="27245"/>
    <cellStyle name="Normal 2 2 54" xfId="27419"/>
    <cellStyle name="Normal 2 2 55" xfId="27583"/>
    <cellStyle name="Normal 2 2 56" xfId="27742"/>
    <cellStyle name="Normal 2 2 57" xfId="27898"/>
    <cellStyle name="Normal 2 2 58" xfId="28041"/>
    <cellStyle name="Normal 2 2 59" xfId="28194"/>
    <cellStyle name="Normal 2 2 6" xfId="4343"/>
    <cellStyle name="Normal 2 2 6 10" xfId="49842"/>
    <cellStyle name="Normal 2 2 6 11" xfId="51077"/>
    <cellStyle name="Normal 2 2 6 12" xfId="52324"/>
    <cellStyle name="Normal 2 2 6 13" xfId="53566"/>
    <cellStyle name="Normal 2 2 6 14" xfId="54804"/>
    <cellStyle name="Normal 2 2 6 15" xfId="56037"/>
    <cellStyle name="Normal 2 2 6 16" xfId="57261"/>
    <cellStyle name="Normal 2 2 6 17" xfId="58475"/>
    <cellStyle name="Normal 2 2 6 18" xfId="59678"/>
    <cellStyle name="Normal 2 2 6 19" xfId="61053"/>
    <cellStyle name="Normal 2 2 6 2" xfId="11403"/>
    <cellStyle name="Normal 2 2 6 20" xfId="62256"/>
    <cellStyle name="Normal 2 2 6 3" xfId="14779"/>
    <cellStyle name="Normal 2 2 6 4" xfId="33357"/>
    <cellStyle name="Normal 2 2 6 5" xfId="40254"/>
    <cellStyle name="Normal 2 2 6 6" xfId="38342"/>
    <cellStyle name="Normal 2 2 6 7" xfId="45987"/>
    <cellStyle name="Normal 2 2 6 8" xfId="47328"/>
    <cellStyle name="Normal 2 2 6 9" xfId="48585"/>
    <cellStyle name="Normal 2 2 60" xfId="28347"/>
    <cellStyle name="Normal 2 2 61" xfId="28490"/>
    <cellStyle name="Normal 2 2 62" xfId="28630"/>
    <cellStyle name="Normal 2 2 63" xfId="28764"/>
    <cellStyle name="Normal 2 2 64" xfId="28896"/>
    <cellStyle name="Normal 2 2 65" xfId="29020"/>
    <cellStyle name="Normal 2 2 66" xfId="21747"/>
    <cellStyle name="Normal 2 2 67" xfId="27791"/>
    <cellStyle name="Normal 2 2 68" xfId="25105"/>
    <cellStyle name="Normal 2 2 69" xfId="21665"/>
    <cellStyle name="Normal 2 2 7" xfId="4344"/>
    <cellStyle name="Normal 2 2 7 10" xfId="49843"/>
    <cellStyle name="Normal 2 2 7 11" xfId="51078"/>
    <cellStyle name="Normal 2 2 7 12" xfId="52325"/>
    <cellStyle name="Normal 2 2 7 13" xfId="53567"/>
    <cellStyle name="Normal 2 2 7 14" xfId="54805"/>
    <cellStyle name="Normal 2 2 7 15" xfId="56038"/>
    <cellStyle name="Normal 2 2 7 16" xfId="57262"/>
    <cellStyle name="Normal 2 2 7 17" xfId="58476"/>
    <cellStyle name="Normal 2 2 7 18" xfId="59679"/>
    <cellStyle name="Normal 2 2 7 19" xfId="61054"/>
    <cellStyle name="Normal 2 2 7 2" xfId="11404"/>
    <cellStyle name="Normal 2 2 7 20" xfId="62257"/>
    <cellStyle name="Normal 2 2 7 3" xfId="13539"/>
    <cellStyle name="Normal 2 2 7 4" xfId="33056"/>
    <cellStyle name="Normal 2 2 7 5" xfId="38889"/>
    <cellStyle name="Normal 2 2 7 6" xfId="43207"/>
    <cellStyle name="Normal 2 2 7 7" xfId="45988"/>
    <cellStyle name="Normal 2 2 7 8" xfId="47329"/>
    <cellStyle name="Normal 2 2 7 9" xfId="48586"/>
    <cellStyle name="Normal 2 2 70" xfId="29570"/>
    <cellStyle name="Normal 2 2 71" xfId="29656"/>
    <cellStyle name="Normal 2 2 72" xfId="24563"/>
    <cellStyle name="Normal 2 2 73" xfId="29815"/>
    <cellStyle name="Normal 2 2 74" xfId="29882"/>
    <cellStyle name="Normal 2 2 75" xfId="29935"/>
    <cellStyle name="Normal 2 2 76" xfId="27633"/>
    <cellStyle name="Normal 2 2 77" xfId="25506"/>
    <cellStyle name="Normal 2 2 78" xfId="13042"/>
    <cellStyle name="Normal 2 2 79" xfId="41346"/>
    <cellStyle name="Normal 2 2 8" xfId="4345"/>
    <cellStyle name="Normal 2 2 8 10" xfId="49844"/>
    <cellStyle name="Normal 2 2 8 11" xfId="51079"/>
    <cellStyle name="Normal 2 2 8 12" xfId="52326"/>
    <cellStyle name="Normal 2 2 8 13" xfId="53568"/>
    <cellStyle name="Normal 2 2 8 14" xfId="54806"/>
    <cellStyle name="Normal 2 2 8 15" xfId="56039"/>
    <cellStyle name="Normal 2 2 8 16" xfId="57263"/>
    <cellStyle name="Normal 2 2 8 17" xfId="58477"/>
    <cellStyle name="Normal 2 2 8 18" xfId="59680"/>
    <cellStyle name="Normal 2 2 8 19" xfId="61055"/>
    <cellStyle name="Normal 2 2 8 2" xfId="11405"/>
    <cellStyle name="Normal 2 2 8 20" xfId="62258"/>
    <cellStyle name="Normal 2 2 8 3" xfId="14666"/>
    <cellStyle name="Normal 2 2 8 4" xfId="32760"/>
    <cellStyle name="Normal 2 2 8 5" xfId="40512"/>
    <cellStyle name="Normal 2 2 8 6" xfId="37137"/>
    <cellStyle name="Normal 2 2 8 7" xfId="45989"/>
    <cellStyle name="Normal 2 2 8 8" xfId="47330"/>
    <cellStyle name="Normal 2 2 8 9" xfId="48587"/>
    <cellStyle name="Normal 2 2 80" xfId="43619"/>
    <cellStyle name="Normal 2 2 81" xfId="36158"/>
    <cellStyle name="Normal 2 2 82" xfId="45968"/>
    <cellStyle name="Normal 2 2 83" xfId="47309"/>
    <cellStyle name="Normal 2 2 84" xfId="48567"/>
    <cellStyle name="Normal 2 2 85" xfId="49823"/>
    <cellStyle name="Normal 2 2 86" xfId="51060"/>
    <cellStyle name="Normal 2 2 87" xfId="52307"/>
    <cellStyle name="Normal 2 2 88" xfId="53549"/>
    <cellStyle name="Normal 2 2 89" xfId="54786"/>
    <cellStyle name="Normal 2 2 9" xfId="4346"/>
    <cellStyle name="Normal 2 2 9 10" xfId="49845"/>
    <cellStyle name="Normal 2 2 9 11" xfId="51080"/>
    <cellStyle name="Normal 2 2 9 12" xfId="52327"/>
    <cellStyle name="Normal 2 2 9 13" xfId="53569"/>
    <cellStyle name="Normal 2 2 9 14" xfId="54807"/>
    <cellStyle name="Normal 2 2 9 15" xfId="56040"/>
    <cellStyle name="Normal 2 2 9 16" xfId="57264"/>
    <cellStyle name="Normal 2 2 9 17" xfId="58478"/>
    <cellStyle name="Normal 2 2 9 18" xfId="59681"/>
    <cellStyle name="Normal 2 2 9 19" xfId="61056"/>
    <cellStyle name="Normal 2 2 9 2" xfId="11406"/>
    <cellStyle name="Normal 2 2 9 20" xfId="62259"/>
    <cellStyle name="Normal 2 2 9 3" xfId="13702"/>
    <cellStyle name="Normal 2 2 9 4" xfId="32455"/>
    <cellStyle name="Normal 2 2 9 5" xfId="39369"/>
    <cellStyle name="Normal 2 2 9 6" xfId="39628"/>
    <cellStyle name="Normal 2 2 9 7" xfId="45990"/>
    <cellStyle name="Normal 2 2 9 8" xfId="47331"/>
    <cellStyle name="Normal 2 2 9 9" xfId="48588"/>
    <cellStyle name="Normal 2 2 90" xfId="56019"/>
    <cellStyle name="Normal 2 2 91" xfId="57243"/>
    <cellStyle name="Normal 2 2 92" xfId="58458"/>
    <cellStyle name="Normal 2 2 93" xfId="59661"/>
    <cellStyle name="Normal 2 2 94" xfId="61036"/>
    <cellStyle name="Normal 2 2 95" xfId="62239"/>
    <cellStyle name="Normal 2 2_Planilha" xfId="45991"/>
    <cellStyle name="Normal 2 20" xfId="4347"/>
    <cellStyle name="Normal 2 20 10" xfId="4348"/>
    <cellStyle name="Normal 2 20 10 2" xfId="11408"/>
    <cellStyle name="Normal 2 20 10 3" xfId="10426"/>
    <cellStyle name="Normal 2 20 10 4" xfId="31793"/>
    <cellStyle name="Normal 2 20 10 5" xfId="13189"/>
    <cellStyle name="Normal 2 20 10 6" xfId="33075"/>
    <cellStyle name="Normal 2 20 11" xfId="4349"/>
    <cellStyle name="Normal 2 20 11 2" xfId="11409"/>
    <cellStyle name="Normal 2 20 11 3" xfId="10425"/>
    <cellStyle name="Normal 2 20 11 4" xfId="36294"/>
    <cellStyle name="Normal 2 20 11 5" xfId="37190"/>
    <cellStyle name="Normal 2 20 11 6" xfId="41010"/>
    <cellStyle name="Normal 2 20 12" xfId="4350"/>
    <cellStyle name="Normal 2 20 12 2" xfId="11410"/>
    <cellStyle name="Normal 2 20 12 3" xfId="10424"/>
    <cellStyle name="Normal 2 20 12 4" xfId="36045"/>
    <cellStyle name="Normal 2 20 12 5" xfId="40779"/>
    <cellStyle name="Normal 2 20 12 6" xfId="43511"/>
    <cellStyle name="Normal 2 20 13" xfId="4351"/>
    <cellStyle name="Normal 2 20 13 2" xfId="11411"/>
    <cellStyle name="Normal 2 20 13 3" xfId="10423"/>
    <cellStyle name="Normal 2 20 13 4" xfId="35759"/>
    <cellStyle name="Normal 2 20 13 5" xfId="37136"/>
    <cellStyle name="Normal 2 20 13 6" xfId="40518"/>
    <cellStyle name="Normal 2 20 14" xfId="4352"/>
    <cellStyle name="Normal 2 20 14 2" xfId="11412"/>
    <cellStyle name="Normal 2 20 14 3" xfId="10421"/>
    <cellStyle name="Normal 2 20 14 4" xfId="35423"/>
    <cellStyle name="Normal 2 20 14 5" xfId="9488"/>
    <cellStyle name="Normal 2 20 14 6" xfId="15259"/>
    <cellStyle name="Normal 2 20 15" xfId="4353"/>
    <cellStyle name="Normal 2 20 15 2" xfId="11413"/>
    <cellStyle name="Normal 2 20 15 3" xfId="10420"/>
    <cellStyle name="Normal 2 20 15 4" xfId="35125"/>
    <cellStyle name="Normal 2 20 15 5" xfId="37631"/>
    <cellStyle name="Normal 2 20 15 6" xfId="43997"/>
    <cellStyle name="Normal 2 20 16" xfId="4354"/>
    <cellStyle name="Normal 2 20 16 2" xfId="13255"/>
    <cellStyle name="Normal 2 20 16 3" xfId="30114"/>
    <cellStyle name="Normal 2 20 16 4" xfId="33843"/>
    <cellStyle name="Normal 2 20 16 5" xfId="18927"/>
    <cellStyle name="Normal 2 20 16 6" xfId="37481"/>
    <cellStyle name="Normal 2 20 17" xfId="4355"/>
    <cellStyle name="Normal 2 20 17 2" xfId="14236"/>
    <cellStyle name="Normal 2 20 17 3" xfId="31017"/>
    <cellStyle name="Normal 2 20 17 4" xfId="35519"/>
    <cellStyle name="Normal 2 20 17 5" xfId="10695"/>
    <cellStyle name="Normal 2 20 17 6" xfId="33740"/>
    <cellStyle name="Normal 2 20 18" xfId="4356"/>
    <cellStyle name="Normal 2 20 18 2" xfId="14042"/>
    <cellStyle name="Normal 2 20 18 3" xfId="30834"/>
    <cellStyle name="Normal 2 20 18 4" xfId="37667"/>
    <cellStyle name="Normal 2 20 18 5" xfId="11143"/>
    <cellStyle name="Normal 2 20 18 6" xfId="38665"/>
    <cellStyle name="Normal 2 20 19" xfId="4357"/>
    <cellStyle name="Normal 2 20 19 2" xfId="14246"/>
    <cellStyle name="Normal 2 20 19 3" xfId="31027"/>
    <cellStyle name="Normal 2 20 19 4" xfId="32924"/>
    <cellStyle name="Normal 2 20 19 5" xfId="36814"/>
    <cellStyle name="Normal 2 20 19 6" xfId="45160"/>
    <cellStyle name="Normal 2 20 2" xfId="4358"/>
    <cellStyle name="Normal 2 20 2 10" xfId="4359"/>
    <cellStyle name="Normal 2 20 2 10 2" xfId="11415"/>
    <cellStyle name="Normal 2 20 2 10 3" xfId="10418"/>
    <cellStyle name="Normal 2 20 2 10 4" xfId="34525"/>
    <cellStyle name="Normal 2 20 2 10 5" xfId="39049"/>
    <cellStyle name="Normal 2 20 2 10 6" xfId="41324"/>
    <cellStyle name="Normal 2 20 2 11" xfId="4360"/>
    <cellStyle name="Normal 2 20 2 11 2" xfId="11416"/>
    <cellStyle name="Normal 2 20 2 11 3" xfId="10417"/>
    <cellStyle name="Normal 2 20 2 11 4" xfId="34213"/>
    <cellStyle name="Normal 2 20 2 11 5" xfId="41196"/>
    <cellStyle name="Normal 2 20 2 11 6" xfId="11166"/>
    <cellStyle name="Normal 2 20 2 12" xfId="4361"/>
    <cellStyle name="Normal 2 20 2 12 2" xfId="11417"/>
    <cellStyle name="Normal 2 20 2 12 3" xfId="10416"/>
    <cellStyle name="Normal 2 20 2 12 4" xfId="23380"/>
    <cellStyle name="Normal 2 20 2 12 5" xfId="35971"/>
    <cellStyle name="Normal 2 20 2 12 6" xfId="41786"/>
    <cellStyle name="Normal 2 20 2 13" xfId="4362"/>
    <cellStyle name="Normal 2 20 2 13 2" xfId="11418"/>
    <cellStyle name="Normal 2 20 2 13 3" xfId="22976"/>
    <cellStyle name="Normal 2 20 2 13 4" xfId="38625"/>
    <cellStyle name="Normal 2 20 2 13 5" xfId="34671"/>
    <cellStyle name="Normal 2 20 2 13 6" xfId="41207"/>
    <cellStyle name="Normal 2 20 2 14" xfId="4363"/>
    <cellStyle name="Normal 2 20 2 14 2" xfId="13256"/>
    <cellStyle name="Normal 2 20 2 14 3" xfId="30115"/>
    <cellStyle name="Normal 2 20 2 14 4" xfId="33567"/>
    <cellStyle name="Normal 2 20 2 14 5" xfId="34592"/>
    <cellStyle name="Normal 2 20 2 14 6" xfId="43007"/>
    <cellStyle name="Normal 2 20 2 15" xfId="4364"/>
    <cellStyle name="Normal 2 20 2 15 2" xfId="14237"/>
    <cellStyle name="Normal 2 20 2 15 3" xfId="31018"/>
    <cellStyle name="Normal 2 20 2 15 4" xfId="35288"/>
    <cellStyle name="Normal 2 20 2 15 5" xfId="32953"/>
    <cellStyle name="Normal 2 20 2 15 6" xfId="40348"/>
    <cellStyle name="Normal 2 20 2 16" xfId="4365"/>
    <cellStyle name="Normal 2 20 2 16 2" xfId="14041"/>
    <cellStyle name="Normal 2 20 2 16 3" xfId="30833"/>
    <cellStyle name="Normal 2 20 2 16 4" xfId="31685"/>
    <cellStyle name="Normal 2 20 2 16 5" xfId="36476"/>
    <cellStyle name="Normal 2 20 2 16 6" xfId="38590"/>
    <cellStyle name="Normal 2 20 2 17" xfId="4366"/>
    <cellStyle name="Normal 2 20 2 17 2" xfId="14247"/>
    <cellStyle name="Normal 2 20 2 17 3" xfId="31028"/>
    <cellStyle name="Normal 2 20 2 17 4" xfId="37326"/>
    <cellStyle name="Normal 2 20 2 17 5" xfId="35835"/>
    <cellStyle name="Normal 2 20 2 17 6" xfId="45142"/>
    <cellStyle name="Normal 2 20 2 18" xfId="4367"/>
    <cellStyle name="Normal 2 20 2 18 2" xfId="14000"/>
    <cellStyle name="Normal 2 20 2 18 3" xfId="30795"/>
    <cellStyle name="Normal 2 20 2 18 4" xfId="39859"/>
    <cellStyle name="Normal 2 20 2 18 5" xfId="42519"/>
    <cellStyle name="Normal 2 20 2 18 6" xfId="44077"/>
    <cellStyle name="Normal 2 20 2 19" xfId="4368"/>
    <cellStyle name="Normal 2 20 2 19 2" xfId="14280"/>
    <cellStyle name="Normal 2 20 2 19 3" xfId="31064"/>
    <cellStyle name="Normal 2 20 2 19 4" xfId="41456"/>
    <cellStyle name="Normal 2 20 2 19 5" xfId="43710"/>
    <cellStyle name="Normal 2 20 2 19 6" xfId="44589"/>
    <cellStyle name="Normal 2 20 2 2" xfId="4369"/>
    <cellStyle name="Normal 2 20 2 2 10" xfId="49849"/>
    <cellStyle name="Normal 2 20 2 2 11" xfId="51083"/>
    <cellStyle name="Normal 2 20 2 2 12" xfId="52331"/>
    <cellStyle name="Normal 2 20 2 2 13" xfId="53573"/>
    <cellStyle name="Normal 2 20 2 2 14" xfId="54810"/>
    <cellStyle name="Normal 2 20 2 2 15" xfId="56043"/>
    <cellStyle name="Normal 2 20 2 2 16" xfId="57267"/>
    <cellStyle name="Normal 2 20 2 2 17" xfId="58481"/>
    <cellStyle name="Normal 2 20 2 2 18" xfId="59684"/>
    <cellStyle name="Normal 2 20 2 2 19" xfId="61059"/>
    <cellStyle name="Normal 2 20 2 2 2" xfId="11414"/>
    <cellStyle name="Normal 2 20 2 2 20" xfId="62262"/>
    <cellStyle name="Normal 2 20 2 2 3" xfId="10419"/>
    <cellStyle name="Normal 2 20 2 2 4" xfId="34829"/>
    <cellStyle name="Normal 2 20 2 2 5" xfId="16566"/>
    <cellStyle name="Normal 2 20 2 2 6" xfId="42356"/>
    <cellStyle name="Normal 2 20 2 2 7" xfId="45994"/>
    <cellStyle name="Normal 2 20 2 2 8" xfId="47335"/>
    <cellStyle name="Normal 2 20 2 2 9" xfId="48592"/>
    <cellStyle name="Normal 2 20 2 20" xfId="4370"/>
    <cellStyle name="Normal 2 20 2 20 2" xfId="13958"/>
    <cellStyle name="Normal 2 20 2 20 3" xfId="30751"/>
    <cellStyle name="Normal 2 20 2 20 4" xfId="41345"/>
    <cellStyle name="Normal 2 20 2 20 5" xfId="43618"/>
    <cellStyle name="Normal 2 20 2 20 6" xfId="42099"/>
    <cellStyle name="Normal 2 20 2 21" xfId="4371"/>
    <cellStyle name="Normal 2 20 2 21 2" xfId="14323"/>
    <cellStyle name="Normal 2 20 2 21 3" xfId="31105"/>
    <cellStyle name="Normal 2 20 2 21 4" xfId="40723"/>
    <cellStyle name="Normal 2 20 2 21 5" xfId="43163"/>
    <cellStyle name="Normal 2 20 2 21 6" xfId="44488"/>
    <cellStyle name="Normal 2 20 2 22" xfId="4372"/>
    <cellStyle name="Normal 2 20 2 22 2" xfId="13902"/>
    <cellStyle name="Normal 2 20 2 22 3" xfId="30704"/>
    <cellStyle name="Normal 2 20 2 22 4" xfId="39669"/>
    <cellStyle name="Normal 2 20 2 22 5" xfId="42368"/>
    <cellStyle name="Normal 2 20 2 22 6" xfId="43819"/>
    <cellStyle name="Normal 2 20 2 23" xfId="4373"/>
    <cellStyle name="Normal 2 20 2 23 2" xfId="14375"/>
    <cellStyle name="Normal 2 20 2 23 3" xfId="31156"/>
    <cellStyle name="Normal 2 20 2 23 4" xfId="38232"/>
    <cellStyle name="Normal 2 20 2 23 5" xfId="30779"/>
    <cellStyle name="Normal 2 20 2 23 6" xfId="36354"/>
    <cellStyle name="Normal 2 20 2 24" xfId="4374"/>
    <cellStyle name="Normal 2 20 2 24 2" xfId="13848"/>
    <cellStyle name="Normal 2 20 2 24 3" xfId="30645"/>
    <cellStyle name="Normal 2 20 2 24 4" xfId="39868"/>
    <cellStyle name="Normal 2 20 2 24 5" xfId="42526"/>
    <cellStyle name="Normal 2 20 2 24 6" xfId="44632"/>
    <cellStyle name="Normal 2 20 2 25" xfId="4375"/>
    <cellStyle name="Normal 2 20 2 25 2" xfId="14438"/>
    <cellStyle name="Normal 2 20 2 25 3" xfId="31212"/>
    <cellStyle name="Normal 2 20 2 25 4" xfId="40599"/>
    <cellStyle name="Normal 2 20 2 25 5" xfId="43085"/>
    <cellStyle name="Normal 2 20 2 25 6" xfId="44436"/>
    <cellStyle name="Normal 2 20 2 26" xfId="4376"/>
    <cellStyle name="Normal 2 20 2 26 2" xfId="13777"/>
    <cellStyle name="Normal 2 20 2 26 3" xfId="30571"/>
    <cellStyle name="Normal 2 20 2 26 4" xfId="40660"/>
    <cellStyle name="Normal 2 20 2 26 5" xfId="43130"/>
    <cellStyle name="Normal 2 20 2 26 6" xfId="35478"/>
    <cellStyle name="Normal 2 20 2 27" xfId="4377"/>
    <cellStyle name="Normal 2 20 2 27 2" xfId="14517"/>
    <cellStyle name="Normal 2 20 2 27 3" xfId="31284"/>
    <cellStyle name="Normal 2 20 2 27 4" xfId="39357"/>
    <cellStyle name="Normal 2 20 2 27 5" xfId="42115"/>
    <cellStyle name="Normal 2 20 2 27 6" xfId="42668"/>
    <cellStyle name="Normal 2 20 2 28" xfId="4378"/>
    <cellStyle name="Normal 2 20 2 28 2" xfId="13693"/>
    <cellStyle name="Normal 2 20 2 28 3" xfId="30489"/>
    <cellStyle name="Normal 2 20 2 28 4" xfId="38211"/>
    <cellStyle name="Normal 2 20 2 28 5" xfId="36624"/>
    <cellStyle name="Normal 2 20 2 28 6" xfId="33112"/>
    <cellStyle name="Normal 2 20 2 29" xfId="4379"/>
    <cellStyle name="Normal 2 20 2 29 2" xfId="14617"/>
    <cellStyle name="Normal 2 20 2 29 3" xfId="31370"/>
    <cellStyle name="Normal 2 20 2 29 4" xfId="41337"/>
    <cellStyle name="Normal 2 20 2 29 5" xfId="43610"/>
    <cellStyle name="Normal 2 20 2 29 6" xfId="44418"/>
    <cellStyle name="Normal 2 20 2 3" xfId="4380"/>
    <cellStyle name="Normal 2 20 2 3 10" xfId="49850"/>
    <cellStyle name="Normal 2 20 2 3 11" xfId="51084"/>
    <cellStyle name="Normal 2 20 2 3 12" xfId="52332"/>
    <cellStyle name="Normal 2 20 2 3 13" xfId="53574"/>
    <cellStyle name="Normal 2 20 2 3 14" xfId="54811"/>
    <cellStyle name="Normal 2 20 2 3 15" xfId="56044"/>
    <cellStyle name="Normal 2 20 2 3 16" xfId="57268"/>
    <cellStyle name="Normal 2 20 2 3 17" xfId="58482"/>
    <cellStyle name="Normal 2 20 2 3 18" xfId="59685"/>
    <cellStyle name="Normal 2 20 2 3 19" xfId="61060"/>
    <cellStyle name="Normal 2 20 2 3 2" xfId="11419"/>
    <cellStyle name="Normal 2 20 2 3 20" xfId="62263"/>
    <cellStyle name="Normal 2 20 2 3 3" xfId="17820"/>
    <cellStyle name="Normal 2 20 2 3 4" xfId="38496"/>
    <cellStyle name="Normal 2 20 2 3 5" xfId="41858"/>
    <cellStyle name="Normal 2 20 2 3 6" xfId="30087"/>
    <cellStyle name="Normal 2 20 2 3 7" xfId="45995"/>
    <cellStyle name="Normal 2 20 2 3 8" xfId="47336"/>
    <cellStyle name="Normal 2 20 2 3 9" xfId="48593"/>
    <cellStyle name="Normal 2 20 2 30" xfId="4381"/>
    <cellStyle name="Normal 2 20 2 30 2" xfId="13593"/>
    <cellStyle name="Normal 2 20 2 30 3" xfId="30395"/>
    <cellStyle name="Normal 2 20 2 30 4" xfId="33415"/>
    <cellStyle name="Normal 2 20 2 30 5" xfId="37484"/>
    <cellStyle name="Normal 2 20 2 30 6" xfId="45159"/>
    <cellStyle name="Normal 2 20 2 31" xfId="4382"/>
    <cellStyle name="Normal 2 20 2 31 2" xfId="20210"/>
    <cellStyle name="Normal 2 20 2 31 3" xfId="35580"/>
    <cellStyle name="Normal 2 20 2 31 4" xfId="36130"/>
    <cellStyle name="Normal 2 20 2 31 5" xfId="32943"/>
    <cellStyle name="Normal 2 20 2 31 6" xfId="36997"/>
    <cellStyle name="Normal 2 20 2 32" xfId="4383"/>
    <cellStyle name="Normal 2 20 2 32 2" xfId="23247"/>
    <cellStyle name="Normal 2 20 2 32 3" xfId="37713"/>
    <cellStyle name="Normal 2 20 2 32 4" xfId="38476"/>
    <cellStyle name="Normal 2 20 2 32 5" xfId="35873"/>
    <cellStyle name="Normal 2 20 2 32 6" xfId="42005"/>
    <cellStyle name="Normal 2 20 2 33" xfId="4384"/>
    <cellStyle name="Normal 2 20 2 33 2" xfId="16920"/>
    <cellStyle name="Normal 2 20 2 33 3" xfId="33142"/>
    <cellStyle name="Normal 2 20 2 33 4" xfId="39971"/>
    <cellStyle name="Normal 2 20 2 33 5" xfId="42606"/>
    <cellStyle name="Normal 2 20 2 33 6" xfId="44134"/>
    <cellStyle name="Normal 2 20 2 34" xfId="9552"/>
    <cellStyle name="Normal 2 20 2 35" xfId="14770"/>
    <cellStyle name="Normal 2 20 2 36" xfId="24344"/>
    <cellStyle name="Normal 2 20 2 37" xfId="18132"/>
    <cellStyle name="Normal 2 20 2 38" xfId="22418"/>
    <cellStyle name="Normal 2 20 2 39" xfId="19794"/>
    <cellStyle name="Normal 2 20 2 4" xfId="4385"/>
    <cellStyle name="Normal 2 20 2 4 10" xfId="49851"/>
    <cellStyle name="Normal 2 20 2 4 11" xfId="51085"/>
    <cellStyle name="Normal 2 20 2 4 12" xfId="52333"/>
    <cellStyle name="Normal 2 20 2 4 13" xfId="53575"/>
    <cellStyle name="Normal 2 20 2 4 14" xfId="54812"/>
    <cellStyle name="Normal 2 20 2 4 15" xfId="56045"/>
    <cellStyle name="Normal 2 20 2 4 16" xfId="57269"/>
    <cellStyle name="Normal 2 20 2 4 17" xfId="58483"/>
    <cellStyle name="Normal 2 20 2 4 18" xfId="59686"/>
    <cellStyle name="Normal 2 20 2 4 19" xfId="61061"/>
    <cellStyle name="Normal 2 20 2 4 2" xfId="11420"/>
    <cellStyle name="Normal 2 20 2 4 20" xfId="62264"/>
    <cellStyle name="Normal 2 20 2 4 3" xfId="23338"/>
    <cellStyle name="Normal 2 20 2 4 4" xfId="37837"/>
    <cellStyle name="Normal 2 20 2 4 5" xfId="39652"/>
    <cellStyle name="Normal 2 20 2 4 6" xfId="42139"/>
    <cellStyle name="Normal 2 20 2 4 7" xfId="45996"/>
    <cellStyle name="Normal 2 20 2 4 8" xfId="47337"/>
    <cellStyle name="Normal 2 20 2 4 9" xfId="48594"/>
    <cellStyle name="Normal 2 20 2 40" xfId="22287"/>
    <cellStyle name="Normal 2 20 2 41" xfId="20293"/>
    <cellStyle name="Normal 2 20 2 42" xfId="22928"/>
    <cellStyle name="Normal 2 20 2 43" xfId="22875"/>
    <cellStyle name="Normal 2 20 2 44" xfId="23490"/>
    <cellStyle name="Normal 2 20 2 45" xfId="22591"/>
    <cellStyle name="Normal 2 20 2 46" xfId="24593"/>
    <cellStyle name="Normal 2 20 2 47" xfId="24793"/>
    <cellStyle name="Normal 2 20 2 48" xfId="24998"/>
    <cellStyle name="Normal 2 20 2 49" xfId="25194"/>
    <cellStyle name="Normal 2 20 2 5" xfId="4386"/>
    <cellStyle name="Normal 2 20 2 5 10" xfId="49852"/>
    <cellStyle name="Normal 2 20 2 5 11" xfId="51086"/>
    <cellStyle name="Normal 2 20 2 5 12" xfId="52334"/>
    <cellStyle name="Normal 2 20 2 5 13" xfId="53576"/>
    <cellStyle name="Normal 2 20 2 5 14" xfId="54813"/>
    <cellStyle name="Normal 2 20 2 5 15" xfId="56046"/>
    <cellStyle name="Normal 2 20 2 5 16" xfId="57270"/>
    <cellStyle name="Normal 2 20 2 5 17" xfId="58484"/>
    <cellStyle name="Normal 2 20 2 5 18" xfId="59687"/>
    <cellStyle name="Normal 2 20 2 5 19" xfId="61062"/>
    <cellStyle name="Normal 2 20 2 5 2" xfId="11421"/>
    <cellStyle name="Normal 2 20 2 5 20" xfId="62265"/>
    <cellStyle name="Normal 2 20 2 5 3" xfId="20974"/>
    <cellStyle name="Normal 2 20 2 5 4" xfId="37149"/>
    <cellStyle name="Normal 2 20 2 5 5" xfId="31468"/>
    <cellStyle name="Normal 2 20 2 5 6" xfId="40222"/>
    <cellStyle name="Normal 2 20 2 5 7" xfId="45997"/>
    <cellStyle name="Normal 2 20 2 5 8" xfId="47338"/>
    <cellStyle name="Normal 2 20 2 5 9" xfId="48595"/>
    <cellStyle name="Normal 2 20 2 50" xfId="25393"/>
    <cellStyle name="Normal 2 20 2 51" xfId="25591"/>
    <cellStyle name="Normal 2 20 2 52" xfId="25779"/>
    <cellStyle name="Normal 2 20 2 53" xfId="25965"/>
    <cellStyle name="Normal 2 20 2 54" xfId="26157"/>
    <cellStyle name="Normal 2 20 2 55" xfId="26342"/>
    <cellStyle name="Normal 2 20 2 56" xfId="26523"/>
    <cellStyle name="Normal 2 20 2 57" xfId="26711"/>
    <cellStyle name="Normal 2 20 2 58" xfId="26892"/>
    <cellStyle name="Normal 2 20 2 59" xfId="27070"/>
    <cellStyle name="Normal 2 20 2 6" xfId="4387"/>
    <cellStyle name="Normal 2 20 2 6 10" xfId="49853"/>
    <cellStyle name="Normal 2 20 2 6 11" xfId="51087"/>
    <cellStyle name="Normal 2 20 2 6 12" xfId="52335"/>
    <cellStyle name="Normal 2 20 2 6 13" xfId="53577"/>
    <cellStyle name="Normal 2 20 2 6 14" xfId="54814"/>
    <cellStyle name="Normal 2 20 2 6 15" xfId="56047"/>
    <cellStyle name="Normal 2 20 2 6 16" xfId="57271"/>
    <cellStyle name="Normal 2 20 2 6 17" xfId="58485"/>
    <cellStyle name="Normal 2 20 2 6 18" xfId="59688"/>
    <cellStyle name="Normal 2 20 2 6 19" xfId="61063"/>
    <cellStyle name="Normal 2 20 2 6 2" xfId="11422"/>
    <cellStyle name="Normal 2 20 2 6 20" xfId="62266"/>
    <cellStyle name="Normal 2 20 2 6 3" xfId="19008"/>
    <cellStyle name="Normal 2 20 2 6 4" xfId="38084"/>
    <cellStyle name="Normal 2 20 2 6 5" xfId="37962"/>
    <cellStyle name="Normal 2 20 2 6 6" xfId="43094"/>
    <cellStyle name="Normal 2 20 2 6 7" xfId="45998"/>
    <cellStyle name="Normal 2 20 2 6 8" xfId="47339"/>
    <cellStyle name="Normal 2 20 2 6 9" xfId="48596"/>
    <cellStyle name="Normal 2 20 2 60" xfId="27240"/>
    <cellStyle name="Normal 2 20 2 61" xfId="27414"/>
    <cellStyle name="Normal 2 20 2 62" xfId="27578"/>
    <cellStyle name="Normal 2 20 2 63" xfId="27737"/>
    <cellStyle name="Normal 2 20 2 64" xfId="28869"/>
    <cellStyle name="Normal 2 20 2 65" xfId="25649"/>
    <cellStyle name="Normal 2 20 2 66" xfId="29374"/>
    <cellStyle name="Normal 2 20 2 67" xfId="21602"/>
    <cellStyle name="Normal 2 20 2 68" xfId="28953"/>
    <cellStyle name="Normal 2 20 2 69" xfId="27171"/>
    <cellStyle name="Normal 2 20 2 7" xfId="4388"/>
    <cellStyle name="Normal 2 20 2 7 10" xfId="49854"/>
    <cellStyle name="Normal 2 20 2 7 11" xfId="51088"/>
    <cellStyle name="Normal 2 20 2 7 12" xfId="52336"/>
    <cellStyle name="Normal 2 20 2 7 13" xfId="53578"/>
    <cellStyle name="Normal 2 20 2 7 14" xfId="54815"/>
    <cellStyle name="Normal 2 20 2 7 15" xfId="56048"/>
    <cellStyle name="Normal 2 20 2 7 16" xfId="57272"/>
    <cellStyle name="Normal 2 20 2 7 17" xfId="58486"/>
    <cellStyle name="Normal 2 20 2 7 18" xfId="59689"/>
    <cellStyle name="Normal 2 20 2 7 19" xfId="61064"/>
    <cellStyle name="Normal 2 20 2 7 2" xfId="11423"/>
    <cellStyle name="Normal 2 20 2 7 20" xfId="62267"/>
    <cellStyle name="Normal 2 20 2 7 3" xfId="10415"/>
    <cellStyle name="Normal 2 20 2 7 4" xfId="37944"/>
    <cellStyle name="Normal 2 20 2 7 5" xfId="34435"/>
    <cellStyle name="Normal 2 20 2 7 6" xfId="42222"/>
    <cellStyle name="Normal 2 20 2 7 7" xfId="45999"/>
    <cellStyle name="Normal 2 20 2 7 8" xfId="47340"/>
    <cellStyle name="Normal 2 20 2 7 9" xfId="48597"/>
    <cellStyle name="Normal 2 20 2 70" xfId="26992"/>
    <cellStyle name="Normal 2 20 2 71" xfId="29636"/>
    <cellStyle name="Normal 2 20 2 72" xfId="28844"/>
    <cellStyle name="Normal 2 20 2 73" xfId="28675"/>
    <cellStyle name="Normal 2 20 2 74" xfId="26434"/>
    <cellStyle name="Normal 2 20 2 75" xfId="25338"/>
    <cellStyle name="Normal 2 20 2 76" xfId="13044"/>
    <cellStyle name="Normal 2 20 2 77" xfId="33406"/>
    <cellStyle name="Normal 2 20 2 78" xfId="39080"/>
    <cellStyle name="Normal 2 20 2 79" xfId="41712"/>
    <cellStyle name="Normal 2 20 2 8" xfId="4389"/>
    <cellStyle name="Normal 2 20 2 8 2" xfId="11424"/>
    <cellStyle name="Normal 2 20 2 8 3" xfId="18604"/>
    <cellStyle name="Normal 2 20 2 8 4" xfId="33919"/>
    <cellStyle name="Normal 2 20 2 8 5" xfId="31333"/>
    <cellStyle name="Normal 2 20 2 8 6" xfId="23268"/>
    <cellStyle name="Normal 2 20 2 80" xfId="45993"/>
    <cellStyle name="Normal 2 20 2 81" xfId="47334"/>
    <cellStyle name="Normal 2 20 2 82" xfId="48591"/>
    <cellStyle name="Normal 2 20 2 83" xfId="49848"/>
    <cellStyle name="Normal 2 20 2 84" xfId="51082"/>
    <cellStyle name="Normal 2 20 2 85" xfId="52330"/>
    <cellStyle name="Normal 2 20 2 86" xfId="53572"/>
    <cellStyle name="Normal 2 20 2 87" xfId="54809"/>
    <cellStyle name="Normal 2 20 2 88" xfId="56042"/>
    <cellStyle name="Normal 2 20 2 89" xfId="57266"/>
    <cellStyle name="Normal 2 20 2 9" xfId="4390"/>
    <cellStyle name="Normal 2 20 2 9 2" xfId="11425"/>
    <cellStyle name="Normal 2 20 2 9 3" xfId="18196"/>
    <cellStyle name="Normal 2 20 2 9 4" xfId="33645"/>
    <cellStyle name="Normal 2 20 2 9 5" xfId="35236"/>
    <cellStyle name="Normal 2 20 2 9 6" xfId="32724"/>
    <cellStyle name="Normal 2 20 2 90" xfId="58480"/>
    <cellStyle name="Normal 2 20 2 91" xfId="59683"/>
    <cellStyle name="Normal 2 20 2 92" xfId="61058"/>
    <cellStyle name="Normal 2 20 2 93" xfId="62261"/>
    <cellStyle name="Normal 2 20 2_Planilha" xfId="46000"/>
    <cellStyle name="Normal 2 20 20" xfId="4391"/>
    <cellStyle name="Normal 2 20 20 2" xfId="14002"/>
    <cellStyle name="Normal 2 20 20 3" xfId="30797"/>
    <cellStyle name="Normal 2 20 20 4" xfId="39642"/>
    <cellStyle name="Normal 2 20 20 5" xfId="42347"/>
    <cellStyle name="Normal 2 20 20 6" xfId="36634"/>
    <cellStyle name="Normal 2 20 21" xfId="4392"/>
    <cellStyle name="Normal 2 20 21 2" xfId="14279"/>
    <cellStyle name="Normal 2 20 21 3" xfId="31063"/>
    <cellStyle name="Normal 2 20 21 4" xfId="40573"/>
    <cellStyle name="Normal 2 20 21 5" xfId="43064"/>
    <cellStyle name="Normal 2 20 21 6" xfId="42120"/>
    <cellStyle name="Normal 2 20 22" xfId="4393"/>
    <cellStyle name="Normal 2 20 22 2" xfId="13959"/>
    <cellStyle name="Normal 2 20 22 3" xfId="30752"/>
    <cellStyle name="Normal 2 20 22 4" xfId="41025"/>
    <cellStyle name="Normal 2 20 22 5" xfId="43371"/>
    <cellStyle name="Normal 2 20 22 6" xfId="41124"/>
    <cellStyle name="Normal 2 20 23" xfId="4394"/>
    <cellStyle name="Normal 2 20 23 2" xfId="14322"/>
    <cellStyle name="Normal 2 20 23 3" xfId="31104"/>
    <cellStyle name="Normal 2 20 23 4" xfId="40954"/>
    <cellStyle name="Normal 2 20 23 5" xfId="43326"/>
    <cellStyle name="Normal 2 20 23 6" xfId="44525"/>
    <cellStyle name="Normal 2 20 24" xfId="4395"/>
    <cellStyle name="Normal 2 20 24 2" xfId="13903"/>
    <cellStyle name="Normal 2 20 24 3" xfId="30705"/>
    <cellStyle name="Normal 2 20 24 4" xfId="39553"/>
    <cellStyle name="Normal 2 20 24 5" xfId="42273"/>
    <cellStyle name="Normal 2 20 24 6" xfId="42191"/>
    <cellStyle name="Normal 2 20 25" xfId="4396"/>
    <cellStyle name="Normal 2 20 25 2" xfId="14374"/>
    <cellStyle name="Normal 2 20 25 3" xfId="31155"/>
    <cellStyle name="Normal 2 20 25 4" xfId="37634"/>
    <cellStyle name="Normal 2 20 25 5" xfId="40178"/>
    <cellStyle name="Normal 2 20 25 6" xfId="43420"/>
    <cellStyle name="Normal 2 20 26" xfId="4397"/>
    <cellStyle name="Normal 2 20 26 2" xfId="13851"/>
    <cellStyle name="Normal 2 20 26 3" xfId="30649"/>
    <cellStyle name="Normal 2 20 26 4" xfId="41188"/>
    <cellStyle name="Normal 2 20 26 5" xfId="43503"/>
    <cellStyle name="Normal 2 20 26 6" xfId="44474"/>
    <cellStyle name="Normal 2 20 27" xfId="4398"/>
    <cellStyle name="Normal 2 20 27 2" xfId="14437"/>
    <cellStyle name="Normal 2 20 27 3" xfId="31211"/>
    <cellStyle name="Normal 2 20 27 4" xfId="40681"/>
    <cellStyle name="Normal 2 20 27 5" xfId="43143"/>
    <cellStyle name="Normal 2 20 27 6" xfId="44472"/>
    <cellStyle name="Normal 2 20 28" xfId="4399"/>
    <cellStyle name="Normal 2 20 28 2" xfId="13778"/>
    <cellStyle name="Normal 2 20 28 3" xfId="30572"/>
    <cellStyle name="Normal 2 20 28 4" xfId="39954"/>
    <cellStyle name="Normal 2 20 28 5" xfId="42593"/>
    <cellStyle name="Normal 2 20 28 6" xfId="42628"/>
    <cellStyle name="Normal 2 20 29" xfId="4400"/>
    <cellStyle name="Normal 2 20 29 2" xfId="14516"/>
    <cellStyle name="Normal 2 20 29 3" xfId="31283"/>
    <cellStyle name="Normal 2 20 29 4" xfId="39598"/>
    <cellStyle name="Normal 2 20 29 5" xfId="42306"/>
    <cellStyle name="Normal 2 20 29 6" xfId="33196"/>
    <cellStyle name="Normal 2 20 3" xfId="4401"/>
    <cellStyle name="Normal 2 20 3 10" xfId="4402"/>
    <cellStyle name="Normal 2 20 3 10 2" xfId="11427"/>
    <cellStyle name="Normal 2 20 3 10 3" xfId="17392"/>
    <cellStyle name="Normal 2 20 3 10 4" xfId="33055"/>
    <cellStyle name="Normal 2 20 3 10 5" xfId="38993"/>
    <cellStyle name="Normal 2 20 3 10 6" xfId="38595"/>
    <cellStyle name="Normal 2 20 3 11" xfId="4403"/>
    <cellStyle name="Normal 2 20 3 11 2" xfId="11428"/>
    <cellStyle name="Normal 2 20 3 11 3" xfId="16992"/>
    <cellStyle name="Normal 2 20 3 11 4" xfId="32759"/>
    <cellStyle name="Normal 2 20 3 11 5" xfId="40610"/>
    <cellStyle name="Normal 2 20 3 11 6" xfId="40022"/>
    <cellStyle name="Normal 2 20 3 12" xfId="4404"/>
    <cellStyle name="Normal 2 20 3 12 2" xfId="11429"/>
    <cellStyle name="Normal 2 20 3 12 3" xfId="16601"/>
    <cellStyle name="Normal 2 20 3 12 4" xfId="32454"/>
    <cellStyle name="Normal 2 20 3 12 5" xfId="39487"/>
    <cellStyle name="Normal 2 20 3 12 6" xfId="41578"/>
    <cellStyle name="Normal 2 20 3 13" xfId="4405"/>
    <cellStyle name="Normal 2 20 3 13 2" xfId="11430"/>
    <cellStyle name="Normal 2 20 3 13 3" xfId="16199"/>
    <cellStyle name="Normal 2 20 3 13 4" xfId="32142"/>
    <cellStyle name="Normal 2 20 3 13 5" xfId="37129"/>
    <cellStyle name="Normal 2 20 3 13 6" xfId="31371"/>
    <cellStyle name="Normal 2 20 3 14" xfId="4406"/>
    <cellStyle name="Normal 2 20 3 14 2" xfId="13257"/>
    <cellStyle name="Normal 2 20 3 14 3" xfId="30116"/>
    <cellStyle name="Normal 2 20 3 14 4" xfId="33277"/>
    <cellStyle name="Normal 2 20 3 14 5" xfId="39150"/>
    <cellStyle name="Normal 2 20 3 14 6" xfId="43002"/>
    <cellStyle name="Normal 2 20 3 15" xfId="4407"/>
    <cellStyle name="Normal 2 20 3 15 2" xfId="14243"/>
    <cellStyle name="Normal 2 20 3 15 3" xfId="31024"/>
    <cellStyle name="Normal 2 20 3 15 4" xfId="37357"/>
    <cellStyle name="Normal 2 20 3 15 5" xfId="30065"/>
    <cellStyle name="Normal 2 20 3 15 6" xfId="45182"/>
    <cellStyle name="Normal 2 20 3 16" xfId="4408"/>
    <cellStyle name="Normal 2 20 3 16 2" xfId="14036"/>
    <cellStyle name="Normal 2 20 3 16 3" xfId="30827"/>
    <cellStyle name="Normal 2 20 3 16 4" xfId="35212"/>
    <cellStyle name="Normal 2 20 3 16 5" xfId="20948"/>
    <cellStyle name="Normal 2 20 3 16 6" xfId="43554"/>
    <cellStyle name="Normal 2 20 3 17" xfId="4409"/>
    <cellStyle name="Normal 2 20 3 17 2" xfId="14252"/>
    <cellStyle name="Normal 2 20 3 17 3" xfId="31031"/>
    <cellStyle name="Normal 2 20 3 17 4" xfId="41707"/>
    <cellStyle name="Normal 2 20 3 17 5" xfId="43886"/>
    <cellStyle name="Normal 2 20 3 17 6" xfId="44956"/>
    <cellStyle name="Normal 2 20 3 18" xfId="4410"/>
    <cellStyle name="Normal 2 20 3 18 2" xfId="13990"/>
    <cellStyle name="Normal 2 20 3 18 3" xfId="30787"/>
    <cellStyle name="Normal 2 20 3 18 4" xfId="41546"/>
    <cellStyle name="Normal 2 20 3 18 5" xfId="43779"/>
    <cellStyle name="Normal 2 20 3 18 6" xfId="44550"/>
    <cellStyle name="Normal 2 20 3 19" xfId="4411"/>
    <cellStyle name="Normal 2 20 3 19 2" xfId="14286"/>
    <cellStyle name="Normal 2 20 3 19 3" xfId="31070"/>
    <cellStyle name="Normal 2 20 3 19 4" xfId="38427"/>
    <cellStyle name="Normal 2 20 3 19 5" xfId="40431"/>
    <cellStyle name="Normal 2 20 3 19 6" xfId="36775"/>
    <cellStyle name="Normal 2 20 3 2" xfId="4412"/>
    <cellStyle name="Normal 2 20 3 2 10" xfId="49856"/>
    <cellStyle name="Normal 2 20 3 2 11" xfId="51090"/>
    <cellStyle name="Normal 2 20 3 2 12" xfId="52339"/>
    <cellStyle name="Normal 2 20 3 2 13" xfId="53581"/>
    <cellStyle name="Normal 2 20 3 2 14" xfId="54817"/>
    <cellStyle name="Normal 2 20 3 2 15" xfId="56050"/>
    <cellStyle name="Normal 2 20 3 2 16" xfId="57274"/>
    <cellStyle name="Normal 2 20 3 2 17" xfId="58488"/>
    <cellStyle name="Normal 2 20 3 2 18" xfId="59691"/>
    <cellStyle name="Normal 2 20 3 2 19" xfId="61066"/>
    <cellStyle name="Normal 2 20 3 2 2" xfId="11426"/>
    <cellStyle name="Normal 2 20 3 2 20" xfId="62269"/>
    <cellStyle name="Normal 2 20 3 2 3" xfId="17789"/>
    <cellStyle name="Normal 2 20 3 2 4" xfId="33356"/>
    <cellStyle name="Normal 2 20 3 2 5" xfId="39387"/>
    <cellStyle name="Normal 2 20 3 2 6" xfId="39160"/>
    <cellStyle name="Normal 2 20 3 2 7" xfId="46002"/>
    <cellStyle name="Normal 2 20 3 2 8" xfId="47343"/>
    <cellStyle name="Normal 2 20 3 2 9" xfId="48600"/>
    <cellStyle name="Normal 2 20 3 20" xfId="4413"/>
    <cellStyle name="Normal 2 20 3 20 2" xfId="13949"/>
    <cellStyle name="Normal 2 20 3 20 3" xfId="30744"/>
    <cellStyle name="Normal 2 20 3 20 4" xfId="37161"/>
    <cellStyle name="Normal 2 20 3 20 5" xfId="31580"/>
    <cellStyle name="Normal 2 20 3 20 6" xfId="44916"/>
    <cellStyle name="Normal 2 20 3 21" xfId="4414"/>
    <cellStyle name="Normal 2 20 3 21 2" xfId="14331"/>
    <cellStyle name="Normal 2 20 3 21 3" xfId="31113"/>
    <cellStyle name="Normal 2 20 3 21 4" xfId="39578"/>
    <cellStyle name="Normal 2 20 3 21 5" xfId="42293"/>
    <cellStyle name="Normal 2 20 3 21 6" xfId="31839"/>
    <cellStyle name="Normal 2 20 3 22" xfId="4415"/>
    <cellStyle name="Normal 2 20 3 22 2" xfId="13890"/>
    <cellStyle name="Normal 2 20 3 22 3" xfId="30691"/>
    <cellStyle name="Normal 2 20 3 22 4" xfId="41070"/>
    <cellStyle name="Normal 2 20 3 22 5" xfId="43409"/>
    <cellStyle name="Normal 2 20 3 22 6" xfId="44636"/>
    <cellStyle name="Normal 2 20 3 23" xfId="4416"/>
    <cellStyle name="Normal 2 20 3 23 2" xfId="14392"/>
    <cellStyle name="Normal 2 20 3 23 3" xfId="31171"/>
    <cellStyle name="Normal 2 20 3 23 4" xfId="38901"/>
    <cellStyle name="Normal 2 20 3 23 5" xfId="30251"/>
    <cellStyle name="Normal 2 20 3 23 6" xfId="43111"/>
    <cellStyle name="Normal 2 20 3 24" xfId="4417"/>
    <cellStyle name="Normal 2 20 3 24 2" xfId="13833"/>
    <cellStyle name="Normal 2 20 3 24 3" xfId="30629"/>
    <cellStyle name="Normal 2 20 3 24 4" xfId="30342"/>
    <cellStyle name="Normal 2 20 3 24 5" xfId="34121"/>
    <cellStyle name="Normal 2 20 3 24 6" xfId="15318"/>
    <cellStyle name="Normal 2 20 3 25" xfId="4418"/>
    <cellStyle name="Normal 2 20 3 25 2" xfId="14454"/>
    <cellStyle name="Normal 2 20 3 25 3" xfId="31228"/>
    <cellStyle name="Normal 2 20 3 25 4" xfId="38574"/>
    <cellStyle name="Normal 2 20 3 25 5" xfId="38069"/>
    <cellStyle name="Normal 2 20 3 25 6" xfId="40560"/>
    <cellStyle name="Normal 2 20 3 26" xfId="4419"/>
    <cellStyle name="Normal 2 20 3 26 2" xfId="13760"/>
    <cellStyle name="Normal 2 20 3 26 3" xfId="30554"/>
    <cellStyle name="Normal 2 20 3 26 4" xfId="36812"/>
    <cellStyle name="Normal 2 20 3 26 5" xfId="38853"/>
    <cellStyle name="Normal 2 20 3 26 6" xfId="17036"/>
    <cellStyle name="Normal 2 20 3 27" xfId="4420"/>
    <cellStyle name="Normal 2 20 3 27 2" xfId="14537"/>
    <cellStyle name="Normal 2 20 3 27 3" xfId="31304"/>
    <cellStyle name="Normal 2 20 3 27 4" xfId="41781"/>
    <cellStyle name="Normal 2 20 3 27 5" xfId="43943"/>
    <cellStyle name="Normal 2 20 3 27 6" xfId="44755"/>
    <cellStyle name="Normal 2 20 3 28" xfId="4421"/>
    <cellStyle name="Normal 2 20 3 28 2" xfId="13665"/>
    <cellStyle name="Normal 2 20 3 28 3" xfId="30463"/>
    <cellStyle name="Normal 2 20 3 28 4" xfId="41048"/>
    <cellStyle name="Normal 2 20 3 28 5" xfId="43392"/>
    <cellStyle name="Normal 2 20 3 28 6" xfId="44441"/>
    <cellStyle name="Normal 2 20 3 29" xfId="4422"/>
    <cellStyle name="Normal 2 20 3 29 2" xfId="14640"/>
    <cellStyle name="Normal 2 20 3 29 3" xfId="31392"/>
    <cellStyle name="Normal 2 20 3 29 4" xfId="35898"/>
    <cellStyle name="Normal 2 20 3 29 5" xfId="37772"/>
    <cellStyle name="Normal 2 20 3 29 6" xfId="13780"/>
    <cellStyle name="Normal 2 20 3 3" xfId="4423"/>
    <cellStyle name="Normal 2 20 3 3 10" xfId="49857"/>
    <cellStyle name="Normal 2 20 3 3 11" xfId="51091"/>
    <cellStyle name="Normal 2 20 3 3 12" xfId="52340"/>
    <cellStyle name="Normal 2 20 3 3 13" xfId="53582"/>
    <cellStyle name="Normal 2 20 3 3 14" xfId="54818"/>
    <cellStyle name="Normal 2 20 3 3 15" xfId="56051"/>
    <cellStyle name="Normal 2 20 3 3 16" xfId="57275"/>
    <cellStyle name="Normal 2 20 3 3 17" xfId="58489"/>
    <cellStyle name="Normal 2 20 3 3 18" xfId="59692"/>
    <cellStyle name="Normal 2 20 3 3 19" xfId="61067"/>
    <cellStyle name="Normal 2 20 3 3 2" xfId="11431"/>
    <cellStyle name="Normal 2 20 3 3 20" xfId="62270"/>
    <cellStyle name="Normal 2 20 3 3 3" xfId="15798"/>
    <cellStyle name="Normal 2 20 3 3 4" xfId="31792"/>
    <cellStyle name="Normal 2 20 3 3 5" xfId="10142"/>
    <cellStyle name="Normal 2 20 3 3 6" xfId="41732"/>
    <cellStyle name="Normal 2 20 3 3 7" xfId="46003"/>
    <cellStyle name="Normal 2 20 3 3 8" xfId="47344"/>
    <cellStyle name="Normal 2 20 3 3 9" xfId="48601"/>
    <cellStyle name="Normal 2 20 3 30" xfId="4424"/>
    <cellStyle name="Normal 2 20 3 30 2" xfId="13568"/>
    <cellStyle name="Normal 2 20 3 30 3" xfId="30373"/>
    <cellStyle name="Normal 2 20 3 30 4" xfId="32363"/>
    <cellStyle name="Normal 2 20 3 30 5" xfId="41490"/>
    <cellStyle name="Normal 2 20 3 30 6" xfId="33549"/>
    <cellStyle name="Normal 2 20 3 31" xfId="4425"/>
    <cellStyle name="Normal 2 20 3 31 2" xfId="20208"/>
    <cellStyle name="Normal 2 20 3 31 3" xfId="35579"/>
    <cellStyle name="Normal 2 20 3 31 4" xfId="38065"/>
    <cellStyle name="Normal 2 20 3 31 5" xfId="41329"/>
    <cellStyle name="Normal 2 20 3 31 6" xfId="42891"/>
    <cellStyle name="Normal 2 20 3 32" xfId="4426"/>
    <cellStyle name="Normal 2 20 3 32 2" xfId="23556"/>
    <cellStyle name="Normal 2 20 3 32 3" xfId="37918"/>
    <cellStyle name="Normal 2 20 3 32 4" xfId="37477"/>
    <cellStyle name="Normal 2 20 3 32 5" xfId="36877"/>
    <cellStyle name="Normal 2 20 3 32 6" xfId="34750"/>
    <cellStyle name="Normal 2 20 3 33" xfId="4427"/>
    <cellStyle name="Normal 2 20 3 33 2" xfId="23763"/>
    <cellStyle name="Normal 2 20 3 33 3" xfId="38059"/>
    <cellStyle name="Normal 2 20 3 33 4" xfId="41267"/>
    <cellStyle name="Normal 2 20 3 33 5" xfId="43558"/>
    <cellStyle name="Normal 2 20 3 33 6" xfId="45090"/>
    <cellStyle name="Normal 2 20 3 34" xfId="9553"/>
    <cellStyle name="Normal 2 20 3 35" xfId="24164"/>
    <cellStyle name="Normal 2 20 3 36" xfId="22623"/>
    <cellStyle name="Normal 2 20 3 37" xfId="24597"/>
    <cellStyle name="Normal 2 20 3 38" xfId="24797"/>
    <cellStyle name="Normal 2 20 3 39" xfId="25002"/>
    <cellStyle name="Normal 2 20 3 4" xfId="4428"/>
    <cellStyle name="Normal 2 20 3 4 10" xfId="49858"/>
    <cellStyle name="Normal 2 20 3 4 11" xfId="51092"/>
    <cellStyle name="Normal 2 20 3 4 12" xfId="52341"/>
    <cellStyle name="Normal 2 20 3 4 13" xfId="53583"/>
    <cellStyle name="Normal 2 20 3 4 14" xfId="54819"/>
    <cellStyle name="Normal 2 20 3 4 15" xfId="56052"/>
    <cellStyle name="Normal 2 20 3 4 16" xfId="57276"/>
    <cellStyle name="Normal 2 20 3 4 17" xfId="58490"/>
    <cellStyle name="Normal 2 20 3 4 18" xfId="59693"/>
    <cellStyle name="Normal 2 20 3 4 19" xfId="61068"/>
    <cellStyle name="Normal 2 20 3 4 2" xfId="11432"/>
    <cellStyle name="Normal 2 20 3 4 20" xfId="62271"/>
    <cellStyle name="Normal 2 20 3 4 3" xfId="15398"/>
    <cellStyle name="Normal 2 20 3 4 4" xfId="36293"/>
    <cellStyle name="Normal 2 20 3 4 5" xfId="34611"/>
    <cellStyle name="Normal 2 20 3 4 6" xfId="41986"/>
    <cellStyle name="Normal 2 20 3 4 7" xfId="46004"/>
    <cellStyle name="Normal 2 20 3 4 8" xfId="47345"/>
    <cellStyle name="Normal 2 20 3 4 9" xfId="48602"/>
    <cellStyle name="Normal 2 20 3 40" xfId="25198"/>
    <cellStyle name="Normal 2 20 3 41" xfId="25397"/>
    <cellStyle name="Normal 2 20 3 42" xfId="25595"/>
    <cellStyle name="Normal 2 20 3 43" xfId="25783"/>
    <cellStyle name="Normal 2 20 3 44" xfId="25969"/>
    <cellStyle name="Normal 2 20 3 45" xfId="26161"/>
    <cellStyle name="Normal 2 20 3 46" xfId="26346"/>
    <cellStyle name="Normal 2 20 3 47" xfId="26527"/>
    <cellStyle name="Normal 2 20 3 48" xfId="26715"/>
    <cellStyle name="Normal 2 20 3 49" xfId="26896"/>
    <cellStyle name="Normal 2 20 3 5" xfId="4429"/>
    <cellStyle name="Normal 2 20 3 5 10" xfId="49859"/>
    <cellStyle name="Normal 2 20 3 5 11" xfId="51093"/>
    <cellStyle name="Normal 2 20 3 5 12" xfId="52342"/>
    <cellStyle name="Normal 2 20 3 5 13" xfId="53584"/>
    <cellStyle name="Normal 2 20 3 5 14" xfId="54820"/>
    <cellStyle name="Normal 2 20 3 5 15" xfId="56053"/>
    <cellStyle name="Normal 2 20 3 5 16" xfId="57277"/>
    <cellStyle name="Normal 2 20 3 5 17" xfId="58491"/>
    <cellStyle name="Normal 2 20 3 5 18" xfId="59694"/>
    <cellStyle name="Normal 2 20 3 5 19" xfId="61069"/>
    <cellStyle name="Normal 2 20 3 5 2" xfId="11433"/>
    <cellStyle name="Normal 2 20 3 5 20" xfId="62272"/>
    <cellStyle name="Normal 2 20 3 5 3" xfId="14953"/>
    <cellStyle name="Normal 2 20 3 5 4" xfId="36044"/>
    <cellStyle name="Normal 2 20 3 5 5" xfId="35213"/>
    <cellStyle name="Normal 2 20 3 5 6" xfId="42335"/>
    <cellStyle name="Normal 2 20 3 5 7" xfId="46005"/>
    <cellStyle name="Normal 2 20 3 5 8" xfId="47346"/>
    <cellStyle name="Normal 2 20 3 5 9" xfId="48603"/>
    <cellStyle name="Normal 2 20 3 50" xfId="27074"/>
    <cellStyle name="Normal 2 20 3 51" xfId="27244"/>
    <cellStyle name="Normal 2 20 3 52" xfId="27418"/>
    <cellStyle name="Normal 2 20 3 53" xfId="27582"/>
    <cellStyle name="Normal 2 20 3 54" xfId="27741"/>
    <cellStyle name="Normal 2 20 3 55" xfId="27897"/>
    <cellStyle name="Normal 2 20 3 56" xfId="28040"/>
    <cellStyle name="Normal 2 20 3 57" xfId="28193"/>
    <cellStyle name="Normal 2 20 3 58" xfId="28346"/>
    <cellStyle name="Normal 2 20 3 59" xfId="28489"/>
    <cellStyle name="Normal 2 20 3 6" xfId="4430"/>
    <cellStyle name="Normal 2 20 3 6 10" xfId="49860"/>
    <cellStyle name="Normal 2 20 3 6 11" xfId="51094"/>
    <cellStyle name="Normal 2 20 3 6 12" xfId="52343"/>
    <cellStyle name="Normal 2 20 3 6 13" xfId="53585"/>
    <cellStyle name="Normal 2 20 3 6 14" xfId="54821"/>
    <cellStyle name="Normal 2 20 3 6 15" xfId="56054"/>
    <cellStyle name="Normal 2 20 3 6 16" xfId="57278"/>
    <cellStyle name="Normal 2 20 3 6 17" xfId="58492"/>
    <cellStyle name="Normal 2 20 3 6 18" xfId="59695"/>
    <cellStyle name="Normal 2 20 3 6 19" xfId="61070"/>
    <cellStyle name="Normal 2 20 3 6 2" xfId="11434"/>
    <cellStyle name="Normal 2 20 3 6 20" xfId="62273"/>
    <cellStyle name="Normal 2 20 3 6 3" xfId="10410"/>
    <cellStyle name="Normal 2 20 3 6 4" xfId="35758"/>
    <cellStyle name="Normal 2 20 3 6 5" xfId="35200"/>
    <cellStyle name="Normal 2 20 3 6 6" xfId="38941"/>
    <cellStyle name="Normal 2 20 3 6 7" xfId="46006"/>
    <cellStyle name="Normal 2 20 3 6 8" xfId="47347"/>
    <cellStyle name="Normal 2 20 3 6 9" xfId="48604"/>
    <cellStyle name="Normal 2 20 3 60" xfId="28629"/>
    <cellStyle name="Normal 2 20 3 61" xfId="28763"/>
    <cellStyle name="Normal 2 20 3 62" xfId="28895"/>
    <cellStyle name="Normal 2 20 3 63" xfId="29019"/>
    <cellStyle name="Normal 2 20 3 64" xfId="29118"/>
    <cellStyle name="Normal 2 20 3 65" xfId="28555"/>
    <cellStyle name="Normal 2 20 3 66" xfId="28939"/>
    <cellStyle name="Normal 2 20 3 67" xfId="28494"/>
    <cellStyle name="Normal 2 20 3 68" xfId="29569"/>
    <cellStyle name="Normal 2 20 3 69" xfId="29655"/>
    <cellStyle name="Normal 2 20 3 7" xfId="4431"/>
    <cellStyle name="Normal 2 20 3 7 10" xfId="49861"/>
    <cellStyle name="Normal 2 20 3 7 11" xfId="51095"/>
    <cellStyle name="Normal 2 20 3 7 12" xfId="52344"/>
    <cellStyle name="Normal 2 20 3 7 13" xfId="53586"/>
    <cellStyle name="Normal 2 20 3 7 14" xfId="54822"/>
    <cellStyle name="Normal 2 20 3 7 15" xfId="56055"/>
    <cellStyle name="Normal 2 20 3 7 16" xfId="57279"/>
    <cellStyle name="Normal 2 20 3 7 17" xfId="58493"/>
    <cellStyle name="Normal 2 20 3 7 18" xfId="59696"/>
    <cellStyle name="Normal 2 20 3 7 19" xfId="61071"/>
    <cellStyle name="Normal 2 20 3 7 2" xfId="11435"/>
    <cellStyle name="Normal 2 20 3 7 20" xfId="62274"/>
    <cellStyle name="Normal 2 20 3 7 3" xfId="13389"/>
    <cellStyle name="Normal 2 20 3 7 4" xfId="35422"/>
    <cellStyle name="Normal 2 20 3 7 5" xfId="9487"/>
    <cellStyle name="Normal 2 20 3 7 6" xfId="41460"/>
    <cellStyle name="Normal 2 20 3 7 7" xfId="46007"/>
    <cellStyle name="Normal 2 20 3 7 8" xfId="47348"/>
    <cellStyle name="Normal 2 20 3 7 9" xfId="48605"/>
    <cellStyle name="Normal 2 20 3 70" xfId="29334"/>
    <cellStyle name="Normal 2 20 3 71" xfId="29814"/>
    <cellStyle name="Normal 2 20 3 72" xfId="29881"/>
    <cellStyle name="Normal 2 20 3 73" xfId="29934"/>
    <cellStyle name="Normal 2 20 3 74" xfId="29616"/>
    <cellStyle name="Normal 2 20 3 75" xfId="28959"/>
    <cellStyle name="Normal 2 20 3 76" xfId="13043"/>
    <cellStyle name="Normal 2 20 3 77" xfId="33110"/>
    <cellStyle name="Normal 2 20 3 78" xfId="38634"/>
    <cellStyle name="Normal 2 20 3 79" xfId="42534"/>
    <cellStyle name="Normal 2 20 3 8" xfId="4432"/>
    <cellStyle name="Normal 2 20 3 8 2" xfId="11436"/>
    <cellStyle name="Normal 2 20 3 8 3" xfId="14789"/>
    <cellStyle name="Normal 2 20 3 8 4" xfId="35124"/>
    <cellStyle name="Normal 2 20 3 8 5" xfId="35517"/>
    <cellStyle name="Normal 2 20 3 8 6" xfId="32011"/>
    <cellStyle name="Normal 2 20 3 80" xfId="46001"/>
    <cellStyle name="Normal 2 20 3 81" xfId="47342"/>
    <cellStyle name="Normal 2 20 3 82" xfId="48599"/>
    <cellStyle name="Normal 2 20 3 83" xfId="49855"/>
    <cellStyle name="Normal 2 20 3 84" xfId="51089"/>
    <cellStyle name="Normal 2 20 3 85" xfId="52338"/>
    <cellStyle name="Normal 2 20 3 86" xfId="53580"/>
    <cellStyle name="Normal 2 20 3 87" xfId="54816"/>
    <cellStyle name="Normal 2 20 3 88" xfId="56049"/>
    <cellStyle name="Normal 2 20 3 89" xfId="57273"/>
    <cellStyle name="Normal 2 20 3 9" xfId="4433"/>
    <cellStyle name="Normal 2 20 3 9 2" xfId="11437"/>
    <cellStyle name="Normal 2 20 3 9 3" xfId="13530"/>
    <cellStyle name="Normal 2 20 3 9 4" xfId="34828"/>
    <cellStyle name="Normal 2 20 3 9 5" xfId="30780"/>
    <cellStyle name="Normal 2 20 3 9 6" xfId="43739"/>
    <cellStyle name="Normal 2 20 3 90" xfId="58487"/>
    <cellStyle name="Normal 2 20 3 91" xfId="59690"/>
    <cellStyle name="Normal 2 20 3 92" xfId="61065"/>
    <cellStyle name="Normal 2 20 3 93" xfId="62268"/>
    <cellStyle name="Normal 2 20 3_Planilha" xfId="46008"/>
    <cellStyle name="Normal 2 20 30" xfId="4434"/>
    <cellStyle name="Normal 2 20 30 2" xfId="13694"/>
    <cellStyle name="Normal 2 20 30 3" xfId="30490"/>
    <cellStyle name="Normal 2 20 30 4" xfId="31656"/>
    <cellStyle name="Normal 2 20 30 5" xfId="38524"/>
    <cellStyle name="Normal 2 20 30 6" xfId="41920"/>
    <cellStyle name="Normal 2 20 31" xfId="4435"/>
    <cellStyle name="Normal 2 20 31 2" xfId="14613"/>
    <cellStyle name="Normal 2 20 31 3" xfId="31368"/>
    <cellStyle name="Normal 2 20 31 4" xfId="39490"/>
    <cellStyle name="Normal 2 20 31 5" xfId="42225"/>
    <cellStyle name="Normal 2 20 31 6" xfId="44216"/>
    <cellStyle name="Normal 2 20 32" xfId="4436"/>
    <cellStyle name="Normal 2 20 32 2" xfId="13595"/>
    <cellStyle name="Normal 2 20 32 3" xfId="30396"/>
    <cellStyle name="Normal 2 20 32 4" xfId="39618"/>
    <cellStyle name="Normal 2 20 32 5" xfId="42327"/>
    <cellStyle name="Normal 2 20 32 6" xfId="45120"/>
    <cellStyle name="Normal 2 20 33" xfId="4437"/>
    <cellStyle name="Normal 2 20 33 2" xfId="20211"/>
    <cellStyle name="Normal 2 20 33 3" xfId="35581"/>
    <cellStyle name="Normal 2 20 33 4" xfId="34008"/>
    <cellStyle name="Normal 2 20 33 5" xfId="41872"/>
    <cellStyle name="Normal 2 20 33 6" xfId="41242"/>
    <cellStyle name="Normal 2 20 34" xfId="4438"/>
    <cellStyle name="Normal 2 20 34 2" xfId="23248"/>
    <cellStyle name="Normal 2 20 34 3" xfId="37714"/>
    <cellStyle name="Normal 2 20 34 4" xfId="38181"/>
    <cellStyle name="Normal 2 20 34 5" xfId="38437"/>
    <cellStyle name="Normal 2 20 34 6" xfId="42252"/>
    <cellStyle name="Normal 2 20 35" xfId="4439"/>
    <cellStyle name="Normal 2 20 35 2" xfId="16926"/>
    <cellStyle name="Normal 2 20 35 3" xfId="33148"/>
    <cellStyle name="Normal 2 20 35 4" xfId="39288"/>
    <cellStyle name="Normal 2 20 35 5" xfId="42071"/>
    <cellStyle name="Normal 2 20 35 6" xfId="42187"/>
    <cellStyle name="Normal 2 20 36" xfId="9551"/>
    <cellStyle name="Normal 2 20 37" xfId="14769"/>
    <cellStyle name="Normal 2 20 38" xfId="22626"/>
    <cellStyle name="Normal 2 20 39" xfId="21703"/>
    <cellStyle name="Normal 2 20 4" xfId="4440"/>
    <cellStyle name="Normal 2 20 4 10" xfId="49862"/>
    <cellStyle name="Normal 2 20 4 11" xfId="51096"/>
    <cellStyle name="Normal 2 20 4 12" xfId="52345"/>
    <cellStyle name="Normal 2 20 4 13" xfId="53588"/>
    <cellStyle name="Normal 2 20 4 14" xfId="54823"/>
    <cellStyle name="Normal 2 20 4 15" xfId="56056"/>
    <cellStyle name="Normal 2 20 4 16" xfId="57280"/>
    <cellStyle name="Normal 2 20 4 17" xfId="58494"/>
    <cellStyle name="Normal 2 20 4 18" xfId="59697"/>
    <cellStyle name="Normal 2 20 4 19" xfId="61073"/>
    <cellStyle name="Normal 2 20 4 2" xfId="11407"/>
    <cellStyle name="Normal 2 20 4 20" xfId="62275"/>
    <cellStyle name="Normal 2 20 4 3" xfId="13212"/>
    <cellStyle name="Normal 2 20 4 4" xfId="32143"/>
    <cellStyle name="Normal 2 20 4 5" xfId="38086"/>
    <cellStyle name="Normal 2 20 4 6" xfId="11144"/>
    <cellStyle name="Normal 2 20 4 7" xfId="46009"/>
    <cellStyle name="Normal 2 20 4 8" xfId="47350"/>
    <cellStyle name="Normal 2 20 4 9" xfId="48606"/>
    <cellStyle name="Normal 2 20 40" xfId="22441"/>
    <cellStyle name="Normal 2 20 41" xfId="23441"/>
    <cellStyle name="Normal 2 20 42" xfId="15325"/>
    <cellStyle name="Normal 2 20 43" xfId="23184"/>
    <cellStyle name="Normal 2 20 44" xfId="24459"/>
    <cellStyle name="Normal 2 20 45" xfId="24668"/>
    <cellStyle name="Normal 2 20 46" xfId="24870"/>
    <cellStyle name="Normal 2 20 47" xfId="25074"/>
    <cellStyle name="Normal 2 20 48" xfId="25270"/>
    <cellStyle name="Normal 2 20 49" xfId="25469"/>
    <cellStyle name="Normal 2 20 5" xfId="4441"/>
    <cellStyle name="Normal 2 20 5 10" xfId="49863"/>
    <cellStyle name="Normal 2 20 5 11" xfId="51097"/>
    <cellStyle name="Normal 2 20 5 12" xfId="52346"/>
    <cellStyle name="Normal 2 20 5 13" xfId="53589"/>
    <cellStyle name="Normal 2 20 5 14" xfId="54824"/>
    <cellStyle name="Normal 2 20 5 15" xfId="56057"/>
    <cellStyle name="Normal 2 20 5 16" xfId="57281"/>
    <cellStyle name="Normal 2 20 5 17" xfId="58495"/>
    <cellStyle name="Normal 2 20 5 18" xfId="59698"/>
    <cellStyle name="Normal 2 20 5 19" xfId="61074"/>
    <cellStyle name="Normal 2 20 5 2" xfId="11438"/>
    <cellStyle name="Normal 2 20 5 20" xfId="62276"/>
    <cellStyle name="Normal 2 20 5 3" xfId="14673"/>
    <cellStyle name="Normal 2 20 5 4" xfId="34524"/>
    <cellStyle name="Normal 2 20 5 5" xfId="39163"/>
    <cellStyle name="Normal 2 20 5 6" xfId="43432"/>
    <cellStyle name="Normal 2 20 5 7" xfId="46010"/>
    <cellStyle name="Normal 2 20 5 8" xfId="47351"/>
    <cellStyle name="Normal 2 20 5 9" xfId="48607"/>
    <cellStyle name="Normal 2 20 50" xfId="25666"/>
    <cellStyle name="Normal 2 20 51" xfId="25852"/>
    <cellStyle name="Normal 2 20 52" xfId="26041"/>
    <cellStyle name="Normal 2 20 53" xfId="26232"/>
    <cellStyle name="Normal 2 20 54" xfId="26415"/>
    <cellStyle name="Normal 2 20 55" xfId="26597"/>
    <cellStyle name="Normal 2 20 56" xfId="26785"/>
    <cellStyle name="Normal 2 20 57" xfId="26964"/>
    <cellStyle name="Normal 2 20 58" xfId="27141"/>
    <cellStyle name="Normal 2 20 59" xfId="27314"/>
    <cellStyle name="Normal 2 20 6" xfId="4442"/>
    <cellStyle name="Normal 2 20 6 10" xfId="49864"/>
    <cellStyle name="Normal 2 20 6 11" xfId="51098"/>
    <cellStyle name="Normal 2 20 6 12" xfId="52347"/>
    <cellStyle name="Normal 2 20 6 13" xfId="53590"/>
    <cellStyle name="Normal 2 20 6 14" xfId="54825"/>
    <cellStyle name="Normal 2 20 6 15" xfId="56058"/>
    <cellStyle name="Normal 2 20 6 16" xfId="57282"/>
    <cellStyle name="Normal 2 20 6 17" xfId="58496"/>
    <cellStyle name="Normal 2 20 6 18" xfId="59699"/>
    <cellStyle name="Normal 2 20 6 19" xfId="61075"/>
    <cellStyle name="Normal 2 20 6 2" xfId="11439"/>
    <cellStyle name="Normal 2 20 6 20" xfId="62277"/>
    <cellStyle name="Normal 2 20 6 3" xfId="13697"/>
    <cellStyle name="Normal 2 20 6 4" xfId="34212"/>
    <cellStyle name="Normal 2 20 6 5" xfId="39627"/>
    <cellStyle name="Normal 2 20 6 6" xfId="43151"/>
    <cellStyle name="Normal 2 20 6 7" xfId="46011"/>
    <cellStyle name="Normal 2 20 6 8" xfId="47352"/>
    <cellStyle name="Normal 2 20 6 9" xfId="48608"/>
    <cellStyle name="Normal 2 20 60" xfId="27483"/>
    <cellStyle name="Normal 2 20 61" xfId="27649"/>
    <cellStyle name="Normal 2 20 62" xfId="27806"/>
    <cellStyle name="Normal 2 20 63" xfId="27960"/>
    <cellStyle name="Normal 2 20 64" xfId="28106"/>
    <cellStyle name="Normal 2 20 65" xfId="28256"/>
    <cellStyle name="Normal 2 20 66" xfId="28157"/>
    <cellStyle name="Normal 2 20 67" xfId="26821"/>
    <cellStyle name="Normal 2 20 68" xfId="21262"/>
    <cellStyle name="Normal 2 20 69" xfId="25694"/>
    <cellStyle name="Normal 2 20 7" xfId="4443"/>
    <cellStyle name="Normal 2 20 7 10" xfId="49865"/>
    <cellStyle name="Normal 2 20 7 11" xfId="51099"/>
    <cellStyle name="Normal 2 20 7 12" xfId="52348"/>
    <cellStyle name="Normal 2 20 7 13" xfId="53591"/>
    <cellStyle name="Normal 2 20 7 14" xfId="54826"/>
    <cellStyle name="Normal 2 20 7 15" xfId="56059"/>
    <cellStyle name="Normal 2 20 7 16" xfId="57283"/>
    <cellStyle name="Normal 2 20 7 17" xfId="58497"/>
    <cellStyle name="Normal 2 20 7 18" xfId="59700"/>
    <cellStyle name="Normal 2 20 7 19" xfId="61076"/>
    <cellStyle name="Normal 2 20 7 2" xfId="11440"/>
    <cellStyle name="Normal 2 20 7 20" xfId="62278"/>
    <cellStyle name="Normal 2 20 7 3" xfId="13211"/>
    <cellStyle name="Normal 2 20 7 4" xfId="23580"/>
    <cellStyle name="Normal 2 20 7 5" xfId="36221"/>
    <cellStyle name="Normal 2 20 7 6" xfId="42318"/>
    <cellStyle name="Normal 2 20 7 7" xfId="46012"/>
    <cellStyle name="Normal 2 20 7 8" xfId="47353"/>
    <cellStyle name="Normal 2 20 7 9" xfId="48609"/>
    <cellStyle name="Normal 2 20 70" xfId="29353"/>
    <cellStyle name="Normal 2 20 71" xfId="26812"/>
    <cellStyle name="Normal 2 20 72" xfId="29550"/>
    <cellStyle name="Normal 2 20 73" xfId="28678"/>
    <cellStyle name="Normal 2 20 74" xfId="29707"/>
    <cellStyle name="Normal 2 20 75" xfId="24100"/>
    <cellStyle name="Normal 2 20 76" xfId="26816"/>
    <cellStyle name="Normal 2 20 77" xfId="30005"/>
    <cellStyle name="Normal 2 20 78" xfId="13045"/>
    <cellStyle name="Normal 2 20 79" xfId="33702"/>
    <cellStyle name="Normal 2 20 8" xfId="4444"/>
    <cellStyle name="Normal 2 20 8 10" xfId="49866"/>
    <cellStyle name="Normal 2 20 8 11" xfId="51100"/>
    <cellStyle name="Normal 2 20 8 12" xfId="52349"/>
    <cellStyle name="Normal 2 20 8 13" xfId="53592"/>
    <cellStyle name="Normal 2 20 8 14" xfId="54827"/>
    <cellStyle name="Normal 2 20 8 15" xfId="56060"/>
    <cellStyle name="Normal 2 20 8 16" xfId="57284"/>
    <cellStyle name="Normal 2 20 8 17" xfId="58498"/>
    <cellStyle name="Normal 2 20 8 18" xfId="59701"/>
    <cellStyle name="Normal 2 20 8 19" xfId="61077"/>
    <cellStyle name="Normal 2 20 8 2" xfId="11441"/>
    <cellStyle name="Normal 2 20 8 20" xfId="62279"/>
    <cellStyle name="Normal 2 20 8 3" xfId="10414"/>
    <cellStyle name="Normal 2 20 8 4" xfId="33918"/>
    <cellStyle name="Normal 2 20 8 5" xfId="36836"/>
    <cellStyle name="Normal 2 20 8 6" xfId="35235"/>
    <cellStyle name="Normal 2 20 8 7" xfId="46013"/>
    <cellStyle name="Normal 2 20 8 8" xfId="47354"/>
    <cellStyle name="Normal 2 20 8 9" xfId="48610"/>
    <cellStyle name="Normal 2 20 80" xfId="41214"/>
    <cellStyle name="Normal 2 20 81" xfId="39793"/>
    <cellStyle name="Normal 2 20 82" xfId="45992"/>
    <cellStyle name="Normal 2 20 83" xfId="47333"/>
    <cellStyle name="Normal 2 20 84" xfId="48590"/>
    <cellStyle name="Normal 2 20 85" xfId="49847"/>
    <cellStyle name="Normal 2 20 86" xfId="51081"/>
    <cellStyle name="Normal 2 20 87" xfId="52329"/>
    <cellStyle name="Normal 2 20 88" xfId="53571"/>
    <cellStyle name="Normal 2 20 89" xfId="54808"/>
    <cellStyle name="Normal 2 20 9" xfId="4445"/>
    <cellStyle name="Normal 2 20 9 10" xfId="49867"/>
    <cellStyle name="Normal 2 20 9 11" xfId="51101"/>
    <cellStyle name="Normal 2 20 9 12" xfId="52350"/>
    <cellStyle name="Normal 2 20 9 13" xfId="53593"/>
    <cellStyle name="Normal 2 20 9 14" xfId="54828"/>
    <cellStyle name="Normal 2 20 9 15" xfId="56061"/>
    <cellStyle name="Normal 2 20 9 16" xfId="57285"/>
    <cellStyle name="Normal 2 20 9 17" xfId="58499"/>
    <cellStyle name="Normal 2 20 9 18" xfId="59702"/>
    <cellStyle name="Normal 2 20 9 19" xfId="61078"/>
    <cellStyle name="Normal 2 20 9 2" xfId="11442"/>
    <cellStyle name="Normal 2 20 9 20" xfId="62280"/>
    <cellStyle name="Normal 2 20 9 3" xfId="10413"/>
    <cellStyle name="Normal 2 20 9 4" xfId="33644"/>
    <cellStyle name="Normal 2 20 9 5" xfId="37764"/>
    <cellStyle name="Normal 2 20 9 6" xfId="32419"/>
    <cellStyle name="Normal 2 20 9 7" xfId="46014"/>
    <cellStyle name="Normal 2 20 9 8" xfId="47355"/>
    <cellStyle name="Normal 2 20 9 9" xfId="48611"/>
    <cellStyle name="Normal 2 20 90" xfId="56041"/>
    <cellStyle name="Normal 2 20 91" xfId="57265"/>
    <cellStyle name="Normal 2 20 92" xfId="58479"/>
    <cellStyle name="Normal 2 20 93" xfId="59682"/>
    <cellStyle name="Normal 2 20 94" xfId="61057"/>
    <cellStyle name="Normal 2 20 95" xfId="62260"/>
    <cellStyle name="Normal 2 20_Planilha" xfId="46015"/>
    <cellStyle name="Normal 2 21" xfId="4446"/>
    <cellStyle name="Normal 2 21 10" xfId="4447"/>
    <cellStyle name="Normal 2 21 10 2" xfId="11444"/>
    <cellStyle name="Normal 2 21 10 3" xfId="10411"/>
    <cellStyle name="Normal 2 21 10 4" xfId="33054"/>
    <cellStyle name="Normal 2 21 10 5" xfId="41101"/>
    <cellStyle name="Normal 2 21 10 6" xfId="43575"/>
    <cellStyle name="Normal 2 21 11" xfId="4448"/>
    <cellStyle name="Normal 2 21 11 2" xfId="11445"/>
    <cellStyle name="Normal 2 21 11 3" xfId="10409"/>
    <cellStyle name="Normal 2 21 11 4" xfId="32758"/>
    <cellStyle name="Normal 2 21 11 5" xfId="40695"/>
    <cellStyle name="Normal 2 21 11 6" xfId="33679"/>
    <cellStyle name="Normal 2 21 12" xfId="4449"/>
    <cellStyle name="Normal 2 21 12 2" xfId="11446"/>
    <cellStyle name="Normal 2 21 12 3" xfId="10408"/>
    <cellStyle name="Normal 2 21 12 4" xfId="32453"/>
    <cellStyle name="Normal 2 21 12 5" xfId="39609"/>
    <cellStyle name="Normal 2 21 12 6" xfId="31713"/>
    <cellStyle name="Normal 2 21 13" xfId="4450"/>
    <cellStyle name="Normal 2 21 13 2" xfId="11447"/>
    <cellStyle name="Normal 2 21 13 3" xfId="10407"/>
    <cellStyle name="Normal 2 21 13 4" xfId="32141"/>
    <cellStyle name="Normal 2 21 13 5" xfId="38293"/>
    <cellStyle name="Normal 2 21 13 6" xfId="40571"/>
    <cellStyle name="Normal 2 21 14" xfId="4451"/>
    <cellStyle name="Normal 2 21 14 2" xfId="11448"/>
    <cellStyle name="Normal 2 21 14 3" xfId="10406"/>
    <cellStyle name="Normal 2 21 14 4" xfId="31791"/>
    <cellStyle name="Normal 2 21 14 5" xfId="10141"/>
    <cellStyle name="Normal 2 21 14 6" xfId="32779"/>
    <cellStyle name="Normal 2 21 15" xfId="4452"/>
    <cellStyle name="Normal 2 21 15 2" xfId="11449"/>
    <cellStyle name="Normal 2 21 15 3" xfId="10405"/>
    <cellStyle name="Normal 2 21 15 4" xfId="36292"/>
    <cellStyle name="Normal 2 21 15 5" xfId="37074"/>
    <cellStyle name="Normal 2 21 15 6" xfId="42067"/>
    <cellStyle name="Normal 2 21 16" xfId="4453"/>
    <cellStyle name="Normal 2 21 16 2" xfId="13258"/>
    <cellStyle name="Normal 2 21 16 3" xfId="30117"/>
    <cellStyle name="Normal 2 21 16 4" xfId="32972"/>
    <cellStyle name="Normal 2 21 16 5" xfId="39149"/>
    <cellStyle name="Normal 2 21 16 6" xfId="40179"/>
    <cellStyle name="Normal 2 21 17" xfId="4454"/>
    <cellStyle name="Normal 2 21 17 2" xfId="14253"/>
    <cellStyle name="Normal 2 21 17 3" xfId="31032"/>
    <cellStyle name="Normal 2 21 17 4" xfId="41657"/>
    <cellStyle name="Normal 2 21 17 5" xfId="43852"/>
    <cellStyle name="Normal 2 21 17 6" xfId="44926"/>
    <cellStyle name="Normal 2 21 18" xfId="4455"/>
    <cellStyle name="Normal 2 21 18 2" xfId="14023"/>
    <cellStyle name="Normal 2 21 18 3" xfId="30815"/>
    <cellStyle name="Normal 2 21 18 4" xfId="40475"/>
    <cellStyle name="Normal 2 21 18 5" xfId="42990"/>
    <cellStyle name="Normal 2 21 18 6" xfId="45040"/>
    <cellStyle name="Normal 2 21 19" xfId="4456"/>
    <cellStyle name="Normal 2 21 19 2" xfId="14266"/>
    <cellStyle name="Normal 2 21 19 3" xfId="31045"/>
    <cellStyle name="Normal 2 21 19 4" xfId="40098"/>
    <cellStyle name="Normal 2 21 19 5" xfId="42702"/>
    <cellStyle name="Normal 2 21 19 6" xfId="44192"/>
    <cellStyle name="Normal 2 21 2" xfId="4457"/>
    <cellStyle name="Normal 2 21 2 10" xfId="4458"/>
    <cellStyle name="Normal 2 21 2 10 2" xfId="11451"/>
    <cellStyle name="Normal 2 21 2 10 3" xfId="22977"/>
    <cellStyle name="Normal 2 21 2 10 4" xfId="35757"/>
    <cellStyle name="Normal 2 21 2 10 5" xfId="10771"/>
    <cellStyle name="Normal 2 21 2 10 6" xfId="38412"/>
    <cellStyle name="Normal 2 21 2 11" xfId="4459"/>
    <cellStyle name="Normal 2 21 2 11 2" xfId="11452"/>
    <cellStyle name="Normal 2 21 2 11 3" xfId="17824"/>
    <cellStyle name="Normal 2 21 2 11 4" xfId="35421"/>
    <cellStyle name="Normal 2 21 2 11 5" xfId="30084"/>
    <cellStyle name="Normal 2 21 2 11 6" xfId="34295"/>
    <cellStyle name="Normal 2 21 2 12" xfId="4460"/>
    <cellStyle name="Normal 2 21 2 12 2" xfId="11453"/>
    <cellStyle name="Normal 2 21 2 12 3" xfId="23339"/>
    <cellStyle name="Normal 2 21 2 12 4" xfId="35123"/>
    <cellStyle name="Normal 2 21 2 12 5" xfId="35876"/>
    <cellStyle name="Normal 2 21 2 12 6" xfId="38826"/>
    <cellStyle name="Normal 2 21 2 13" xfId="4461"/>
    <cellStyle name="Normal 2 21 2 13 2" xfId="11454"/>
    <cellStyle name="Normal 2 21 2 13 3" xfId="20975"/>
    <cellStyle name="Normal 2 21 2 13 4" xfId="34827"/>
    <cellStyle name="Normal 2 21 2 13 5" xfId="16160"/>
    <cellStyle name="Normal 2 21 2 13 6" xfId="41709"/>
    <cellStyle name="Normal 2 21 2 14" xfId="4462"/>
    <cellStyle name="Normal 2 21 2 14 2" xfId="13259"/>
    <cellStyle name="Normal 2 21 2 14 3" xfId="30118"/>
    <cellStyle name="Normal 2 21 2 14 4" xfId="32679"/>
    <cellStyle name="Normal 2 21 2 14 5" xfId="37937"/>
    <cellStyle name="Normal 2 21 2 14 6" xfId="38469"/>
    <cellStyle name="Normal 2 21 2 15" xfId="4463"/>
    <cellStyle name="Normal 2 21 2 15 2" xfId="14254"/>
    <cellStyle name="Normal 2 21 2 15 3" xfId="31033"/>
    <cellStyle name="Normal 2 21 2 15 4" xfId="39872"/>
    <cellStyle name="Normal 2 21 2 15 5" xfId="42529"/>
    <cellStyle name="Normal 2 21 2 15 6" xfId="44887"/>
    <cellStyle name="Normal 2 21 2 16" xfId="4464"/>
    <cellStyle name="Normal 2 21 2 16 2" xfId="14022"/>
    <cellStyle name="Normal 2 21 2 16 3" xfId="30814"/>
    <cellStyle name="Normal 2 21 2 16 4" xfId="41751"/>
    <cellStyle name="Normal 2 21 2 16 5" xfId="43919"/>
    <cellStyle name="Normal 2 21 2 16 6" xfId="44214"/>
    <cellStyle name="Normal 2 21 2 17" xfId="4465"/>
    <cellStyle name="Normal 2 21 2 17 2" xfId="14267"/>
    <cellStyle name="Normal 2 21 2 17 3" xfId="31046"/>
    <cellStyle name="Normal 2 21 2 17 4" xfId="39994"/>
    <cellStyle name="Normal 2 21 2 17 5" xfId="42624"/>
    <cellStyle name="Normal 2 21 2 17 6" xfId="44144"/>
    <cellStyle name="Normal 2 21 2 18" xfId="4466"/>
    <cellStyle name="Normal 2 21 2 18 2" xfId="13970"/>
    <cellStyle name="Normal 2 21 2 18 3" xfId="30766"/>
    <cellStyle name="Normal 2 21 2 18 4" xfId="36857"/>
    <cellStyle name="Normal 2 21 2 18 5" xfId="36153"/>
    <cellStyle name="Normal 2 21 2 18 6" xfId="41966"/>
    <cellStyle name="Normal 2 21 2 19" xfId="4467"/>
    <cellStyle name="Normal 2 21 2 19 2" xfId="14306"/>
    <cellStyle name="Normal 2 21 2 19 3" xfId="31089"/>
    <cellStyle name="Normal 2 21 2 19 4" xfId="37184"/>
    <cellStyle name="Normal 2 21 2 19 5" xfId="36842"/>
    <cellStyle name="Normal 2 21 2 19 6" xfId="40526"/>
    <cellStyle name="Normal 2 21 2 2" xfId="4468"/>
    <cellStyle name="Normal 2 21 2 2 10" xfId="49870"/>
    <cellStyle name="Normal 2 21 2 2 11" xfId="51104"/>
    <cellStyle name="Normal 2 21 2 2 12" xfId="52353"/>
    <cellStyle name="Normal 2 21 2 2 13" xfId="53597"/>
    <cellStyle name="Normal 2 21 2 2 14" xfId="54831"/>
    <cellStyle name="Normal 2 21 2 2 15" xfId="56064"/>
    <cellStyle name="Normal 2 21 2 2 16" xfId="57288"/>
    <cellStyle name="Normal 2 21 2 2 17" xfId="58502"/>
    <cellStyle name="Normal 2 21 2 2 18" xfId="59705"/>
    <cellStyle name="Normal 2 21 2 2 19" xfId="61081"/>
    <cellStyle name="Normal 2 21 2 2 2" xfId="11450"/>
    <cellStyle name="Normal 2 21 2 2 20" xfId="62283"/>
    <cellStyle name="Normal 2 21 2 2 3" xfId="10404"/>
    <cellStyle name="Normal 2 21 2 2 4" xfId="36043"/>
    <cellStyle name="Normal 2 21 2 2 5" xfId="41289"/>
    <cellStyle name="Normal 2 21 2 2 6" xfId="39873"/>
    <cellStyle name="Normal 2 21 2 2 7" xfId="46018"/>
    <cellStyle name="Normal 2 21 2 2 8" xfId="47359"/>
    <cellStyle name="Normal 2 21 2 2 9" xfId="48615"/>
    <cellStyle name="Normal 2 21 2 20" xfId="4469"/>
    <cellStyle name="Normal 2 21 2 20 2" xfId="13927"/>
    <cellStyle name="Normal 2 21 2 20 3" xfId="30724"/>
    <cellStyle name="Normal 2 21 2 20 4" xfId="40725"/>
    <cellStyle name="Normal 2 21 2 20 5" xfId="43165"/>
    <cellStyle name="Normal 2 21 2 20 6" xfId="44490"/>
    <cellStyle name="Normal 2 21 2 21" xfId="4470"/>
    <cellStyle name="Normal 2 21 2 21 2" xfId="14352"/>
    <cellStyle name="Normal 2 21 2 21 3" xfId="31132"/>
    <cellStyle name="Normal 2 21 2 21 4" xfId="38605"/>
    <cellStyle name="Normal 2 21 2 21 5" xfId="38614"/>
    <cellStyle name="Normal 2 21 2 21 6" xfId="44538"/>
    <cellStyle name="Normal 2 21 2 22" xfId="4471"/>
    <cellStyle name="Normal 2 21 2 22 2" xfId="13870"/>
    <cellStyle name="Normal 2 21 2 22 3" xfId="30670"/>
    <cellStyle name="Normal 2 21 2 22 4" xfId="37476"/>
    <cellStyle name="Normal 2 21 2 22 5" xfId="36413"/>
    <cellStyle name="Normal 2 21 2 22 6" xfId="42501"/>
    <cellStyle name="Normal 2 21 2 23" xfId="4472"/>
    <cellStyle name="Normal 2 21 2 23 2" xfId="14413"/>
    <cellStyle name="Normal 2 21 2 23 3" xfId="31189"/>
    <cellStyle name="Normal 2 21 2 23 4" xfId="31669"/>
    <cellStyle name="Normal 2 21 2 23 5" xfId="41492"/>
    <cellStyle name="Normal 2 21 2 23 6" xfId="17287"/>
    <cellStyle name="Normal 2 21 2 24" xfId="4473"/>
    <cellStyle name="Normal 2 21 2 24 2" xfId="13804"/>
    <cellStyle name="Normal 2 21 2 24 3" xfId="30600"/>
    <cellStyle name="Normal 2 21 2 24 4" xfId="32942"/>
    <cellStyle name="Normal 2 21 2 24 5" xfId="38429"/>
    <cellStyle name="Normal 2 21 2 24 6" xfId="44131"/>
    <cellStyle name="Normal 2 21 2 25" xfId="4474"/>
    <cellStyle name="Normal 2 21 2 25 2" xfId="14490"/>
    <cellStyle name="Normal 2 21 2 25 3" xfId="31258"/>
    <cellStyle name="Normal 2 21 2 25 4" xfId="38782"/>
    <cellStyle name="Normal 2 21 2 25 5" xfId="41248"/>
    <cellStyle name="Normal 2 21 2 25 6" xfId="20964"/>
    <cellStyle name="Normal 2 21 2 26" xfId="4475"/>
    <cellStyle name="Normal 2 21 2 26 2" xfId="13725"/>
    <cellStyle name="Normal 2 21 2 26 3" xfId="30520"/>
    <cellStyle name="Normal 2 21 2 26 4" xfId="39241"/>
    <cellStyle name="Normal 2 21 2 26 5" xfId="42040"/>
    <cellStyle name="Normal 2 21 2 26 6" xfId="42716"/>
    <cellStyle name="Normal 2 21 2 27" xfId="4476"/>
    <cellStyle name="Normal 2 21 2 27 2" xfId="14581"/>
    <cellStyle name="Normal 2 21 2 27 3" xfId="31338"/>
    <cellStyle name="Normal 2 21 2 27 4" xfId="40738"/>
    <cellStyle name="Normal 2 21 2 27 5" xfId="43174"/>
    <cellStyle name="Normal 2 21 2 27 6" xfId="33392"/>
    <cellStyle name="Normal 2 21 2 28" xfId="4477"/>
    <cellStyle name="Normal 2 21 2 28 2" xfId="13629"/>
    <cellStyle name="Normal 2 21 2 28 3" xfId="30429"/>
    <cellStyle name="Normal 2 21 2 28 4" xfId="32255"/>
    <cellStyle name="Normal 2 21 2 28 5" xfId="39433"/>
    <cellStyle name="Normal 2 21 2 28 6" xfId="45072"/>
    <cellStyle name="Normal 2 21 2 29" xfId="4478"/>
    <cellStyle name="Normal 2 21 2 29 2" xfId="14689"/>
    <cellStyle name="Normal 2 21 2 29 3" xfId="31431"/>
    <cellStyle name="Normal 2 21 2 29 4" xfId="41257"/>
    <cellStyle name="Normal 2 21 2 29 5" xfId="43550"/>
    <cellStyle name="Normal 2 21 2 29 6" xfId="44503"/>
    <cellStyle name="Normal 2 21 2 3" xfId="4479"/>
    <cellStyle name="Normal 2 21 2 3 10" xfId="49871"/>
    <cellStyle name="Normal 2 21 2 3 11" xfId="51105"/>
    <cellStyle name="Normal 2 21 2 3 12" xfId="52354"/>
    <cellStyle name="Normal 2 21 2 3 13" xfId="53598"/>
    <cellStyle name="Normal 2 21 2 3 14" xfId="54832"/>
    <cellStyle name="Normal 2 21 2 3 15" xfId="56065"/>
    <cellStyle name="Normal 2 21 2 3 16" xfId="57289"/>
    <cellStyle name="Normal 2 21 2 3 17" xfId="58503"/>
    <cellStyle name="Normal 2 21 2 3 18" xfId="59706"/>
    <cellStyle name="Normal 2 21 2 3 19" xfId="61082"/>
    <cellStyle name="Normal 2 21 2 3 2" xfId="11455"/>
    <cellStyle name="Normal 2 21 2 3 20" xfId="62284"/>
    <cellStyle name="Normal 2 21 2 3 3" xfId="19023"/>
    <cellStyle name="Normal 2 21 2 3 4" xfId="34523"/>
    <cellStyle name="Normal 2 21 2 3 5" xfId="39281"/>
    <cellStyle name="Normal 2 21 2 3 6" xfId="31937"/>
    <cellStyle name="Normal 2 21 2 3 7" xfId="46019"/>
    <cellStyle name="Normal 2 21 2 3 8" xfId="47360"/>
    <cellStyle name="Normal 2 21 2 3 9" xfId="48616"/>
    <cellStyle name="Normal 2 21 2 30" xfId="4480"/>
    <cellStyle name="Normal 2 21 2 30 2" xfId="13508"/>
    <cellStyle name="Normal 2 21 2 30 3" xfId="30328"/>
    <cellStyle name="Normal 2 21 2 30 4" xfId="41393"/>
    <cellStyle name="Normal 2 21 2 30 5" xfId="43656"/>
    <cellStyle name="Normal 2 21 2 30 6" xfId="43617"/>
    <cellStyle name="Normal 2 21 2 31" xfId="4481"/>
    <cellStyle name="Normal 2 21 2 31 2" xfId="20206"/>
    <cellStyle name="Normal 2 21 2 31 3" xfId="35577"/>
    <cellStyle name="Normal 2 21 2 31 4" xfId="38334"/>
    <cellStyle name="Normal 2 21 2 31 5" xfId="34932"/>
    <cellStyle name="Normal 2 21 2 31 6" xfId="34754"/>
    <cellStyle name="Normal 2 21 2 32" xfId="4482"/>
    <cellStyle name="Normal 2 21 2 32 2" xfId="23244"/>
    <cellStyle name="Normal 2 21 2 32 3" xfId="37710"/>
    <cellStyle name="Normal 2 21 2 32 4" xfId="34716"/>
    <cellStyle name="Normal 2 21 2 32 5" xfId="10577"/>
    <cellStyle name="Normal 2 21 2 32 6" xfId="43507"/>
    <cellStyle name="Normal 2 21 2 33" xfId="4483"/>
    <cellStyle name="Normal 2 21 2 33 2" xfId="19912"/>
    <cellStyle name="Normal 2 21 2 33 3" xfId="35332"/>
    <cellStyle name="Normal 2 21 2 33 4" xfId="31679"/>
    <cellStyle name="Normal 2 21 2 33 5" xfId="37855"/>
    <cellStyle name="Normal 2 21 2 33 6" xfId="42541"/>
    <cellStyle name="Normal 2 21 2 34" xfId="9555"/>
    <cellStyle name="Normal 2 21 2 35" xfId="20653"/>
    <cellStyle name="Normal 2 21 2 36" xfId="23604"/>
    <cellStyle name="Normal 2 21 2 37" xfId="18143"/>
    <cellStyle name="Normal 2 21 2 38" xfId="22062"/>
    <cellStyle name="Normal 2 21 2 39" xfId="21327"/>
    <cellStyle name="Normal 2 21 2 4" xfId="4484"/>
    <cellStyle name="Normal 2 21 2 4 10" xfId="49872"/>
    <cellStyle name="Normal 2 21 2 4 11" xfId="51106"/>
    <cellStyle name="Normal 2 21 2 4 12" xfId="52355"/>
    <cellStyle name="Normal 2 21 2 4 13" xfId="53599"/>
    <cellStyle name="Normal 2 21 2 4 14" xfId="54833"/>
    <cellStyle name="Normal 2 21 2 4 15" xfId="56066"/>
    <cellStyle name="Normal 2 21 2 4 16" xfId="57290"/>
    <cellStyle name="Normal 2 21 2 4 17" xfId="58504"/>
    <cellStyle name="Normal 2 21 2 4 18" xfId="59707"/>
    <cellStyle name="Normal 2 21 2 4 19" xfId="61083"/>
    <cellStyle name="Normal 2 21 2 4 2" xfId="11456"/>
    <cellStyle name="Normal 2 21 2 4 20" xfId="62285"/>
    <cellStyle name="Normal 2 21 2 4 3" xfId="10403"/>
    <cellStyle name="Normal 2 21 2 4 4" xfId="34211"/>
    <cellStyle name="Normal 2 21 2 4 5" xfId="13218"/>
    <cellStyle name="Normal 2 21 2 4 6" xfId="38327"/>
    <cellStyle name="Normal 2 21 2 4 7" xfId="46020"/>
    <cellStyle name="Normal 2 21 2 4 8" xfId="47361"/>
    <cellStyle name="Normal 2 21 2 4 9" xfId="48617"/>
    <cellStyle name="Normal 2 21 2 40" xfId="22024"/>
    <cellStyle name="Normal 2 21 2 41" xfId="21387"/>
    <cellStyle name="Normal 2 21 2 42" xfId="23887"/>
    <cellStyle name="Normal 2 21 2 43" xfId="21445"/>
    <cellStyle name="Normal 2 21 2 44" xfId="21915"/>
    <cellStyle name="Normal 2 21 2 45" xfId="21491"/>
    <cellStyle name="Normal 2 21 2 46" xfId="23272"/>
    <cellStyle name="Normal 2 21 2 47" xfId="24515"/>
    <cellStyle name="Normal 2 21 2 48" xfId="24718"/>
    <cellStyle name="Normal 2 21 2 49" xfId="24922"/>
    <cellStyle name="Normal 2 21 2 5" xfId="4485"/>
    <cellStyle name="Normal 2 21 2 5 10" xfId="49873"/>
    <cellStyle name="Normal 2 21 2 5 11" xfId="51107"/>
    <cellStyle name="Normal 2 21 2 5 12" xfId="52356"/>
    <cellStyle name="Normal 2 21 2 5 13" xfId="53600"/>
    <cellStyle name="Normal 2 21 2 5 14" xfId="54834"/>
    <cellStyle name="Normal 2 21 2 5 15" xfId="56067"/>
    <cellStyle name="Normal 2 21 2 5 16" xfId="57291"/>
    <cellStyle name="Normal 2 21 2 5 17" xfId="58505"/>
    <cellStyle name="Normal 2 21 2 5 18" xfId="59708"/>
    <cellStyle name="Normal 2 21 2 5 19" xfId="61084"/>
    <cellStyle name="Normal 2 21 2 5 2" xfId="11457"/>
    <cellStyle name="Normal 2 21 2 5 20" xfId="62286"/>
    <cellStyle name="Normal 2 21 2 5 3" xfId="18616"/>
    <cellStyle name="Normal 2 21 2 5 4" xfId="9848"/>
    <cellStyle name="Normal 2 21 2 5 5" xfId="32982"/>
    <cellStyle name="Normal 2 21 2 5 6" xfId="41067"/>
    <cellStyle name="Normal 2 21 2 5 7" xfId="46021"/>
    <cellStyle name="Normal 2 21 2 5 8" xfId="47362"/>
    <cellStyle name="Normal 2 21 2 5 9" xfId="48618"/>
    <cellStyle name="Normal 2 21 2 50" xfId="25119"/>
    <cellStyle name="Normal 2 21 2 51" xfId="25317"/>
    <cellStyle name="Normal 2 21 2 52" xfId="25517"/>
    <cellStyle name="Normal 2 21 2 53" xfId="25706"/>
    <cellStyle name="Normal 2 21 2 54" xfId="25891"/>
    <cellStyle name="Normal 2 21 2 55" xfId="26084"/>
    <cellStyle name="Normal 2 21 2 56" xfId="26268"/>
    <cellStyle name="Normal 2 21 2 57" xfId="26451"/>
    <cellStyle name="Normal 2 21 2 58" xfId="26636"/>
    <cellStyle name="Normal 2 21 2 59" xfId="26820"/>
    <cellStyle name="Normal 2 21 2 6" xfId="4486"/>
    <cellStyle name="Normal 2 21 2 6 10" xfId="49874"/>
    <cellStyle name="Normal 2 21 2 6 11" xfId="51108"/>
    <cellStyle name="Normal 2 21 2 6 12" xfId="52357"/>
    <cellStyle name="Normal 2 21 2 6 13" xfId="53601"/>
    <cellStyle name="Normal 2 21 2 6 14" xfId="54835"/>
    <cellStyle name="Normal 2 21 2 6 15" xfId="56068"/>
    <cellStyle name="Normal 2 21 2 6 16" xfId="57292"/>
    <cellStyle name="Normal 2 21 2 6 17" xfId="58506"/>
    <cellStyle name="Normal 2 21 2 6 18" xfId="59709"/>
    <cellStyle name="Normal 2 21 2 6 19" xfId="61085"/>
    <cellStyle name="Normal 2 21 2 6 2" xfId="11458"/>
    <cellStyle name="Normal 2 21 2 6 20" xfId="62287"/>
    <cellStyle name="Normal 2 21 2 6 3" xfId="18210"/>
    <cellStyle name="Normal 2 21 2 6 4" xfId="30217"/>
    <cellStyle name="Normal 2 21 2 6 5" xfId="38051"/>
    <cellStyle name="Normal 2 21 2 6 6" xfId="41077"/>
    <cellStyle name="Normal 2 21 2 6 7" xfId="46022"/>
    <cellStyle name="Normal 2 21 2 6 8" xfId="47363"/>
    <cellStyle name="Normal 2 21 2 6 9" xfId="48619"/>
    <cellStyle name="Normal 2 21 2 60" xfId="26999"/>
    <cellStyle name="Normal 2 21 2 61" xfId="27174"/>
    <cellStyle name="Normal 2 21 2 62" xfId="27345"/>
    <cellStyle name="Normal 2 21 2 63" xfId="27510"/>
    <cellStyle name="Normal 2 21 2 64" xfId="24257"/>
    <cellStyle name="Normal 2 21 2 65" xfId="24089"/>
    <cellStyle name="Normal 2 21 2 66" xfId="28849"/>
    <cellStyle name="Normal 2 21 2 67" xfId="26467"/>
    <cellStyle name="Normal 2 21 2 68" xfId="28955"/>
    <cellStyle name="Normal 2 21 2 69" xfId="25299"/>
    <cellStyle name="Normal 2 21 2 7" xfId="4487"/>
    <cellStyle name="Normal 2 21 2 7 10" xfId="49875"/>
    <cellStyle name="Normal 2 21 2 7 11" xfId="51109"/>
    <cellStyle name="Normal 2 21 2 7 12" xfId="52358"/>
    <cellStyle name="Normal 2 21 2 7 13" xfId="53602"/>
    <cellStyle name="Normal 2 21 2 7 14" xfId="54836"/>
    <cellStyle name="Normal 2 21 2 7 15" xfId="56069"/>
    <cellStyle name="Normal 2 21 2 7 16" xfId="57293"/>
    <cellStyle name="Normal 2 21 2 7 17" xfId="58507"/>
    <cellStyle name="Normal 2 21 2 7 18" xfId="59710"/>
    <cellStyle name="Normal 2 21 2 7 19" xfId="61086"/>
    <cellStyle name="Normal 2 21 2 7 2" xfId="11459"/>
    <cellStyle name="Normal 2 21 2 7 20" xfId="62288"/>
    <cellStyle name="Normal 2 21 2 7 3" xfId="17803"/>
    <cellStyle name="Normal 2 21 2 7 4" xfId="23788"/>
    <cellStyle name="Normal 2 21 2 7 5" xfId="31721"/>
    <cellStyle name="Normal 2 21 2 7 6" xfId="41255"/>
    <cellStyle name="Normal 2 21 2 7 7" xfId="46023"/>
    <cellStyle name="Normal 2 21 2 7 8" xfId="47364"/>
    <cellStyle name="Normal 2 21 2 7 9" xfId="48620"/>
    <cellStyle name="Normal 2 21 2 70" xfId="29558"/>
    <cellStyle name="Normal 2 21 2 71" xfId="27830"/>
    <cellStyle name="Normal 2 21 2 72" xfId="26652"/>
    <cellStyle name="Normal 2 21 2 73" xfId="28121"/>
    <cellStyle name="Normal 2 21 2 74" xfId="27810"/>
    <cellStyle name="Normal 2 21 2 75" xfId="25499"/>
    <cellStyle name="Normal 2 21 2 76" xfId="13041"/>
    <cellStyle name="Normal 2 21 2 77" xfId="32512"/>
    <cellStyle name="Normal 2 21 2 78" xfId="31546"/>
    <cellStyle name="Normal 2 21 2 79" xfId="41856"/>
    <cellStyle name="Normal 2 21 2 8" xfId="4488"/>
    <cellStyle name="Normal 2 21 2 8 2" xfId="11460"/>
    <cellStyle name="Normal 2 21 2 8 3" xfId="17405"/>
    <cellStyle name="Normal 2 21 2 8 4" xfId="9845"/>
    <cellStyle name="Normal 2 21 2 8 5" xfId="32071"/>
    <cellStyle name="Normal 2 21 2 8 6" xfId="36939"/>
    <cellStyle name="Normal 2 21 2 80" xfId="46017"/>
    <cellStyle name="Normal 2 21 2 81" xfId="47358"/>
    <cellStyle name="Normal 2 21 2 82" xfId="48614"/>
    <cellStyle name="Normal 2 21 2 83" xfId="49869"/>
    <cellStyle name="Normal 2 21 2 84" xfId="51103"/>
    <cellStyle name="Normal 2 21 2 85" xfId="52352"/>
    <cellStyle name="Normal 2 21 2 86" xfId="53596"/>
    <cellStyle name="Normal 2 21 2 87" xfId="54830"/>
    <cellStyle name="Normal 2 21 2 88" xfId="56063"/>
    <cellStyle name="Normal 2 21 2 89" xfId="57287"/>
    <cellStyle name="Normal 2 21 2 9" xfId="4489"/>
    <cellStyle name="Normal 2 21 2 9 2" xfId="11461"/>
    <cellStyle name="Normal 2 21 2 9 3" xfId="17004"/>
    <cellStyle name="Normal 2 21 2 9 4" xfId="9846"/>
    <cellStyle name="Normal 2 21 2 9 5" xfId="32381"/>
    <cellStyle name="Normal 2 21 2 9 6" xfId="13850"/>
    <cellStyle name="Normal 2 21 2 90" xfId="58501"/>
    <cellStyle name="Normal 2 21 2 91" xfId="59704"/>
    <cellStyle name="Normal 2 21 2 92" xfId="61080"/>
    <cellStyle name="Normal 2 21 2 93" xfId="62282"/>
    <cellStyle name="Normal 2 21 2_Planilha" xfId="46024"/>
    <cellStyle name="Normal 2 21 20" xfId="4490"/>
    <cellStyle name="Normal 2 21 20 2" xfId="13971"/>
    <cellStyle name="Normal 2 21 20 3" xfId="30767"/>
    <cellStyle name="Normal 2 21 20 4" xfId="36397"/>
    <cellStyle name="Normal 2 21 20 5" xfId="32243"/>
    <cellStyle name="Normal 2 21 20 6" xfId="42262"/>
    <cellStyle name="Normal 2 21 21" xfId="4491"/>
    <cellStyle name="Normal 2 21 21 2" xfId="14305"/>
    <cellStyle name="Normal 2 21 21 3" xfId="31088"/>
    <cellStyle name="Normal 2 21 21 4" xfId="37597"/>
    <cellStyle name="Normal 2 21 21 5" xfId="37788"/>
    <cellStyle name="Normal 2 21 21 6" xfId="41548"/>
    <cellStyle name="Normal 2 21 22" xfId="4492"/>
    <cellStyle name="Normal 2 21 22 2" xfId="13928"/>
    <cellStyle name="Normal 2 21 22 3" xfId="30725"/>
    <cellStyle name="Normal 2 21 22 4" xfId="40637"/>
    <cellStyle name="Normal 2 21 22 5" xfId="43112"/>
    <cellStyle name="Normal 2 21 22 6" xfId="44447"/>
    <cellStyle name="Normal 2 21 23" xfId="4493"/>
    <cellStyle name="Normal 2 21 23 2" xfId="14351"/>
    <cellStyle name="Normal 2 21 23 3" xfId="31131"/>
    <cellStyle name="Normal 2 21 23 4" xfId="39623"/>
    <cellStyle name="Normal 2 21 23 5" xfId="42331"/>
    <cellStyle name="Normal 2 21 23 6" xfId="44579"/>
    <cellStyle name="Normal 2 21 24" xfId="4494"/>
    <cellStyle name="Normal 2 21 24 2" xfId="13871"/>
    <cellStyle name="Normal 2 21 24 3" xfId="30671"/>
    <cellStyle name="Normal 2 21 24 4" xfId="35905"/>
    <cellStyle name="Normal 2 21 24 5" xfId="31979"/>
    <cellStyle name="Normal 2 21 24 6" xfId="43574"/>
    <cellStyle name="Normal 2 21 25" xfId="4495"/>
    <cellStyle name="Normal 2 21 25 2" xfId="14411"/>
    <cellStyle name="Normal 2 21 25 3" xfId="31187"/>
    <cellStyle name="Normal 2 21 25 4" xfId="36882"/>
    <cellStyle name="Normal 2 21 25 5" xfId="41160"/>
    <cellStyle name="Normal 2 21 25 6" xfId="40934"/>
    <cellStyle name="Normal 2 21 26" xfId="4496"/>
    <cellStyle name="Normal 2 21 26 2" xfId="13805"/>
    <cellStyle name="Normal 2 21 26 3" xfId="30601"/>
    <cellStyle name="Normal 2 21 26 4" xfId="37317"/>
    <cellStyle name="Normal 2 21 26 5" xfId="34895"/>
    <cellStyle name="Normal 2 21 26 6" xfId="39790"/>
    <cellStyle name="Normal 2 21 27" xfId="4497"/>
    <cellStyle name="Normal 2 21 27 2" xfId="14488"/>
    <cellStyle name="Normal 2 21 27 3" xfId="31256"/>
    <cellStyle name="Normal 2 21 27 4" xfId="39014"/>
    <cellStyle name="Normal 2 21 27 5" xfId="35019"/>
    <cellStyle name="Normal 2 21 27 6" xfId="43496"/>
    <cellStyle name="Normal 2 21 28" xfId="4498"/>
    <cellStyle name="Normal 2 21 28 2" xfId="13727"/>
    <cellStyle name="Normal 2 21 28 3" xfId="30521"/>
    <cellStyle name="Normal 2 21 28 4" xfId="38897"/>
    <cellStyle name="Normal 2 21 28 5" xfId="33239"/>
    <cellStyle name="Normal 2 21 28 6" xfId="36311"/>
    <cellStyle name="Normal 2 21 29" xfId="4499"/>
    <cellStyle name="Normal 2 21 29 2" xfId="14577"/>
    <cellStyle name="Normal 2 21 29 3" xfId="31335"/>
    <cellStyle name="Normal 2 21 29 4" xfId="41256"/>
    <cellStyle name="Normal 2 21 29 5" xfId="43549"/>
    <cellStyle name="Normal 2 21 29 6" xfId="36477"/>
    <cellStyle name="Normal 2 21 3" xfId="4500"/>
    <cellStyle name="Normal 2 21 3 10" xfId="4501"/>
    <cellStyle name="Normal 2 21 3 10 2" xfId="11463"/>
    <cellStyle name="Normal 2 21 3 10 3" xfId="16210"/>
    <cellStyle name="Normal 2 21 3 10 4" xfId="30216"/>
    <cellStyle name="Normal 2 21 3 10 5" xfId="35823"/>
    <cellStyle name="Normal 2 21 3 10 6" xfId="14371"/>
    <cellStyle name="Normal 2 21 3 11" xfId="4502"/>
    <cellStyle name="Normal 2 21 3 11 2" xfId="11464"/>
    <cellStyle name="Normal 2 21 3 11 3" xfId="15811"/>
    <cellStyle name="Normal 2 21 3 11 4" xfId="9849"/>
    <cellStyle name="Normal 2 21 3 11 5" xfId="33284"/>
    <cellStyle name="Normal 2 21 3 11 6" xfId="11103"/>
    <cellStyle name="Normal 2 21 3 12" xfId="4503"/>
    <cellStyle name="Normal 2 21 3 12 2" xfId="11465"/>
    <cellStyle name="Normal 2 21 3 12 3" xfId="15411"/>
    <cellStyle name="Normal 2 21 3 12 4" xfId="9850"/>
    <cellStyle name="Normal 2 21 3 12 5" xfId="33574"/>
    <cellStyle name="Normal 2 21 3 12 6" xfId="39111"/>
    <cellStyle name="Normal 2 21 3 13" xfId="4504"/>
    <cellStyle name="Normal 2 21 3 13 2" xfId="11466"/>
    <cellStyle name="Normal 2 21 3 13 3" xfId="14966"/>
    <cellStyle name="Normal 2 21 3 13 4" xfId="19903"/>
    <cellStyle name="Normal 2 21 3 13 5" xfId="33848"/>
    <cellStyle name="Normal 2 21 3 13 6" xfId="42998"/>
    <cellStyle name="Normal 2 21 3 14" xfId="4505"/>
    <cellStyle name="Normal 2 21 3 14 2" xfId="13260"/>
    <cellStyle name="Normal 2 21 3 14 3" xfId="30119"/>
    <cellStyle name="Normal 2 21 3 14 4" xfId="32374"/>
    <cellStyle name="Normal 2 21 3 14 5" xfId="38011"/>
    <cellStyle name="Normal 2 21 3 14 6" xfId="32175"/>
    <cellStyle name="Normal 2 21 3 15" xfId="4506"/>
    <cellStyle name="Normal 2 21 3 15 2" xfId="14260"/>
    <cellStyle name="Normal 2 21 3 15 3" xfId="31039"/>
    <cellStyle name="Normal 2 21 3 15 4" xfId="41071"/>
    <cellStyle name="Normal 2 21 3 15 5" xfId="43410"/>
    <cellStyle name="Normal 2 21 3 15 6" xfId="44637"/>
    <cellStyle name="Normal 2 21 3 16" xfId="4507"/>
    <cellStyle name="Normal 2 21 3 16 2" xfId="14013"/>
    <cellStyle name="Normal 2 21 3 16 3" xfId="30805"/>
    <cellStyle name="Normal 2 21 3 16 4" xfId="37417"/>
    <cellStyle name="Normal 2 21 3 16 5" xfId="38722"/>
    <cellStyle name="Normal 2 21 3 16 6" xfId="39899"/>
    <cellStyle name="Normal 2 21 3 17" xfId="4508"/>
    <cellStyle name="Normal 2 21 3 17 2" xfId="14275"/>
    <cellStyle name="Normal 2 21 3 17 3" xfId="31057"/>
    <cellStyle name="Normal 2 21 3 17 4" xfId="38716"/>
    <cellStyle name="Normal 2 21 3 17 5" xfId="35290"/>
    <cellStyle name="Normal 2 21 3 17 6" xfId="44659"/>
    <cellStyle name="Normal 2 21 3 18" xfId="4509"/>
    <cellStyle name="Normal 2 21 3 18 2" xfId="13962"/>
    <cellStyle name="Normal 2 21 3 18 3" xfId="30757"/>
    <cellStyle name="Normal 2 21 3 18 4" xfId="37351"/>
    <cellStyle name="Normal 2 21 3 18 5" xfId="14665"/>
    <cellStyle name="Normal 2 21 3 18 6" xfId="42253"/>
    <cellStyle name="Normal 2 21 3 19" xfId="4510"/>
    <cellStyle name="Normal 2 21 3 19 2" xfId="14316"/>
    <cellStyle name="Normal 2 21 3 19 3" xfId="31098"/>
    <cellStyle name="Normal 2 21 3 19 4" xfId="36674"/>
    <cellStyle name="Normal 2 21 3 19 5" xfId="11095"/>
    <cellStyle name="Normal 2 21 3 19 6" xfId="44908"/>
    <cellStyle name="Normal 2 21 3 2" xfId="4511"/>
    <cellStyle name="Normal 2 21 3 2 10" xfId="49877"/>
    <cellStyle name="Normal 2 21 3 2 11" xfId="51111"/>
    <cellStyle name="Normal 2 21 3 2 12" xfId="52361"/>
    <cellStyle name="Normal 2 21 3 2 13" xfId="53605"/>
    <cellStyle name="Normal 2 21 3 2 14" xfId="54839"/>
    <cellStyle name="Normal 2 21 3 2 15" xfId="56072"/>
    <cellStyle name="Normal 2 21 3 2 16" xfId="57295"/>
    <cellStyle name="Normal 2 21 3 2 17" xfId="58509"/>
    <cellStyle name="Normal 2 21 3 2 18" xfId="59712"/>
    <cellStyle name="Normal 2 21 3 2 19" xfId="61088"/>
    <cellStyle name="Normal 2 21 3 2 2" xfId="11462"/>
    <cellStyle name="Normal 2 21 3 2 20" xfId="62290"/>
    <cellStyle name="Normal 2 21 3 2 3" xfId="16612"/>
    <cellStyle name="Normal 2 21 3 2 4" xfId="9847"/>
    <cellStyle name="Normal 2 21 3 2 5" xfId="32687"/>
    <cellStyle name="Normal 2 21 3 2 6" xfId="38478"/>
    <cellStyle name="Normal 2 21 3 2 7" xfId="46026"/>
    <cellStyle name="Normal 2 21 3 2 8" xfId="47367"/>
    <cellStyle name="Normal 2 21 3 2 9" xfId="48622"/>
    <cellStyle name="Normal 2 21 3 20" xfId="4512"/>
    <cellStyle name="Normal 2 21 3 20 2" xfId="13909"/>
    <cellStyle name="Normal 2 21 3 20 3" xfId="30710"/>
    <cellStyle name="Normal 2 21 3 20 4" xfId="38715"/>
    <cellStyle name="Normal 2 21 3 20 5" xfId="35630"/>
    <cellStyle name="Normal 2 21 3 20 6" xfId="44464"/>
    <cellStyle name="Normal 2 21 3 21" xfId="4513"/>
    <cellStyle name="Normal 2 21 3 21 2" xfId="14366"/>
    <cellStyle name="Normal 2 21 3 21 3" xfId="31146"/>
    <cellStyle name="Normal 2 21 3 21 4" xfId="39255"/>
    <cellStyle name="Normal 2 21 3 21 5" xfId="42052"/>
    <cellStyle name="Normal 2 21 3 21 6" xfId="32553"/>
    <cellStyle name="Normal 2 21 3 22" xfId="4514"/>
    <cellStyle name="Normal 2 21 3 22 2" xfId="13854"/>
    <cellStyle name="Normal 2 21 3 22 3" xfId="30653"/>
    <cellStyle name="Normal 2 21 3 22 4" xfId="40303"/>
    <cellStyle name="Normal 2 21 3 22 5" xfId="42858"/>
    <cellStyle name="Normal 2 21 3 22 6" xfId="44293"/>
    <cellStyle name="Normal 2 21 3 23" xfId="4515"/>
    <cellStyle name="Normal 2 21 3 23 2" xfId="14430"/>
    <cellStyle name="Normal 2 21 3 23 3" xfId="31204"/>
    <cellStyle name="Normal 2 21 3 23 4" xfId="40974"/>
    <cellStyle name="Normal 2 21 3 23 5" xfId="43344"/>
    <cellStyle name="Normal 2 21 3 23 6" xfId="44774"/>
    <cellStyle name="Normal 2 21 3 24" xfId="4516"/>
    <cellStyle name="Normal 2 21 3 24 2" xfId="13788"/>
    <cellStyle name="Normal 2 21 3 24 3" xfId="30584"/>
    <cellStyle name="Normal 2 21 3 24 4" xfId="37018"/>
    <cellStyle name="Normal 2 21 3 24 5" xfId="13233"/>
    <cellStyle name="Normal 2 21 3 24 6" xfId="42508"/>
    <cellStyle name="Normal 2 21 3 25" xfId="4517"/>
    <cellStyle name="Normal 2 21 3 25 2" xfId="14511"/>
    <cellStyle name="Normal 2 21 3 25 3" xfId="31278"/>
    <cellStyle name="Normal 2 21 3 25 4" xfId="40451"/>
    <cellStyle name="Normal 2 21 3 25 5" xfId="42973"/>
    <cellStyle name="Normal 2 21 3 25 6" xfId="44362"/>
    <cellStyle name="Normal 2 21 3 26" xfId="4518"/>
    <cellStyle name="Normal 2 21 3 26 2" xfId="13706"/>
    <cellStyle name="Normal 2 21 3 26 3" xfId="30502"/>
    <cellStyle name="Normal 2 21 3 26 4" xfId="41105"/>
    <cellStyle name="Normal 2 21 3 26 5" xfId="43436"/>
    <cellStyle name="Normal 2 21 3 26 6" xfId="44828"/>
    <cellStyle name="Normal 2 21 3 27" xfId="4519"/>
    <cellStyle name="Normal 2 21 3 27 2" xfId="14607"/>
    <cellStyle name="Normal 2 21 3 27 3" xfId="31362"/>
    <cellStyle name="Normal 2 21 3 27 4" xfId="37959"/>
    <cellStyle name="Normal 2 21 3 27 5" xfId="11163"/>
    <cellStyle name="Normal 2 21 3 27 6" xfId="44212"/>
    <cellStyle name="Normal 2 21 3 28" xfId="4520"/>
    <cellStyle name="Normal 2 21 3 28 2" xfId="13604"/>
    <cellStyle name="Normal 2 21 3 28 3" xfId="30405"/>
    <cellStyle name="Normal 2 21 3 28 4" xfId="41307"/>
    <cellStyle name="Normal 2 21 3 28 5" xfId="43589"/>
    <cellStyle name="Normal 2 21 3 28 6" xfId="44739"/>
    <cellStyle name="Normal 2 21 3 29" xfId="4521"/>
    <cellStyle name="Normal 2 21 3 29 2" xfId="14711"/>
    <cellStyle name="Normal 2 21 3 29 3" xfId="31451"/>
    <cellStyle name="Normal 2 21 3 29 4" xfId="39918"/>
    <cellStyle name="Normal 2 21 3 29 5" xfId="42562"/>
    <cellStyle name="Normal 2 21 3 29 6" xfId="44095"/>
    <cellStyle name="Normal 2 21 3 3" xfId="4522"/>
    <cellStyle name="Normal 2 21 3 3 10" xfId="49878"/>
    <cellStyle name="Normal 2 21 3 3 11" xfId="51112"/>
    <cellStyle name="Normal 2 21 3 3 12" xfId="52362"/>
    <cellStyle name="Normal 2 21 3 3 13" xfId="53606"/>
    <cellStyle name="Normal 2 21 3 3 14" xfId="54840"/>
    <cellStyle name="Normal 2 21 3 3 15" xfId="56073"/>
    <cellStyle name="Normal 2 21 3 3 16" xfId="57296"/>
    <cellStyle name="Normal 2 21 3 3 17" xfId="58510"/>
    <cellStyle name="Normal 2 21 3 3 18" xfId="59713"/>
    <cellStyle name="Normal 2 21 3 3 19" xfId="61089"/>
    <cellStyle name="Normal 2 21 3 3 2" xfId="11467"/>
    <cellStyle name="Normal 2 21 3 3 20" xfId="62291"/>
    <cellStyle name="Normal 2 21 3 3 3" xfId="10398"/>
    <cellStyle name="Normal 2 21 3 3 4" xfId="20303"/>
    <cellStyle name="Normal 2 21 3 3 5" xfId="36694"/>
    <cellStyle name="Normal 2 21 3 3 6" xfId="41736"/>
    <cellStyle name="Normal 2 21 3 3 7" xfId="46027"/>
    <cellStyle name="Normal 2 21 3 3 8" xfId="47368"/>
    <cellStyle name="Normal 2 21 3 3 9" xfId="48623"/>
    <cellStyle name="Normal 2 21 3 30" xfId="4523"/>
    <cellStyle name="Normal 2 21 3 30 2" xfId="13478"/>
    <cellStyle name="Normal 2 21 3 30 3" xfId="30303"/>
    <cellStyle name="Normal 2 21 3 30 4" xfId="35036"/>
    <cellStyle name="Normal 2 21 3 30 5" xfId="22737"/>
    <cellStyle name="Normal 2 21 3 30 6" xfId="34404"/>
    <cellStyle name="Normal 2 21 3 31" xfId="4524"/>
    <cellStyle name="Normal 2 21 3 31 2" xfId="20205"/>
    <cellStyle name="Normal 2 21 3 31 3" xfId="35576"/>
    <cellStyle name="Normal 2 21 3 31 4" xfId="37274"/>
    <cellStyle name="Normal 2 21 3 31 5" xfId="37752"/>
    <cellStyle name="Normal 2 21 3 31 6" xfId="44010"/>
    <cellStyle name="Normal 2 21 3 32" xfId="4525"/>
    <cellStyle name="Normal 2 21 3 32 2" xfId="23243"/>
    <cellStyle name="Normal 2 21 3 32 3" xfId="37709"/>
    <cellStyle name="Normal 2 21 3 32 4" xfId="30250"/>
    <cellStyle name="Normal 2 21 3 32 5" xfId="35673"/>
    <cellStyle name="Normal 2 21 3 32 6" xfId="42355"/>
    <cellStyle name="Normal 2 21 3 33" xfId="4526"/>
    <cellStyle name="Normal 2 21 3 33 2" xfId="16932"/>
    <cellStyle name="Normal 2 21 3 33 3" xfId="33152"/>
    <cellStyle name="Normal 2 21 3 33 4" xfId="38566"/>
    <cellStyle name="Normal 2 21 3 33 5" xfId="39450"/>
    <cellStyle name="Normal 2 21 3 33 6" xfId="32860"/>
    <cellStyle name="Normal 2 21 3 34" xfId="9556"/>
    <cellStyle name="Normal 2 21 3 35" xfId="14759"/>
    <cellStyle name="Normal 2 21 3 36" xfId="22625"/>
    <cellStyle name="Normal 2 21 3 37" xfId="21695"/>
    <cellStyle name="Normal 2 21 3 38" xfId="19417"/>
    <cellStyle name="Normal 2 21 3 39" xfId="19792"/>
    <cellStyle name="Normal 2 21 3 4" xfId="4527"/>
    <cellStyle name="Normal 2 21 3 4 10" xfId="49879"/>
    <cellStyle name="Normal 2 21 3 4 11" xfId="51113"/>
    <cellStyle name="Normal 2 21 3 4 12" xfId="52363"/>
    <cellStyle name="Normal 2 21 3 4 13" xfId="53607"/>
    <cellStyle name="Normal 2 21 3 4 14" xfId="54841"/>
    <cellStyle name="Normal 2 21 3 4 15" xfId="56074"/>
    <cellStyle name="Normal 2 21 3 4 16" xfId="57297"/>
    <cellStyle name="Normal 2 21 3 4 17" xfId="58511"/>
    <cellStyle name="Normal 2 21 3 4 18" xfId="59714"/>
    <cellStyle name="Normal 2 21 3 4 19" xfId="61090"/>
    <cellStyle name="Normal 2 21 3 4 2" xfId="11468"/>
    <cellStyle name="Normal 2 21 3 4 20" xfId="62292"/>
    <cellStyle name="Normal 2 21 3 4 3" xfId="13381"/>
    <cellStyle name="Normal 2 21 3 4 4" xfId="20708"/>
    <cellStyle name="Normal 2 21 3 4 5" xfId="37993"/>
    <cellStyle name="Normal 2 21 3 4 6" xfId="43346"/>
    <cellStyle name="Normal 2 21 3 4 7" xfId="46028"/>
    <cellStyle name="Normal 2 21 3 4 8" xfId="47369"/>
    <cellStyle name="Normal 2 21 3 4 9" xfId="48624"/>
    <cellStyle name="Normal 2 21 3 40" xfId="22288"/>
    <cellStyle name="Normal 2 21 3 41" xfId="24540"/>
    <cellStyle name="Normal 2 21 3 42" xfId="24740"/>
    <cellStyle name="Normal 2 21 3 43" xfId="24944"/>
    <cellStyle name="Normal 2 21 3 44" xfId="25142"/>
    <cellStyle name="Normal 2 21 3 45" xfId="25340"/>
    <cellStyle name="Normal 2 21 3 46" xfId="25539"/>
    <cellStyle name="Normal 2 21 3 47" xfId="25729"/>
    <cellStyle name="Normal 2 21 3 48" xfId="25915"/>
    <cellStyle name="Normal 2 21 3 49" xfId="26107"/>
    <cellStyle name="Normal 2 21 3 5" xfId="4528"/>
    <cellStyle name="Normal 2 21 3 5 10" xfId="49880"/>
    <cellStyle name="Normal 2 21 3 5 11" xfId="51114"/>
    <cellStyle name="Normal 2 21 3 5 12" xfId="52364"/>
    <cellStyle name="Normal 2 21 3 5 13" xfId="53608"/>
    <cellStyle name="Normal 2 21 3 5 14" xfId="54842"/>
    <cellStyle name="Normal 2 21 3 5 15" xfId="56075"/>
    <cellStyle name="Normal 2 21 3 5 16" xfId="57298"/>
    <cellStyle name="Normal 2 21 3 5 17" xfId="58512"/>
    <cellStyle name="Normal 2 21 3 5 18" xfId="59715"/>
    <cellStyle name="Normal 2 21 3 5 19" xfId="61091"/>
    <cellStyle name="Normal 2 21 3 5 2" xfId="11469"/>
    <cellStyle name="Normal 2 21 3 5 20" xfId="62293"/>
    <cellStyle name="Normal 2 21 3 5 3" xfId="14796"/>
    <cellStyle name="Normal 2 21 3 5 4" xfId="21031"/>
    <cellStyle name="Normal 2 21 3 5 5" xfId="36680"/>
    <cellStyle name="Normal 2 21 3 5 6" xfId="42579"/>
    <cellStyle name="Normal 2 21 3 5 7" xfId="46029"/>
    <cellStyle name="Normal 2 21 3 5 8" xfId="47370"/>
    <cellStyle name="Normal 2 21 3 5 9" xfId="48625"/>
    <cellStyle name="Normal 2 21 3 50" xfId="26292"/>
    <cellStyle name="Normal 2 21 3 51" xfId="26473"/>
    <cellStyle name="Normal 2 21 3 52" xfId="26660"/>
    <cellStyle name="Normal 2 21 3 53" xfId="26843"/>
    <cellStyle name="Normal 2 21 3 54" xfId="27019"/>
    <cellStyle name="Normal 2 21 3 55" xfId="27194"/>
    <cellStyle name="Normal 2 21 3 56" xfId="27366"/>
    <cellStyle name="Normal 2 21 3 57" xfId="27530"/>
    <cellStyle name="Normal 2 21 3 58" xfId="27693"/>
    <cellStyle name="Normal 2 21 3 59" xfId="27845"/>
    <cellStyle name="Normal 2 21 3 6" xfId="4529"/>
    <cellStyle name="Normal 2 21 3 6 10" xfId="49881"/>
    <cellStyle name="Normal 2 21 3 6 11" xfId="51115"/>
    <cellStyle name="Normal 2 21 3 6 12" xfId="52365"/>
    <cellStyle name="Normal 2 21 3 6 13" xfId="53609"/>
    <cellStyle name="Normal 2 21 3 6 14" xfId="54843"/>
    <cellStyle name="Normal 2 21 3 6 15" xfId="56076"/>
    <cellStyle name="Normal 2 21 3 6 16" xfId="57299"/>
    <cellStyle name="Normal 2 21 3 6 17" xfId="58513"/>
    <cellStyle name="Normal 2 21 3 6 18" xfId="59716"/>
    <cellStyle name="Normal 2 21 3 6 19" xfId="61092"/>
    <cellStyle name="Normal 2 21 3 6 2" xfId="11470"/>
    <cellStyle name="Normal 2 21 3 6 20" xfId="62294"/>
    <cellStyle name="Normal 2 21 3 6 3" xfId="13524"/>
    <cellStyle name="Normal 2 21 3 6 4" xfId="33915"/>
    <cellStyle name="Normal 2 21 3 6 5" xfId="36800"/>
    <cellStyle name="Normal 2 21 3 6 6" xfId="39573"/>
    <cellStyle name="Normal 2 21 3 6 7" xfId="46030"/>
    <cellStyle name="Normal 2 21 3 6 8" xfId="47371"/>
    <cellStyle name="Normal 2 21 3 6 9" xfId="48626"/>
    <cellStyle name="Normal 2 21 3 60" xfId="27991"/>
    <cellStyle name="Normal 2 21 3 61" xfId="28144"/>
    <cellStyle name="Normal 2 21 3 62" xfId="28295"/>
    <cellStyle name="Normal 2 21 3 63" xfId="28441"/>
    <cellStyle name="Normal 2 21 3 64" xfId="27923"/>
    <cellStyle name="Normal 2 21 3 65" xfId="26077"/>
    <cellStyle name="Normal 2 21 3 66" xfId="28689"/>
    <cellStyle name="Normal 2 21 3 67" xfId="28595"/>
    <cellStyle name="Normal 2 21 3 68" xfId="26996"/>
    <cellStyle name="Normal 2 21 3 69" xfId="29441"/>
    <cellStyle name="Normal 2 21 3 7" xfId="4530"/>
    <cellStyle name="Normal 2 21 3 7 10" xfId="49882"/>
    <cellStyle name="Normal 2 21 3 7 11" xfId="51116"/>
    <cellStyle name="Normal 2 21 3 7 12" xfId="52366"/>
    <cellStyle name="Normal 2 21 3 7 13" xfId="53610"/>
    <cellStyle name="Normal 2 21 3 7 14" xfId="54844"/>
    <cellStyle name="Normal 2 21 3 7 15" xfId="56077"/>
    <cellStyle name="Normal 2 21 3 7 16" xfId="57300"/>
    <cellStyle name="Normal 2 21 3 7 17" xfId="58514"/>
    <cellStyle name="Normal 2 21 3 7 18" xfId="59717"/>
    <cellStyle name="Normal 2 21 3 7 19" xfId="61093"/>
    <cellStyle name="Normal 2 21 3 7 2" xfId="11471"/>
    <cellStyle name="Normal 2 21 3 7 20" xfId="62295"/>
    <cellStyle name="Normal 2 21 3 7 3" xfId="14678"/>
    <cellStyle name="Normal 2 21 3 7 4" xfId="33641"/>
    <cellStyle name="Normal 2 21 3 7 5" xfId="37409"/>
    <cellStyle name="Normal 2 21 3 7 6" xfId="35723"/>
    <cellStyle name="Normal 2 21 3 7 7" xfId="46031"/>
    <cellStyle name="Normal 2 21 3 7 8" xfId="47372"/>
    <cellStyle name="Normal 2 21 3 7 9" xfId="48627"/>
    <cellStyle name="Normal 2 21 3 70" xfId="29401"/>
    <cellStyle name="Normal 2 21 3 71" xfId="21678"/>
    <cellStyle name="Normal 2 21 3 72" xfId="29413"/>
    <cellStyle name="Normal 2 21 3 73" xfId="21592"/>
    <cellStyle name="Normal 2 21 3 74" xfId="29865"/>
    <cellStyle name="Normal 2 21 3 75" xfId="29621"/>
    <cellStyle name="Normal 2 21 3 76" xfId="13040"/>
    <cellStyle name="Normal 2 21 3 77" xfId="32206"/>
    <cellStyle name="Normal 2 21 3 78" xfId="36635"/>
    <cellStyle name="Normal 2 21 3 79" xfId="39353"/>
    <cellStyle name="Normal 2 21 3 8" xfId="4531"/>
    <cellStyle name="Normal 2 21 3 8 2" xfId="11472"/>
    <cellStyle name="Normal 2 21 3 8 3" xfId="13691"/>
    <cellStyle name="Normal 2 21 3 8 4" xfId="33352"/>
    <cellStyle name="Normal 2 21 3 8 5" xfId="40488"/>
    <cellStyle name="Normal 2 21 3 8 6" xfId="38178"/>
    <cellStyle name="Normal 2 21 3 80" xfId="46025"/>
    <cellStyle name="Normal 2 21 3 81" xfId="47366"/>
    <cellStyle name="Normal 2 21 3 82" xfId="48621"/>
    <cellStyle name="Normal 2 21 3 83" xfId="49876"/>
    <cellStyle name="Normal 2 21 3 84" xfId="51110"/>
    <cellStyle name="Normal 2 21 3 85" xfId="52360"/>
    <cellStyle name="Normal 2 21 3 86" xfId="53604"/>
    <cellStyle name="Normal 2 21 3 87" xfId="54838"/>
    <cellStyle name="Normal 2 21 3 88" xfId="56071"/>
    <cellStyle name="Normal 2 21 3 89" xfId="57294"/>
    <cellStyle name="Normal 2 21 3 9" xfId="4532"/>
    <cellStyle name="Normal 2 21 3 9 2" xfId="11473"/>
    <cellStyle name="Normal 2 21 3 9 3" xfId="13210"/>
    <cellStyle name="Normal 2 21 3 9 4" xfId="33051"/>
    <cellStyle name="Normal 2 21 3 9 5" xfId="38002"/>
    <cellStyle name="Normal 2 21 3 9 6" xfId="36077"/>
    <cellStyle name="Normal 2 21 3 90" xfId="58508"/>
    <cellStyle name="Normal 2 21 3 91" xfId="59711"/>
    <cellStyle name="Normal 2 21 3 92" xfId="61087"/>
    <cellStyle name="Normal 2 21 3 93" xfId="62289"/>
    <cellStyle name="Normal 2 21 3_Planilha" xfId="46032"/>
    <cellStyle name="Normal 2 21 30" xfId="4533"/>
    <cellStyle name="Normal 2 21 30 2" xfId="13633"/>
    <cellStyle name="Normal 2 21 30 3" xfId="30432"/>
    <cellStyle name="Normal 2 21 30 4" xfId="40163"/>
    <cellStyle name="Normal 2 21 30 5" xfId="42750"/>
    <cellStyle name="Normal 2 21 30 6" xfId="43936"/>
    <cellStyle name="Normal 2 21 31" xfId="4534"/>
    <cellStyle name="Normal 2 21 31 2" xfId="14687"/>
    <cellStyle name="Normal 2 21 31 3" xfId="31429"/>
    <cellStyle name="Normal 2 21 31 4" xfId="37888"/>
    <cellStyle name="Normal 2 21 31 5" xfId="34428"/>
    <cellStyle name="Normal 2 21 31 6" xfId="45060"/>
    <cellStyle name="Normal 2 21 32" xfId="4535"/>
    <cellStyle name="Normal 2 21 32 2" xfId="13512"/>
    <cellStyle name="Normal 2 21 32 3" xfId="30332"/>
    <cellStyle name="Normal 2 21 32 4" xfId="33266"/>
    <cellStyle name="Normal 2 21 32 5" xfId="37214"/>
    <cellStyle name="Normal 2 21 32 6" xfId="43755"/>
    <cellStyle name="Normal 2 21 33" xfId="4536"/>
    <cellStyle name="Normal 2 21 33 2" xfId="20207"/>
    <cellStyle name="Normal 2 21 33 3" xfId="35578"/>
    <cellStyle name="Normal 2 21 33 4" xfId="38200"/>
    <cellStyle name="Normal 2 21 33 5" xfId="34626"/>
    <cellStyle name="Normal 2 21 33 6" xfId="42209"/>
    <cellStyle name="Normal 2 21 34" xfId="4537"/>
    <cellStyle name="Normal 2 21 34 2" xfId="23245"/>
    <cellStyle name="Normal 2 21 34 3" xfId="37711"/>
    <cellStyle name="Normal 2 21 34 4" xfId="37144"/>
    <cellStyle name="Normal 2 21 34 5" xfId="34006"/>
    <cellStyle name="Normal 2 21 34 6" xfId="39919"/>
    <cellStyle name="Normal 2 21 35" xfId="4538"/>
    <cellStyle name="Normal 2 21 35 2" xfId="16913"/>
    <cellStyle name="Normal 2 21 35 3" xfId="33137"/>
    <cellStyle name="Normal 2 21 35 4" xfId="40775"/>
    <cellStyle name="Normal 2 21 35 5" xfId="43204"/>
    <cellStyle name="Normal 2 21 35 6" xfId="44513"/>
    <cellStyle name="Normal 2 21 36" xfId="9554"/>
    <cellStyle name="Normal 2 21 37" xfId="14773"/>
    <cellStyle name="Normal 2 21 38" xfId="18662"/>
    <cellStyle name="Normal 2 21 39" xfId="18140"/>
    <cellStyle name="Normal 2 21 4" xfId="4539"/>
    <cellStyle name="Normal 2 21 4 10" xfId="49883"/>
    <cellStyle name="Normal 2 21 4 11" xfId="51117"/>
    <cellStyle name="Normal 2 21 4 12" xfId="52368"/>
    <cellStyle name="Normal 2 21 4 13" xfId="53612"/>
    <cellStyle name="Normal 2 21 4 14" xfId="54845"/>
    <cellStyle name="Normal 2 21 4 15" xfId="56078"/>
    <cellStyle name="Normal 2 21 4 16" xfId="57301"/>
    <cellStyle name="Normal 2 21 4 17" xfId="58515"/>
    <cellStyle name="Normal 2 21 4 18" xfId="59718"/>
    <cellStyle name="Normal 2 21 4 19" xfId="61094"/>
    <cellStyle name="Normal 2 21 4 2" xfId="11443"/>
    <cellStyle name="Normal 2 21 4 20" xfId="62296"/>
    <cellStyle name="Normal 2 21 4 3" xfId="10412"/>
    <cellStyle name="Normal 2 21 4 4" xfId="33355"/>
    <cellStyle name="Normal 2 21 4 5" xfId="41499"/>
    <cellStyle name="Normal 2 21 4 6" xfId="41149"/>
    <cellStyle name="Normal 2 21 4 7" xfId="46033"/>
    <cellStyle name="Normal 2 21 4 8" xfId="47374"/>
    <cellStyle name="Normal 2 21 4 9" xfId="48629"/>
    <cellStyle name="Normal 2 21 40" xfId="19429"/>
    <cellStyle name="Normal 2 21 41" xfId="23126"/>
    <cellStyle name="Normal 2 21 42" xfId="24150"/>
    <cellStyle name="Normal 2 21 43" xfId="20586"/>
    <cellStyle name="Normal 2 21 44" xfId="15755"/>
    <cellStyle name="Normal 2 21 45" xfId="22557"/>
    <cellStyle name="Normal 2 21 46" xfId="23078"/>
    <cellStyle name="Normal 2 21 47" xfId="24020"/>
    <cellStyle name="Normal 2 21 48" xfId="23837"/>
    <cellStyle name="Normal 2 21 49" xfId="24442"/>
    <cellStyle name="Normal 2 21 5" xfId="4540"/>
    <cellStyle name="Normal 2 21 5 10" xfId="49884"/>
    <cellStyle name="Normal 2 21 5 11" xfId="51118"/>
    <cellStyle name="Normal 2 21 5 12" xfId="52369"/>
    <cellStyle name="Normal 2 21 5 13" xfId="53613"/>
    <cellStyle name="Normal 2 21 5 14" xfId="54846"/>
    <cellStyle name="Normal 2 21 5 15" xfId="56079"/>
    <cellStyle name="Normal 2 21 5 16" xfId="57302"/>
    <cellStyle name="Normal 2 21 5 17" xfId="58516"/>
    <cellStyle name="Normal 2 21 5 18" xfId="59719"/>
    <cellStyle name="Normal 2 21 5 19" xfId="61095"/>
    <cellStyle name="Normal 2 21 5 2" xfId="11474"/>
    <cellStyle name="Normal 2 21 5 20" xfId="62297"/>
    <cellStyle name="Normal 2 21 5 3" xfId="10402"/>
    <cellStyle name="Normal 2 21 5 4" xfId="32755"/>
    <cellStyle name="Normal 2 21 5 5" xfId="40982"/>
    <cellStyle name="Normal 2 21 5 6" xfId="39688"/>
    <cellStyle name="Normal 2 21 5 7" xfId="46034"/>
    <cellStyle name="Normal 2 21 5 8" xfId="47375"/>
    <cellStyle name="Normal 2 21 5 9" xfId="48630"/>
    <cellStyle name="Normal 2 21 50" xfId="24651"/>
    <cellStyle name="Normal 2 21 51" xfId="24853"/>
    <cellStyle name="Normal 2 21 52" xfId="25057"/>
    <cellStyle name="Normal 2 21 53" xfId="25253"/>
    <cellStyle name="Normal 2 21 54" xfId="25452"/>
    <cellStyle name="Normal 2 21 55" xfId="25650"/>
    <cellStyle name="Normal 2 21 56" xfId="25835"/>
    <cellStyle name="Normal 2 21 57" xfId="26024"/>
    <cellStyle name="Normal 2 21 58" xfId="26215"/>
    <cellStyle name="Normal 2 21 59" xfId="26399"/>
    <cellStyle name="Normal 2 21 6" xfId="4541"/>
    <cellStyle name="Normal 2 21 6 10" xfId="49885"/>
    <cellStyle name="Normal 2 21 6 11" xfId="51119"/>
    <cellStyle name="Normal 2 21 6 12" xfId="52370"/>
    <cellStyle name="Normal 2 21 6 13" xfId="53614"/>
    <cellStyle name="Normal 2 21 6 14" xfId="54847"/>
    <cellStyle name="Normal 2 21 6 15" xfId="56080"/>
    <cellStyle name="Normal 2 21 6 16" xfId="57303"/>
    <cellStyle name="Normal 2 21 6 17" xfId="58517"/>
    <cellStyle name="Normal 2 21 6 18" xfId="59720"/>
    <cellStyle name="Normal 2 21 6 19" xfId="61096"/>
    <cellStyle name="Normal 2 21 6 2" xfId="11475"/>
    <cellStyle name="Normal 2 21 6 20" xfId="62298"/>
    <cellStyle name="Normal 2 21 6 3" xfId="10401"/>
    <cellStyle name="Normal 2 21 6 4" xfId="32450"/>
    <cellStyle name="Normal 2 21 6 5" xfId="39936"/>
    <cellStyle name="Normal 2 21 6 6" xfId="38659"/>
    <cellStyle name="Normal 2 21 6 7" xfId="46035"/>
    <cellStyle name="Normal 2 21 6 8" xfId="47376"/>
    <cellStyle name="Normal 2 21 6 9" xfId="48631"/>
    <cellStyle name="Normal 2 21 60" xfId="26582"/>
    <cellStyle name="Normal 2 21 61" xfId="26770"/>
    <cellStyle name="Normal 2 21 62" xfId="26948"/>
    <cellStyle name="Normal 2 21 63" xfId="27126"/>
    <cellStyle name="Normal 2 21 64" xfId="27298"/>
    <cellStyle name="Normal 2 21 65" xfId="27468"/>
    <cellStyle name="Normal 2 21 66" xfId="28672"/>
    <cellStyle name="Normal 2 21 67" xfId="21658"/>
    <cellStyle name="Normal 2 21 68" xfId="25106"/>
    <cellStyle name="Normal 2 21 69" xfId="28372"/>
    <cellStyle name="Normal 2 21 7" xfId="4542"/>
    <cellStyle name="Normal 2 21 7 10" xfId="49886"/>
    <cellStyle name="Normal 2 21 7 11" xfId="51120"/>
    <cellStyle name="Normal 2 21 7 12" xfId="52371"/>
    <cellStyle name="Normal 2 21 7 13" xfId="53615"/>
    <cellStyle name="Normal 2 21 7 14" xfId="54848"/>
    <cellStyle name="Normal 2 21 7 15" xfId="56081"/>
    <cellStyle name="Normal 2 21 7 16" xfId="57304"/>
    <cellStyle name="Normal 2 21 7 17" xfId="58518"/>
    <cellStyle name="Normal 2 21 7 18" xfId="59721"/>
    <cellStyle name="Normal 2 21 7 19" xfId="61097"/>
    <cellStyle name="Normal 2 21 7 2" xfId="11476"/>
    <cellStyle name="Normal 2 21 7 20" xfId="62299"/>
    <cellStyle name="Normal 2 21 7 3" xfId="10400"/>
    <cellStyle name="Normal 2 21 7 4" xfId="32138"/>
    <cellStyle name="Normal 2 21 7 5" xfId="38514"/>
    <cellStyle name="Normal 2 21 7 6" xfId="14050"/>
    <cellStyle name="Normal 2 21 7 7" xfId="46036"/>
    <cellStyle name="Normal 2 21 7 8" xfId="47377"/>
    <cellStyle name="Normal 2 21 7 9" xfId="48632"/>
    <cellStyle name="Normal 2 21 70" xfId="28518"/>
    <cellStyle name="Normal 2 21 71" xfId="21683"/>
    <cellStyle name="Normal 2 21 72" xfId="29333"/>
    <cellStyle name="Normal 2 21 73" xfId="28891"/>
    <cellStyle name="Normal 2 21 74" xfId="26390"/>
    <cellStyle name="Normal 2 21 75" xfId="28975"/>
    <cellStyle name="Normal 2 21 76" xfId="28884"/>
    <cellStyle name="Normal 2 21 77" xfId="29849"/>
    <cellStyle name="Normal 2 21 78" xfId="13361"/>
    <cellStyle name="Normal 2 21 79" xfId="32812"/>
    <cellStyle name="Normal 2 21 8" xfId="4543"/>
    <cellStyle name="Normal 2 21 8 10" xfId="49887"/>
    <cellStyle name="Normal 2 21 8 11" xfId="51121"/>
    <cellStyle name="Normal 2 21 8 12" xfId="52372"/>
    <cellStyle name="Normal 2 21 8 13" xfId="53616"/>
    <cellStyle name="Normal 2 21 8 14" xfId="54849"/>
    <cellStyle name="Normal 2 21 8 15" xfId="56082"/>
    <cellStyle name="Normal 2 21 8 16" xfId="57305"/>
    <cellStyle name="Normal 2 21 8 17" xfId="58519"/>
    <cellStyle name="Normal 2 21 8 18" xfId="59722"/>
    <cellStyle name="Normal 2 21 8 19" xfId="61098"/>
    <cellStyle name="Normal 2 21 8 2" xfId="11477"/>
    <cellStyle name="Normal 2 21 8 20" xfId="62300"/>
    <cellStyle name="Normal 2 21 8 3" xfId="10399"/>
    <cellStyle name="Normal 2 21 8 4" xfId="31788"/>
    <cellStyle name="Normal 2 21 8 5" xfId="10135"/>
    <cellStyle name="Normal 2 21 8 6" xfId="31813"/>
    <cellStyle name="Normal 2 21 8 7" xfId="46037"/>
    <cellStyle name="Normal 2 21 8 8" xfId="47378"/>
    <cellStyle name="Normal 2 21 8 9" xfId="48633"/>
    <cellStyle name="Normal 2 21 80" xfId="36955"/>
    <cellStyle name="Normal 2 21 81" xfId="42410"/>
    <cellStyle name="Normal 2 21 82" xfId="46016"/>
    <cellStyle name="Normal 2 21 83" xfId="47357"/>
    <cellStyle name="Normal 2 21 84" xfId="48613"/>
    <cellStyle name="Normal 2 21 85" xfId="49868"/>
    <cellStyle name="Normal 2 21 86" xfId="51102"/>
    <cellStyle name="Normal 2 21 87" xfId="52351"/>
    <cellStyle name="Normal 2 21 88" xfId="53595"/>
    <cellStyle name="Normal 2 21 89" xfId="54829"/>
    <cellStyle name="Normal 2 21 9" xfId="4544"/>
    <cellStyle name="Normal 2 21 9 10" xfId="49888"/>
    <cellStyle name="Normal 2 21 9 11" xfId="51122"/>
    <cellStyle name="Normal 2 21 9 12" xfId="52373"/>
    <cellStyle name="Normal 2 21 9 13" xfId="53617"/>
    <cellStyle name="Normal 2 21 9 14" xfId="54850"/>
    <cellStyle name="Normal 2 21 9 15" xfId="56083"/>
    <cellStyle name="Normal 2 21 9 16" xfId="57306"/>
    <cellStyle name="Normal 2 21 9 17" xfId="58520"/>
    <cellStyle name="Normal 2 21 9 18" xfId="59723"/>
    <cellStyle name="Normal 2 21 9 19" xfId="61099"/>
    <cellStyle name="Normal 2 21 9 2" xfId="11478"/>
    <cellStyle name="Normal 2 21 9 20" xfId="62301"/>
    <cellStyle name="Normal 2 21 9 3" xfId="10397"/>
    <cellStyle name="Normal 2 21 9 4" xfId="36289"/>
    <cellStyle name="Normal 2 21 9 5" xfId="33754"/>
    <cellStyle name="Normal 2 21 9 6" xfId="32155"/>
    <cellStyle name="Normal 2 21 9 7" xfId="46038"/>
    <cellStyle name="Normal 2 21 9 8" xfId="47379"/>
    <cellStyle name="Normal 2 21 9 9" xfId="48634"/>
    <cellStyle name="Normal 2 21 90" xfId="56062"/>
    <cellStyle name="Normal 2 21 91" xfId="57286"/>
    <cellStyle name="Normal 2 21 92" xfId="58500"/>
    <cellStyle name="Normal 2 21 93" xfId="59703"/>
    <cellStyle name="Normal 2 21 94" xfId="61079"/>
    <cellStyle name="Normal 2 21 95" xfId="62281"/>
    <cellStyle name="Normal 2 21_Planilha" xfId="46039"/>
    <cellStyle name="Normal 2 22" xfId="4545"/>
    <cellStyle name="Normal 2 22 10" xfId="4546"/>
    <cellStyle name="Normal 2 22 10 2" xfId="11480"/>
    <cellStyle name="Normal 2 22 10 3" xfId="10395"/>
    <cellStyle name="Normal 2 22 10 4" xfId="35754"/>
    <cellStyle name="Normal 2 22 10 5" xfId="38513"/>
    <cellStyle name="Normal 2 22 10 6" xfId="42688"/>
    <cellStyle name="Normal 2 22 11" xfId="4547"/>
    <cellStyle name="Normal 2 22 11 2" xfId="11481"/>
    <cellStyle name="Normal 2 22 11 3" xfId="10394"/>
    <cellStyle name="Normal 2 22 11 4" xfId="35418"/>
    <cellStyle name="Normal 2 22 11 5" xfId="30500"/>
    <cellStyle name="Normal 2 22 11 6" xfId="39680"/>
    <cellStyle name="Normal 2 22 12" xfId="4548"/>
    <cellStyle name="Normal 2 22 12 2" xfId="11482"/>
    <cellStyle name="Normal 2 22 12 3" xfId="10393"/>
    <cellStyle name="Normal 2 22 12 4" xfId="35120"/>
    <cellStyle name="Normal 2 22 12 5" xfId="38776"/>
    <cellStyle name="Normal 2 22 12 6" xfId="32939"/>
    <cellStyle name="Normal 2 22 13" xfId="4549"/>
    <cellStyle name="Normal 2 22 13 2" xfId="11483"/>
    <cellStyle name="Normal 2 22 13 3" xfId="10392"/>
    <cellStyle name="Normal 2 22 13 4" xfId="34824"/>
    <cellStyle name="Normal 2 22 13 5" xfId="14917"/>
    <cellStyle name="Normal 2 22 13 6" xfId="43453"/>
    <cellStyle name="Normal 2 22 14" xfId="4550"/>
    <cellStyle name="Normal 2 22 14 2" xfId="11484"/>
    <cellStyle name="Normal 2 22 14 3" xfId="22978"/>
    <cellStyle name="Normal 2 22 14 4" xfId="34520"/>
    <cellStyle name="Normal 2 22 14 5" xfId="14588"/>
    <cellStyle name="Normal 2 22 14 6" xfId="43238"/>
    <cellStyle name="Normal 2 22 15" xfId="4551"/>
    <cellStyle name="Normal 2 22 15 2" xfId="11485"/>
    <cellStyle name="Normal 2 22 15 3" xfId="17826"/>
    <cellStyle name="Normal 2 22 15 4" xfId="34208"/>
    <cellStyle name="Normal 2 22 15 5" xfId="30409"/>
    <cellStyle name="Normal 2 22 15 6" xfId="43407"/>
    <cellStyle name="Normal 2 22 16" xfId="4552"/>
    <cellStyle name="Normal 2 22 16 2" xfId="13261"/>
    <cellStyle name="Normal 2 22 16 3" xfId="30120"/>
    <cellStyle name="Normal 2 22 16 4" xfId="32062"/>
    <cellStyle name="Normal 2 22 16 5" xfId="31978"/>
    <cellStyle name="Normal 2 22 16 6" xfId="35817"/>
    <cellStyle name="Normal 2 22 17" xfId="4553"/>
    <cellStyle name="Normal 2 22 17 2" xfId="14269"/>
    <cellStyle name="Normal 2 22 17 3" xfId="31048"/>
    <cellStyle name="Normal 2 22 17 4" xfId="39775"/>
    <cellStyle name="Normal 2 22 17 5" xfId="42455"/>
    <cellStyle name="Normal 2 22 17 6" xfId="36340"/>
    <cellStyle name="Normal 2 22 18" xfId="4554"/>
    <cellStyle name="Normal 2 22 18 2" xfId="13988"/>
    <cellStyle name="Normal 2 22 18 3" xfId="30785"/>
    <cellStyle name="Normal 2 22 18 4" xfId="39766"/>
    <cellStyle name="Normal 2 22 18 5" xfId="42446"/>
    <cellStyle name="Normal 2 22 18 6" xfId="44862"/>
    <cellStyle name="Normal 2 22 19" xfId="4555"/>
    <cellStyle name="Normal 2 22 19 2" xfId="14287"/>
    <cellStyle name="Normal 2 22 19 3" xfId="31071"/>
    <cellStyle name="Normal 2 22 19 4" xfId="39229"/>
    <cellStyle name="Normal 2 22 19 5" xfId="42030"/>
    <cellStyle name="Normal 2 22 19 6" xfId="38861"/>
    <cellStyle name="Normal 2 22 2" xfId="4556"/>
    <cellStyle name="Normal 2 22 2 10" xfId="4557"/>
    <cellStyle name="Normal 2 22 2 10 2" xfId="11487"/>
    <cellStyle name="Normal 2 22 2 10 3" xfId="20976"/>
    <cellStyle name="Normal 2 22 2 10 4" xfId="33914"/>
    <cellStyle name="Normal 2 22 2 10 5" xfId="33240"/>
    <cellStyle name="Normal 2 22 2 10 6" xfId="40814"/>
    <cellStyle name="Normal 2 22 2 11" xfId="4558"/>
    <cellStyle name="Normal 2 22 2 11 2" xfId="11488"/>
    <cellStyle name="Normal 2 22 2 11 3" xfId="19034"/>
    <cellStyle name="Normal 2 22 2 11 4" xfId="33640"/>
    <cellStyle name="Normal 2 22 2 11 5" xfId="36908"/>
    <cellStyle name="Normal 2 22 2 11 6" xfId="35387"/>
    <cellStyle name="Normal 2 22 2 12" xfId="4559"/>
    <cellStyle name="Normal 2 22 2 12 2" xfId="11489"/>
    <cellStyle name="Normal 2 22 2 12 3" xfId="10391"/>
    <cellStyle name="Normal 2 22 2 12 4" xfId="33351"/>
    <cellStyle name="Normal 2 22 2 12 5" xfId="41121"/>
    <cellStyle name="Normal 2 22 2 12 6" xfId="37291"/>
    <cellStyle name="Normal 2 22 2 13" xfId="4560"/>
    <cellStyle name="Normal 2 22 2 13 2" xfId="11490"/>
    <cellStyle name="Normal 2 22 2 13 3" xfId="18631"/>
    <cellStyle name="Normal 2 22 2 13 4" xfId="33050"/>
    <cellStyle name="Normal 2 22 2 13 5" xfId="40835"/>
    <cellStyle name="Normal 2 22 2 13 6" xfId="35789"/>
    <cellStyle name="Normal 2 22 2 14" xfId="4561"/>
    <cellStyle name="Normal 2 22 2 14 2" xfId="13262"/>
    <cellStyle name="Normal 2 22 2 14 3" xfId="30121"/>
    <cellStyle name="Normal 2 22 2 14 4" xfId="31709"/>
    <cellStyle name="Normal 2 22 2 14 5" xfId="40504"/>
    <cellStyle name="Normal 2 22 2 14 6" xfId="36062"/>
    <cellStyle name="Normal 2 22 2 15" xfId="4562"/>
    <cellStyle name="Normal 2 22 2 15 2" xfId="14270"/>
    <cellStyle name="Normal 2 22 2 15 3" xfId="31049"/>
    <cellStyle name="Normal 2 22 2 15 4" xfId="39670"/>
    <cellStyle name="Normal 2 22 2 15 5" xfId="42369"/>
    <cellStyle name="Normal 2 22 2 15 6" xfId="32800"/>
    <cellStyle name="Normal 2 22 2 16" xfId="4563"/>
    <cellStyle name="Normal 2 22 2 16 2" xfId="13987"/>
    <cellStyle name="Normal 2 22 2 16 3" xfId="30784"/>
    <cellStyle name="Normal 2 22 2 16 4" xfId="41394"/>
    <cellStyle name="Normal 2 22 2 16 5" xfId="43657"/>
    <cellStyle name="Normal 2 22 2 16 6" xfId="45020"/>
    <cellStyle name="Normal 2 22 2 17" xfId="4564"/>
    <cellStyle name="Normal 2 22 2 17 2" xfId="14288"/>
    <cellStyle name="Normal 2 22 2 17 3" xfId="31072"/>
    <cellStyle name="Normal 2 22 2 17 4" xfId="39112"/>
    <cellStyle name="Normal 2 22 2 17 5" xfId="41940"/>
    <cellStyle name="Normal 2 22 2 17 6" xfId="36754"/>
    <cellStyle name="Normal 2 22 2 18" xfId="4565"/>
    <cellStyle name="Normal 2 22 2 18 2" xfId="13947"/>
    <cellStyle name="Normal 2 22 2 18 3" xfId="30742"/>
    <cellStyle name="Normal 2 22 2 18 4" xfId="38494"/>
    <cellStyle name="Normal 2 22 2 18 5" xfId="41910"/>
    <cellStyle name="Normal 2 22 2 18 6" xfId="44912"/>
    <cellStyle name="Normal 2 22 2 19" xfId="4566"/>
    <cellStyle name="Normal 2 22 2 19 2" xfId="14333"/>
    <cellStyle name="Normal 2 22 2 19 3" xfId="31115"/>
    <cellStyle name="Normal 2 22 2 19 4" xfId="39341"/>
    <cellStyle name="Normal 2 22 2 19 5" xfId="42107"/>
    <cellStyle name="Normal 2 22 2 19 6" xfId="36986"/>
    <cellStyle name="Normal 2 22 2 2" xfId="4567"/>
    <cellStyle name="Normal 2 22 2 2 10" xfId="49892"/>
    <cellStyle name="Normal 2 22 2 2 11" xfId="51125"/>
    <cellStyle name="Normal 2 22 2 2 12" xfId="52377"/>
    <cellStyle name="Normal 2 22 2 2 13" xfId="53621"/>
    <cellStyle name="Normal 2 22 2 2 14" xfId="54853"/>
    <cellStyle name="Normal 2 22 2 2 15" xfId="56086"/>
    <cellStyle name="Normal 2 22 2 2 16" xfId="57309"/>
    <cellStyle name="Normal 2 22 2 2 17" xfId="58523"/>
    <cellStyle name="Normal 2 22 2 2 18" xfId="59726"/>
    <cellStyle name="Normal 2 22 2 2 19" xfId="61102"/>
    <cellStyle name="Normal 2 22 2 2 2" xfId="11486"/>
    <cellStyle name="Normal 2 22 2 2 20" xfId="62304"/>
    <cellStyle name="Normal 2 22 2 2 3" xfId="23340"/>
    <cellStyle name="Normal 2 22 2 2 4" xfId="23582"/>
    <cellStyle name="Normal 2 22 2 2 5" xfId="40080"/>
    <cellStyle name="Normal 2 22 2 2 6" xfId="42658"/>
    <cellStyle name="Normal 2 22 2 2 7" xfId="46042"/>
    <cellStyle name="Normal 2 22 2 2 8" xfId="47382"/>
    <cellStyle name="Normal 2 22 2 2 9" xfId="48638"/>
    <cellStyle name="Normal 2 22 2 20" xfId="4568"/>
    <cellStyle name="Normal 2 22 2 20 2" xfId="13887"/>
    <cellStyle name="Normal 2 22 2 20 3" xfId="30688"/>
    <cellStyle name="Normal 2 22 2 20 4" xfId="41308"/>
    <cellStyle name="Normal 2 22 2 20 5" xfId="43590"/>
    <cellStyle name="Normal 2 22 2 20 6" xfId="44740"/>
    <cellStyle name="Normal 2 22 2 21" xfId="4569"/>
    <cellStyle name="Normal 2 22 2 21 2" xfId="14388"/>
    <cellStyle name="Normal 2 22 2 21 3" xfId="31167"/>
    <cellStyle name="Normal 2 22 2 21 4" xfId="38793"/>
    <cellStyle name="Normal 2 22 2 21 5" xfId="39213"/>
    <cellStyle name="Normal 2 22 2 21 6" xfId="44859"/>
    <cellStyle name="Normal 2 22 2 22" xfId="4570"/>
    <cellStyle name="Normal 2 22 2 22 2" xfId="13830"/>
    <cellStyle name="Normal 2 22 2 22 3" xfId="30627"/>
    <cellStyle name="Normal 2 22 2 22 4" xfId="37663"/>
    <cellStyle name="Normal 2 22 2 22 5" xfId="14026"/>
    <cellStyle name="Normal 2 22 2 22 6" xfId="38701"/>
    <cellStyle name="Normal 2 22 2 23" xfId="4571"/>
    <cellStyle name="Normal 2 22 2 23 2" xfId="14456"/>
    <cellStyle name="Normal 2 22 2 23 3" xfId="31230"/>
    <cellStyle name="Normal 2 22 2 23 4" xfId="34664"/>
    <cellStyle name="Normal 2 22 2 23 5" xfId="10559"/>
    <cellStyle name="Normal 2 22 2 23 6" xfId="44542"/>
    <cellStyle name="Normal 2 22 2 24" xfId="4572"/>
    <cellStyle name="Normal 2 22 2 24 2" xfId="13758"/>
    <cellStyle name="Normal 2 22 2 24 3" xfId="30552"/>
    <cellStyle name="Normal 2 22 2 24 4" xfId="38397"/>
    <cellStyle name="Normal 2 22 2 24 5" xfId="31603"/>
    <cellStyle name="Normal 2 22 2 24 6" xfId="35793"/>
    <cellStyle name="Normal 2 22 2 25" xfId="4573"/>
    <cellStyle name="Normal 2 22 2 25 2" xfId="14540"/>
    <cellStyle name="Normal 2 22 2 25 3" xfId="31306"/>
    <cellStyle name="Normal 2 22 2 25 4" xfId="41616"/>
    <cellStyle name="Normal 2 22 2 25 5" xfId="43821"/>
    <cellStyle name="Normal 2 22 2 25 6" xfId="44895"/>
    <cellStyle name="Normal 2 22 2 26" xfId="4574"/>
    <cellStyle name="Normal 2 22 2 26 2" xfId="13670"/>
    <cellStyle name="Normal 2 22 2 26 3" xfId="30468"/>
    <cellStyle name="Normal 2 22 2 26 4" xfId="39988"/>
    <cellStyle name="Normal 2 22 2 26 5" xfId="42618"/>
    <cellStyle name="Normal 2 22 2 26 6" xfId="30810"/>
    <cellStyle name="Normal 2 22 2 27" xfId="4575"/>
    <cellStyle name="Normal 2 22 2 27 2" xfId="14646"/>
    <cellStyle name="Normal 2 22 2 27 3" xfId="31396"/>
    <cellStyle name="Normal 2 22 2 27 4" xfId="32915"/>
    <cellStyle name="Normal 2 22 2 27 5" xfId="36696"/>
    <cellStyle name="Normal 2 22 2 27 6" xfId="44874"/>
    <cellStyle name="Normal 2 22 2 28" xfId="4576"/>
    <cellStyle name="Normal 2 22 2 28 2" xfId="13564"/>
    <cellStyle name="Normal 2 22 2 28 3" xfId="30370"/>
    <cellStyle name="Normal 2 22 2 28 4" xfId="33555"/>
    <cellStyle name="Normal 2 22 2 28 5" xfId="36901"/>
    <cellStyle name="Normal 2 22 2 28 6" xfId="43751"/>
    <cellStyle name="Normal 2 22 2 29" xfId="4577"/>
    <cellStyle name="Normal 2 22 2 29 2" xfId="14758"/>
    <cellStyle name="Normal 2 22 2 29 3" xfId="31486"/>
    <cellStyle name="Normal 2 22 2 29 4" xfId="35318"/>
    <cellStyle name="Normal 2 22 2 29 5" xfId="38035"/>
    <cellStyle name="Normal 2 22 2 29 6" xfId="40220"/>
    <cellStyle name="Normal 2 22 2 3" xfId="4578"/>
    <cellStyle name="Normal 2 22 2 3 10" xfId="49893"/>
    <cellStyle name="Normal 2 22 2 3 11" xfId="51126"/>
    <cellStyle name="Normal 2 22 2 3 12" xfId="52378"/>
    <cellStyle name="Normal 2 22 2 3 13" xfId="53622"/>
    <cellStyle name="Normal 2 22 2 3 14" xfId="54854"/>
    <cellStyle name="Normal 2 22 2 3 15" xfId="56087"/>
    <cellStyle name="Normal 2 22 2 3 16" xfId="57310"/>
    <cellStyle name="Normal 2 22 2 3 17" xfId="58524"/>
    <cellStyle name="Normal 2 22 2 3 18" xfId="59727"/>
    <cellStyle name="Normal 2 22 2 3 19" xfId="61103"/>
    <cellStyle name="Normal 2 22 2 3 2" xfId="11491"/>
    <cellStyle name="Normal 2 22 2 3 20" xfId="62305"/>
    <cellStyle name="Normal 2 22 2 3 3" xfId="18221"/>
    <cellStyle name="Normal 2 22 2 3 4" xfId="32754"/>
    <cellStyle name="Normal 2 22 2 3 5" xfId="41068"/>
    <cellStyle name="Normal 2 22 2 3 6" xfId="40914"/>
    <cellStyle name="Normal 2 22 2 3 7" xfId="46043"/>
    <cellStyle name="Normal 2 22 2 3 8" xfId="47383"/>
    <cellStyle name="Normal 2 22 2 3 9" xfId="48639"/>
    <cellStyle name="Normal 2 22 2 30" xfId="4579"/>
    <cellStyle name="Normal 2 22 2 30 2" xfId="13428"/>
    <cellStyle name="Normal 2 22 2 30 3" xfId="30269"/>
    <cellStyle name="Normal 2 22 2 30 4" xfId="35951"/>
    <cellStyle name="Normal 2 22 2 30 5" xfId="37497"/>
    <cellStyle name="Normal 2 22 2 30 6" xfId="18510"/>
    <cellStyle name="Normal 2 22 2 31" xfId="4580"/>
    <cellStyle name="Normal 2 22 2 31 2" xfId="20203"/>
    <cellStyle name="Normal 2 22 2 31 3" xfId="35574"/>
    <cellStyle name="Normal 2 22 2 31 4" xfId="38733"/>
    <cellStyle name="Normal 2 22 2 31 5" xfId="40630"/>
    <cellStyle name="Normal 2 22 2 31 6" xfId="41634"/>
    <cellStyle name="Normal 2 22 2 32" xfId="4581"/>
    <cellStyle name="Normal 2 22 2 32 2" xfId="23241"/>
    <cellStyle name="Normal 2 22 2 32 3" xfId="37707"/>
    <cellStyle name="Normal 2 22 2 32 4" xfId="36988"/>
    <cellStyle name="Normal 2 22 2 32 5" xfId="34722"/>
    <cellStyle name="Normal 2 22 2 32 6" xfId="40604"/>
    <cellStyle name="Normal 2 22 2 33" xfId="4582"/>
    <cellStyle name="Normal 2 22 2 33 2" xfId="16909"/>
    <cellStyle name="Normal 2 22 2 33 3" xfId="33133"/>
    <cellStyle name="Normal 2 22 2 33 4" xfId="39508"/>
    <cellStyle name="Normal 2 22 2 33 5" xfId="42242"/>
    <cellStyle name="Normal 2 22 2 33 6" xfId="44666"/>
    <cellStyle name="Normal 2 22 2 34" xfId="9558"/>
    <cellStyle name="Normal 2 22 2 35" xfId="14777"/>
    <cellStyle name="Normal 2 22 2 36" xfId="22624"/>
    <cellStyle name="Normal 2 22 2 37" xfId="18200"/>
    <cellStyle name="Normal 2 22 2 38" xfId="22416"/>
    <cellStyle name="Normal 2 22 2 39" xfId="19798"/>
    <cellStyle name="Normal 2 22 2 4" xfId="4583"/>
    <cellStyle name="Normal 2 22 2 4 10" xfId="49894"/>
    <cellStyle name="Normal 2 22 2 4 11" xfId="51127"/>
    <cellStyle name="Normal 2 22 2 4 12" xfId="52379"/>
    <cellStyle name="Normal 2 22 2 4 13" xfId="53623"/>
    <cellStyle name="Normal 2 22 2 4 14" xfId="54855"/>
    <cellStyle name="Normal 2 22 2 4 15" xfId="56088"/>
    <cellStyle name="Normal 2 22 2 4 16" xfId="57311"/>
    <cellStyle name="Normal 2 22 2 4 17" xfId="58525"/>
    <cellStyle name="Normal 2 22 2 4 18" xfId="59728"/>
    <cellStyle name="Normal 2 22 2 4 19" xfId="61104"/>
    <cellStyle name="Normal 2 22 2 4 2" xfId="11492"/>
    <cellStyle name="Normal 2 22 2 4 20" xfId="62306"/>
    <cellStyle name="Normal 2 22 2 4 3" xfId="17816"/>
    <cellStyle name="Normal 2 22 2 4 4" xfId="32449"/>
    <cellStyle name="Normal 2 22 2 4 5" xfId="40041"/>
    <cellStyle name="Normal 2 22 2 4 6" xfId="39268"/>
    <cellStyle name="Normal 2 22 2 4 7" xfId="46044"/>
    <cellStyle name="Normal 2 22 2 4 8" xfId="47384"/>
    <cellStyle name="Normal 2 22 2 4 9" xfId="48640"/>
    <cellStyle name="Normal 2 22 2 40" xfId="16501"/>
    <cellStyle name="Normal 2 22 2 41" xfId="20587"/>
    <cellStyle name="Normal 2 22 2 42" xfId="15010"/>
    <cellStyle name="Normal 2 22 2 43" xfId="21268"/>
    <cellStyle name="Normal 2 22 2 44" xfId="14893"/>
    <cellStyle name="Normal 2 22 2 45" xfId="21306"/>
    <cellStyle name="Normal 2 22 2 46" xfId="22047"/>
    <cellStyle name="Normal 2 22 2 47" xfId="21394"/>
    <cellStyle name="Normal 2 22 2 48" xfId="21985"/>
    <cellStyle name="Normal 2 22 2 49" xfId="21425"/>
    <cellStyle name="Normal 2 22 2 5" xfId="4584"/>
    <cellStyle name="Normal 2 22 2 5 10" xfId="49895"/>
    <cellStyle name="Normal 2 22 2 5 11" xfId="51128"/>
    <cellStyle name="Normal 2 22 2 5 12" xfId="52380"/>
    <cellStyle name="Normal 2 22 2 5 13" xfId="53624"/>
    <cellStyle name="Normal 2 22 2 5 14" xfId="54856"/>
    <cellStyle name="Normal 2 22 2 5 15" xfId="56089"/>
    <cellStyle name="Normal 2 22 2 5 16" xfId="57312"/>
    <cellStyle name="Normal 2 22 2 5 17" xfId="58526"/>
    <cellStyle name="Normal 2 22 2 5 18" xfId="59729"/>
    <cellStyle name="Normal 2 22 2 5 19" xfId="61105"/>
    <cellStyle name="Normal 2 22 2 5 2" xfId="11493"/>
    <cellStyle name="Normal 2 22 2 5 20" xfId="62307"/>
    <cellStyle name="Normal 2 22 2 5 3" xfId="17419"/>
    <cellStyle name="Normal 2 22 2 5 4" xfId="32137"/>
    <cellStyle name="Normal 2 22 2 5 5" xfId="38643"/>
    <cellStyle name="Normal 2 22 2 5 6" xfId="35008"/>
    <cellStyle name="Normal 2 22 2 5 7" xfId="46045"/>
    <cellStyle name="Normal 2 22 2 5 8" xfId="47385"/>
    <cellStyle name="Normal 2 22 2 5 9" xfId="48641"/>
    <cellStyle name="Normal 2 22 2 50" xfId="21931"/>
    <cellStyle name="Normal 2 22 2 51" xfId="21482"/>
    <cellStyle name="Normal 2 22 2 52" xfId="21888"/>
    <cellStyle name="Normal 2 22 2 53" xfId="24516"/>
    <cellStyle name="Normal 2 22 2 54" xfId="24719"/>
    <cellStyle name="Normal 2 22 2 55" xfId="24923"/>
    <cellStyle name="Normal 2 22 2 56" xfId="25120"/>
    <cellStyle name="Normal 2 22 2 57" xfId="25318"/>
    <cellStyle name="Normal 2 22 2 58" xfId="25518"/>
    <cellStyle name="Normal 2 22 2 59" xfId="25707"/>
    <cellStyle name="Normal 2 22 2 6" xfId="4585"/>
    <cellStyle name="Normal 2 22 2 6 10" xfId="49896"/>
    <cellStyle name="Normal 2 22 2 6 11" xfId="51129"/>
    <cellStyle name="Normal 2 22 2 6 12" xfId="52381"/>
    <cellStyle name="Normal 2 22 2 6 13" xfId="53625"/>
    <cellStyle name="Normal 2 22 2 6 14" xfId="54857"/>
    <cellStyle name="Normal 2 22 2 6 15" xfId="56090"/>
    <cellStyle name="Normal 2 22 2 6 16" xfId="57313"/>
    <cellStyle name="Normal 2 22 2 6 17" xfId="58527"/>
    <cellStyle name="Normal 2 22 2 6 18" xfId="59730"/>
    <cellStyle name="Normal 2 22 2 6 19" xfId="61106"/>
    <cellStyle name="Normal 2 22 2 6 2" xfId="11494"/>
    <cellStyle name="Normal 2 22 2 6 20" xfId="62308"/>
    <cellStyle name="Normal 2 22 2 6 3" xfId="17013"/>
    <cellStyle name="Normal 2 22 2 6 4" xfId="31787"/>
    <cellStyle name="Normal 2 22 2 6 5" xfId="10134"/>
    <cellStyle name="Normal 2 22 2 6 6" xfId="36317"/>
    <cellStyle name="Normal 2 22 2 6 7" xfId="46046"/>
    <cellStyle name="Normal 2 22 2 6 8" xfId="47386"/>
    <cellStyle name="Normal 2 22 2 6 9" xfId="48642"/>
    <cellStyle name="Normal 2 22 2 60" xfId="25892"/>
    <cellStyle name="Normal 2 22 2 61" xfId="26085"/>
    <cellStyle name="Normal 2 22 2 62" xfId="26269"/>
    <cellStyle name="Normal 2 22 2 63" xfId="26452"/>
    <cellStyle name="Normal 2 22 2 64" xfId="27861"/>
    <cellStyle name="Normal 2 22 2 65" xfId="29234"/>
    <cellStyle name="Normal 2 22 2 66" xfId="14800"/>
    <cellStyle name="Normal 2 22 2 67" xfId="28311"/>
    <cellStyle name="Normal 2 22 2 68" xfId="21847"/>
    <cellStyle name="Normal 2 22 2 69" xfId="22879"/>
    <cellStyle name="Normal 2 22 2 7" xfId="4586"/>
    <cellStyle name="Normal 2 22 2 7 10" xfId="49897"/>
    <cellStyle name="Normal 2 22 2 7 11" xfId="51130"/>
    <cellStyle name="Normal 2 22 2 7 12" xfId="52382"/>
    <cellStyle name="Normal 2 22 2 7 13" xfId="53626"/>
    <cellStyle name="Normal 2 22 2 7 14" xfId="54858"/>
    <cellStyle name="Normal 2 22 2 7 15" xfId="56091"/>
    <cellStyle name="Normal 2 22 2 7 16" xfId="57314"/>
    <cellStyle name="Normal 2 22 2 7 17" xfId="58528"/>
    <cellStyle name="Normal 2 22 2 7 18" xfId="59731"/>
    <cellStyle name="Normal 2 22 2 7 19" xfId="61107"/>
    <cellStyle name="Normal 2 22 2 7 2" xfId="11495"/>
    <cellStyle name="Normal 2 22 2 7 20" xfId="62309"/>
    <cellStyle name="Normal 2 22 2 7 3" xfId="16625"/>
    <cellStyle name="Normal 2 22 2 7 4" xfId="36288"/>
    <cellStyle name="Normal 2 22 2 7 5" xfId="38522"/>
    <cellStyle name="Normal 2 22 2 7 6" xfId="42345"/>
    <cellStyle name="Normal 2 22 2 7 7" xfId="46047"/>
    <cellStyle name="Normal 2 22 2 7 8" xfId="47387"/>
    <cellStyle name="Normal 2 22 2 7 9" xfId="48643"/>
    <cellStyle name="Normal 2 22 2 70" xfId="29170"/>
    <cellStyle name="Normal 2 22 2 71" xfId="25495"/>
    <cellStyle name="Normal 2 22 2 72" xfId="28658"/>
    <cellStyle name="Normal 2 22 2 73" xfId="26439"/>
    <cellStyle name="Normal 2 22 2 74" xfId="29647"/>
    <cellStyle name="Normal 2 22 2 75" xfId="29158"/>
    <cellStyle name="Normal 2 22 2 76" xfId="13038"/>
    <cellStyle name="Normal 2 22 2 77" xfId="36352"/>
    <cellStyle name="Normal 2 22 2 78" xfId="31913"/>
    <cellStyle name="Normal 2 22 2 79" xfId="34537"/>
    <cellStyle name="Normal 2 22 2 8" xfId="4587"/>
    <cellStyle name="Normal 2 22 2 8 2" xfId="11496"/>
    <cellStyle name="Normal 2 22 2 8 3" xfId="16221"/>
    <cellStyle name="Normal 2 22 2 8 4" xfId="36039"/>
    <cellStyle name="Normal 2 22 2 8 5" xfId="10860"/>
    <cellStyle name="Normal 2 22 2 8 6" xfId="40016"/>
    <cellStyle name="Normal 2 22 2 80" xfId="46041"/>
    <cellStyle name="Normal 2 22 2 81" xfId="47381"/>
    <cellStyle name="Normal 2 22 2 82" xfId="48637"/>
    <cellStyle name="Normal 2 22 2 83" xfId="49891"/>
    <cellStyle name="Normal 2 22 2 84" xfId="51124"/>
    <cellStyle name="Normal 2 22 2 85" xfId="52376"/>
    <cellStyle name="Normal 2 22 2 86" xfId="53620"/>
    <cellStyle name="Normal 2 22 2 87" xfId="54852"/>
    <cellStyle name="Normal 2 22 2 88" xfId="56085"/>
    <cellStyle name="Normal 2 22 2 89" xfId="57308"/>
    <cellStyle name="Normal 2 22 2 9" xfId="4588"/>
    <cellStyle name="Normal 2 22 2 9 2" xfId="11497"/>
    <cellStyle name="Normal 2 22 2 9 3" xfId="15825"/>
    <cellStyle name="Normal 2 22 2 9 4" xfId="35753"/>
    <cellStyle name="Normal 2 22 2 9 5" xfId="38642"/>
    <cellStyle name="Normal 2 22 2 9 6" xfId="43505"/>
    <cellStyle name="Normal 2 22 2 90" xfId="58522"/>
    <cellStyle name="Normal 2 22 2 91" xfId="59725"/>
    <cellStyle name="Normal 2 22 2 92" xfId="61101"/>
    <cellStyle name="Normal 2 22 2 93" xfId="62303"/>
    <cellStyle name="Normal 2 22 2_Planilha" xfId="46048"/>
    <cellStyle name="Normal 2 22 20" xfId="4589"/>
    <cellStyle name="Normal 2 22 20 2" xfId="13948"/>
    <cellStyle name="Normal 2 22 20 3" xfId="30743"/>
    <cellStyle name="Normal 2 22 20 4" xfId="34706"/>
    <cellStyle name="Normal 2 22 20 5" xfId="10569"/>
    <cellStyle name="Normal 2 22 20 6" xfId="44529"/>
    <cellStyle name="Normal 2 22 21" xfId="4590"/>
    <cellStyle name="Normal 2 22 21 2" xfId="14332"/>
    <cellStyle name="Normal 2 22 21 3" xfId="31114"/>
    <cellStyle name="Normal 2 22 21 4" xfId="39462"/>
    <cellStyle name="Normal 2 22 21 5" xfId="42195"/>
    <cellStyle name="Normal 2 22 21 6" xfId="30423"/>
    <cellStyle name="Normal 2 22 22" xfId="4591"/>
    <cellStyle name="Normal 2 22 22 2" xfId="13889"/>
    <cellStyle name="Normal 2 22 22 3" xfId="30690"/>
    <cellStyle name="Normal 2 22 22 4" xfId="41145"/>
    <cellStyle name="Normal 2 22 22 5" xfId="43470"/>
    <cellStyle name="Normal 2 22 22 6" xfId="44671"/>
    <cellStyle name="Normal 2 22 23" xfId="4592"/>
    <cellStyle name="Normal 2 22 23 2" xfId="14387"/>
    <cellStyle name="Normal 2 22 23 3" xfId="31166"/>
    <cellStyle name="Normal 2 22 23 4" xfId="41718"/>
    <cellStyle name="Normal 2 22 23 5" xfId="43894"/>
    <cellStyle name="Normal 2 22 23 6" xfId="35337"/>
    <cellStyle name="Normal 2 22 24" xfId="4593"/>
    <cellStyle name="Normal 2 22 24 2" xfId="13831"/>
    <cellStyle name="Normal 2 22 24 3" xfId="30628"/>
    <cellStyle name="Normal 2 22 24 4" xfId="37015"/>
    <cellStyle name="Normal 2 22 24 5" xfId="33125"/>
    <cellStyle name="Normal 2 22 24 6" xfId="30971"/>
    <cellStyle name="Normal 2 22 25" xfId="4594"/>
    <cellStyle name="Normal 2 22 25 2" xfId="14455"/>
    <cellStyle name="Normal 2 22 25 3" xfId="31229"/>
    <cellStyle name="Normal 2 22 25 4" xfId="30275"/>
    <cellStyle name="Normal 2 22 25 5" xfId="17425"/>
    <cellStyle name="Normal 2 22 25 6" xfId="44330"/>
    <cellStyle name="Normal 2 22 26" xfId="4595"/>
    <cellStyle name="Normal 2 22 26 2" xfId="13759"/>
    <cellStyle name="Normal 2 22 26 3" xfId="30553"/>
    <cellStyle name="Normal 2 22 26 4" xfId="36478"/>
    <cellStyle name="Normal 2 22 26 5" xfId="14012"/>
    <cellStyle name="Normal 2 22 26 6" xfId="36894"/>
    <cellStyle name="Normal 2 22 27" xfId="4596"/>
    <cellStyle name="Normal 2 22 27 2" xfId="14539"/>
    <cellStyle name="Normal 2 22 27 3" xfId="31305"/>
    <cellStyle name="Normal 2 22 27 4" xfId="39619"/>
    <cellStyle name="Normal 2 22 27 5" xfId="42328"/>
    <cellStyle name="Normal 2 22 27 6" xfId="32496"/>
    <cellStyle name="Normal 2 22 28" xfId="4597"/>
    <cellStyle name="Normal 2 22 28 2" xfId="13672"/>
    <cellStyle name="Normal 2 22 28 3" xfId="30470"/>
    <cellStyle name="Normal 2 22 28 4" xfId="41483"/>
    <cellStyle name="Normal 2 22 28 5" xfId="43730"/>
    <cellStyle name="Normal 2 22 28 6" xfId="42561"/>
    <cellStyle name="Normal 2 22 29" xfId="4598"/>
    <cellStyle name="Normal 2 22 29 2" xfId="14645"/>
    <cellStyle name="Normal 2 22 29 3" xfId="31395"/>
    <cellStyle name="Normal 2 22 29 4" xfId="37168"/>
    <cellStyle name="Normal 2 22 29 5" xfId="38262"/>
    <cellStyle name="Normal 2 22 29 6" xfId="44737"/>
    <cellStyle name="Normal 2 22 3" xfId="4599"/>
    <cellStyle name="Normal 2 22 3 10" xfId="4600"/>
    <cellStyle name="Normal 2 22 3 10 2" xfId="11499"/>
    <cellStyle name="Normal 2 22 3 10 3" xfId="14980"/>
    <cellStyle name="Normal 2 22 3 10 4" xfId="35119"/>
    <cellStyle name="Normal 2 22 3 10 5" xfId="38903"/>
    <cellStyle name="Normal 2 22 3 10 6" xfId="44172"/>
    <cellStyle name="Normal 2 22 3 11" xfId="4601"/>
    <cellStyle name="Normal 2 22 3 11 2" xfId="11500"/>
    <cellStyle name="Normal 2 22 3 11 3" xfId="10386"/>
    <cellStyle name="Normal 2 22 3 11 4" xfId="34823"/>
    <cellStyle name="Normal 2 22 3 11 5" xfId="13420"/>
    <cellStyle name="Normal 2 22 3 11 6" xfId="44661"/>
    <cellStyle name="Normal 2 22 3 12" xfId="4602"/>
    <cellStyle name="Normal 2 22 3 12 2" xfId="11501"/>
    <cellStyle name="Normal 2 22 3 12 3" xfId="15253"/>
    <cellStyle name="Normal 2 22 3 12 4" xfId="34519"/>
    <cellStyle name="Normal 2 22 3 12 5" xfId="39639"/>
    <cellStyle name="Normal 2 22 3 12 6" xfId="45014"/>
    <cellStyle name="Normal 2 22 3 13" xfId="4603"/>
    <cellStyle name="Normal 2 22 3 13 2" xfId="11502"/>
    <cellStyle name="Normal 2 22 3 13 3" xfId="14806"/>
    <cellStyle name="Normal 2 22 3 13 4" xfId="34207"/>
    <cellStyle name="Normal 2 22 3 13 5" xfId="31450"/>
    <cellStyle name="Normal 2 22 3 13 6" xfId="45094"/>
    <cellStyle name="Normal 2 22 3 14" xfId="4604"/>
    <cellStyle name="Normal 2 22 3 14 2" xfId="13263"/>
    <cellStyle name="Normal 2 22 3 14 3" xfId="30122"/>
    <cellStyle name="Normal 2 22 3 14 4" xfId="36210"/>
    <cellStyle name="Normal 2 22 3 14 5" xfId="40497"/>
    <cellStyle name="Normal 2 22 3 14 6" xfId="42601"/>
    <cellStyle name="Normal 2 22 3 15" xfId="4605"/>
    <cellStyle name="Normal 2 22 3 15 2" xfId="14274"/>
    <cellStyle name="Normal 2 22 3 15 3" xfId="31056"/>
    <cellStyle name="Normal 2 22 3 15 4" xfId="38844"/>
    <cellStyle name="Normal 2 22 3 15 5" xfId="39336"/>
    <cellStyle name="Normal 2 22 3 15 6" xfId="44583"/>
    <cellStyle name="Normal 2 22 3 16" xfId="4606"/>
    <cellStyle name="Normal 2 22 3 16 2" xfId="13977"/>
    <cellStyle name="Normal 2 22 3 16 3" xfId="30775"/>
    <cellStyle name="Normal 2 22 3 16 4" xfId="36115"/>
    <cellStyle name="Normal 2 22 3 16 5" xfId="38228"/>
    <cellStyle name="Normal 2 22 3 16 6" xfId="45136"/>
    <cellStyle name="Normal 2 22 3 17" xfId="4607"/>
    <cellStyle name="Normal 2 22 3 17 2" xfId="14296"/>
    <cellStyle name="Normal 2 22 3 17 3" xfId="31078"/>
    <cellStyle name="Normal 2 22 3 17 4" xfId="33529"/>
    <cellStyle name="Normal 2 22 3 17 5" xfId="37100"/>
    <cellStyle name="Normal 2 22 3 17 6" xfId="43077"/>
    <cellStyle name="Normal 2 22 3 18" xfId="4608"/>
    <cellStyle name="Normal 2 22 3 18 2" xfId="13939"/>
    <cellStyle name="Normal 2 22 3 18 3" xfId="30734"/>
    <cellStyle name="Normal 2 22 3 18 4" xfId="39464"/>
    <cellStyle name="Normal 2 22 3 18 5" xfId="42199"/>
    <cellStyle name="Normal 2 22 3 18 6" xfId="40015"/>
    <cellStyle name="Normal 2 22 3 19" xfId="4609"/>
    <cellStyle name="Normal 2 22 3 19 2" xfId="14341"/>
    <cellStyle name="Normal 2 22 3 19 3" xfId="31121"/>
    <cellStyle name="Normal 2 22 3 19 4" xfId="37183"/>
    <cellStyle name="Normal 2 22 3 19 5" xfId="36489"/>
    <cellStyle name="Normal 2 22 3 19 6" xfId="14609"/>
    <cellStyle name="Normal 2 22 3 2" xfId="4610"/>
    <cellStyle name="Normal 2 22 3 2 10" xfId="49900"/>
    <cellStyle name="Normal 2 22 3 2 11" xfId="51132"/>
    <cellStyle name="Normal 2 22 3 2 12" xfId="52385"/>
    <cellStyle name="Normal 2 22 3 2 13" xfId="53629"/>
    <cellStyle name="Normal 2 22 3 2 14" xfId="54860"/>
    <cellStyle name="Normal 2 22 3 2 15" xfId="56093"/>
    <cellStyle name="Normal 2 22 3 2 16" xfId="57316"/>
    <cellStyle name="Normal 2 22 3 2 17" xfId="58530"/>
    <cellStyle name="Normal 2 22 3 2 18" xfId="59733"/>
    <cellStyle name="Normal 2 22 3 2 19" xfId="61109"/>
    <cellStyle name="Normal 2 22 3 2 2" xfId="11498"/>
    <cellStyle name="Normal 2 22 3 2 20" xfId="62311"/>
    <cellStyle name="Normal 2 22 3 2 3" xfId="15424"/>
    <cellStyle name="Normal 2 22 3 2 4" xfId="35417"/>
    <cellStyle name="Normal 2 22 3 2 5" xfId="10681"/>
    <cellStyle name="Normal 2 22 3 2 6" xfId="45006"/>
    <cellStyle name="Normal 2 22 3 2 7" xfId="46050"/>
    <cellStyle name="Normal 2 22 3 2 8" xfId="47390"/>
    <cellStyle name="Normal 2 22 3 2 9" xfId="48646"/>
    <cellStyle name="Normal 2 22 3 20" xfId="4611"/>
    <cellStyle name="Normal 2 22 3 20 2" xfId="13879"/>
    <cellStyle name="Normal 2 22 3 20 3" xfId="30679"/>
    <cellStyle name="Normal 2 22 3 20 4" xfId="41848"/>
    <cellStyle name="Normal 2 22 3 20 5" xfId="43992"/>
    <cellStyle name="Normal 2 22 3 20 6" xfId="43235"/>
    <cellStyle name="Normal 2 22 3 21" xfId="4612"/>
    <cellStyle name="Normal 2 22 3 21 2" xfId="14397"/>
    <cellStyle name="Normal 2 22 3 21 3" xfId="31175"/>
    <cellStyle name="Normal 2 22 3 21 4" xfId="36120"/>
    <cellStyle name="Normal 2 22 3 21 5" xfId="37976"/>
    <cellStyle name="Normal 2 22 3 21 6" xfId="43712"/>
    <cellStyle name="Normal 2 22 3 22" xfId="4613"/>
    <cellStyle name="Normal 2 22 3 22 2" xfId="13818"/>
    <cellStyle name="Normal 2 22 3 22 3" xfId="30615"/>
    <cellStyle name="Normal 2 22 3 22 4" xfId="39175"/>
    <cellStyle name="Normal 2 22 3 22 5" xfId="41994"/>
    <cellStyle name="Normal 2 22 3 22 6" xfId="38973"/>
    <cellStyle name="Normal 2 22 3 23" xfId="4614"/>
    <cellStyle name="Normal 2 22 3 23 2" xfId="14468"/>
    <cellStyle name="Normal 2 22 3 23 3" xfId="31238"/>
    <cellStyle name="Normal 2 22 3 23 4" xfId="36378"/>
    <cellStyle name="Normal 2 22 3 23 5" xfId="34981"/>
    <cellStyle name="Normal 2 22 3 23 6" xfId="44692"/>
    <cellStyle name="Normal 2 22 3 24" xfId="4615"/>
    <cellStyle name="Normal 2 22 3 24 2" xfId="13745"/>
    <cellStyle name="Normal 2 22 3 24 3" xfId="30540"/>
    <cellStyle name="Normal 2 22 3 24 4" xfId="39270"/>
    <cellStyle name="Normal 2 22 3 24 5" xfId="42060"/>
    <cellStyle name="Normal 2 22 3 24 6" xfId="43947"/>
    <cellStyle name="Normal 2 22 3 25" xfId="4616"/>
    <cellStyle name="Normal 2 22 3 25 2" xfId="14554"/>
    <cellStyle name="Normal 2 22 3 25 3" xfId="31319"/>
    <cellStyle name="Normal 2 22 3 25 4" xfId="40337"/>
    <cellStyle name="Normal 2 22 3 25 5" xfId="42884"/>
    <cellStyle name="Normal 2 22 3 25 6" xfId="44305"/>
    <cellStyle name="Normal 2 22 3 26" xfId="4617"/>
    <cellStyle name="Normal 2 22 3 26 2" xfId="13656"/>
    <cellStyle name="Normal 2 22 3 26 3" xfId="30456"/>
    <cellStyle name="Normal 2 22 3 26 4" xfId="38764"/>
    <cellStyle name="Normal 2 22 3 26 5" xfId="34088"/>
    <cellStyle name="Normal 2 22 3 26 6" xfId="34548"/>
    <cellStyle name="Normal 2 22 3 27" xfId="4618"/>
    <cellStyle name="Normal 2 22 3 27 2" xfId="14663"/>
    <cellStyle name="Normal 2 22 3 27 3" xfId="31409"/>
    <cellStyle name="Normal 2 22 3 27 4" xfId="40879"/>
    <cellStyle name="Normal 2 22 3 27 5" xfId="43280"/>
    <cellStyle name="Normal 2 22 3 27 6" xfId="44555"/>
    <cellStyle name="Normal 2 22 3 28" xfId="4619"/>
    <cellStyle name="Normal 2 22 3 28 2" xfId="13545"/>
    <cellStyle name="Normal 2 22 3 28 3" xfId="30355"/>
    <cellStyle name="Normal 2 22 3 28 4" xfId="35946"/>
    <cellStyle name="Normal 2 22 3 28 5" xfId="37613"/>
    <cellStyle name="Normal 2 22 3 28 6" xfId="39211"/>
    <cellStyle name="Normal 2 22 3 29" xfId="4620"/>
    <cellStyle name="Normal 2 22 3 29 2" xfId="14775"/>
    <cellStyle name="Normal 2 22 3 29 3" xfId="31497"/>
    <cellStyle name="Normal 2 22 3 29 4" xfId="41231"/>
    <cellStyle name="Normal 2 22 3 29 5" xfId="43535"/>
    <cellStyle name="Normal 2 22 3 29 6" xfId="44700"/>
    <cellStyle name="Normal 2 22 3 3" xfId="4621"/>
    <cellStyle name="Normal 2 22 3 3 10" xfId="49901"/>
    <cellStyle name="Normal 2 22 3 3 11" xfId="51133"/>
    <cellStyle name="Normal 2 22 3 3 12" xfId="52386"/>
    <cellStyle name="Normal 2 22 3 3 13" xfId="53630"/>
    <cellStyle name="Normal 2 22 3 3 14" xfId="54861"/>
    <cellStyle name="Normal 2 22 3 3 15" xfId="56094"/>
    <cellStyle name="Normal 2 22 3 3 16" xfId="57317"/>
    <cellStyle name="Normal 2 22 3 3 17" xfId="58531"/>
    <cellStyle name="Normal 2 22 3 3 18" xfId="59734"/>
    <cellStyle name="Normal 2 22 3 3 19" xfId="61110"/>
    <cellStyle name="Normal 2 22 3 3 2" xfId="11503"/>
    <cellStyle name="Normal 2 22 3 3 20" xfId="62312"/>
    <cellStyle name="Normal 2 22 3 3 3" xfId="13516"/>
    <cellStyle name="Normal 2 22 3 3 4" xfId="23790"/>
    <cellStyle name="Normal 2 22 3 3 5" xfId="41190"/>
    <cellStyle name="Normal 2 22 3 3 6" xfId="44450"/>
    <cellStyle name="Normal 2 22 3 3 7" xfId="46051"/>
    <cellStyle name="Normal 2 22 3 3 8" xfId="47391"/>
    <cellStyle name="Normal 2 22 3 3 9" xfId="48647"/>
    <cellStyle name="Normal 2 22 3 30" xfId="4622"/>
    <cellStyle name="Normal 2 22 3 30 2" xfId="13407"/>
    <cellStyle name="Normal 2 22 3 30 3" xfId="30254"/>
    <cellStyle name="Normal 2 22 3 30 4" xfId="34441"/>
    <cellStyle name="Normal 2 22 3 30 5" xfId="37664"/>
    <cellStyle name="Normal 2 22 3 30 6" xfId="31833"/>
    <cellStyle name="Normal 2 22 3 31" xfId="4623"/>
    <cellStyle name="Normal 2 22 3 31 2" xfId="20201"/>
    <cellStyle name="Normal 2 22 3 31 3" xfId="35572"/>
    <cellStyle name="Normal 2 22 3 31 4" xfId="10704"/>
    <cellStyle name="Normal 2 22 3 31 5" xfId="9828"/>
    <cellStyle name="Normal 2 22 3 31 6" xfId="16644"/>
    <cellStyle name="Normal 2 22 3 32" xfId="4624"/>
    <cellStyle name="Normal 2 22 3 32 2" xfId="23240"/>
    <cellStyle name="Normal 2 22 3 32 3" xfId="37706"/>
    <cellStyle name="Normal 2 22 3 32 4" xfId="38169"/>
    <cellStyle name="Normal 2 22 3 32 5" xfId="40037"/>
    <cellStyle name="Normal 2 22 3 32 6" xfId="41538"/>
    <cellStyle name="Normal 2 22 3 33" xfId="4625"/>
    <cellStyle name="Normal 2 22 3 33 2" xfId="16906"/>
    <cellStyle name="Normal 2 22 3 33 3" xfId="33131"/>
    <cellStyle name="Normal 2 22 3 33 4" xfId="40059"/>
    <cellStyle name="Normal 2 22 3 33 5" xfId="42671"/>
    <cellStyle name="Normal 2 22 3 33 6" xfId="44771"/>
    <cellStyle name="Normal 2 22 3 34" xfId="9559"/>
    <cellStyle name="Normal 2 22 3 35" xfId="14657"/>
    <cellStyle name="Normal 2 22 3 36" xfId="22621"/>
    <cellStyle name="Normal 2 22 3 37" xfId="18144"/>
    <cellStyle name="Normal 2 22 3 38" xfId="22415"/>
    <cellStyle name="Normal 2 22 3 39" xfId="23832"/>
    <cellStyle name="Normal 2 22 3 4" xfId="4626"/>
    <cellStyle name="Normal 2 22 3 4 10" xfId="49902"/>
    <cellStyle name="Normal 2 22 3 4 11" xfId="51134"/>
    <cellStyle name="Normal 2 22 3 4 12" xfId="52387"/>
    <cellStyle name="Normal 2 22 3 4 13" xfId="53631"/>
    <cellStyle name="Normal 2 22 3 4 14" xfId="54862"/>
    <cellStyle name="Normal 2 22 3 4 15" xfId="56095"/>
    <cellStyle name="Normal 2 22 3 4 16" xfId="57318"/>
    <cellStyle name="Normal 2 22 3 4 17" xfId="58532"/>
    <cellStyle name="Normal 2 22 3 4 18" xfId="59735"/>
    <cellStyle name="Normal 2 22 3 4 19" xfId="61111"/>
    <cellStyle name="Normal 2 22 3 4 2" xfId="11504"/>
    <cellStyle name="Normal 2 22 3 4 20" xfId="62313"/>
    <cellStyle name="Normal 2 22 3 4 3" xfId="14685"/>
    <cellStyle name="Normal 2 22 3 4 4" xfId="41419"/>
    <cellStyle name="Normal 2 22 3 4 5" xfId="43682"/>
    <cellStyle name="Normal 2 22 3 4 6" xfId="44799"/>
    <cellStyle name="Normal 2 22 3 4 7" xfId="46052"/>
    <cellStyle name="Normal 2 22 3 4 8" xfId="47392"/>
    <cellStyle name="Normal 2 22 3 4 9" xfId="48648"/>
    <cellStyle name="Normal 2 22 3 40" xfId="22292"/>
    <cellStyle name="Normal 2 22 3 41" xfId="23848"/>
    <cellStyle name="Normal 2 22 3 42" xfId="22955"/>
    <cellStyle name="Normal 2 22 3 43" xfId="23922"/>
    <cellStyle name="Normal 2 22 3 44" xfId="23817"/>
    <cellStyle name="Normal 2 22 3 45" xfId="24304"/>
    <cellStyle name="Normal 2 22 3 46" xfId="24201"/>
    <cellStyle name="Normal 2 22 3 47" xfId="22260"/>
    <cellStyle name="Normal 2 22 3 48" xfId="22530"/>
    <cellStyle name="Normal 2 22 3 49" xfId="23083"/>
    <cellStyle name="Normal 2 22 3 5" xfId="4627"/>
    <cellStyle name="Normal 2 22 3 5 10" xfId="49903"/>
    <cellStyle name="Normal 2 22 3 5 11" xfId="51135"/>
    <cellStyle name="Normal 2 22 3 5 12" xfId="52388"/>
    <cellStyle name="Normal 2 22 3 5 13" xfId="53632"/>
    <cellStyle name="Normal 2 22 3 5 14" xfId="54863"/>
    <cellStyle name="Normal 2 22 3 5 15" xfId="56096"/>
    <cellStyle name="Normal 2 22 3 5 16" xfId="57319"/>
    <cellStyle name="Normal 2 22 3 5 17" xfId="58533"/>
    <cellStyle name="Normal 2 22 3 5 18" xfId="59736"/>
    <cellStyle name="Normal 2 22 3 5 19" xfId="61112"/>
    <cellStyle name="Normal 2 22 3 5 2" xfId="11505"/>
    <cellStyle name="Normal 2 22 3 5 20" xfId="62314"/>
    <cellStyle name="Normal 2 22 3 5 3" xfId="13684"/>
    <cellStyle name="Normal 2 22 3 5 4" xfId="39386"/>
    <cellStyle name="Normal 2 22 3 5 5" xfId="42138"/>
    <cellStyle name="Normal 2 22 3 5 6" xfId="44049"/>
    <cellStyle name="Normal 2 22 3 5 7" xfId="46053"/>
    <cellStyle name="Normal 2 22 3 5 8" xfId="47393"/>
    <cellStyle name="Normal 2 22 3 5 9" xfId="48649"/>
    <cellStyle name="Normal 2 22 3 50" xfId="13467"/>
    <cellStyle name="Normal 2 22 3 51" xfId="23549"/>
    <cellStyle name="Normal 2 22 3 52" xfId="22259"/>
    <cellStyle name="Normal 2 22 3 53" xfId="23521"/>
    <cellStyle name="Normal 2 22 3 54" xfId="23561"/>
    <cellStyle name="Normal 2 22 3 55" xfId="22573"/>
    <cellStyle name="Normal 2 22 3 56" xfId="18922"/>
    <cellStyle name="Normal 2 22 3 57" xfId="13546"/>
    <cellStyle name="Normal 2 22 3 58" xfId="22783"/>
    <cellStyle name="Normal 2 22 3 59" xfId="24441"/>
    <cellStyle name="Normal 2 22 3 6" xfId="4628"/>
    <cellStyle name="Normal 2 22 3 6 10" xfId="49904"/>
    <cellStyle name="Normal 2 22 3 6 11" xfId="51136"/>
    <cellStyle name="Normal 2 22 3 6 12" xfId="52389"/>
    <cellStyle name="Normal 2 22 3 6 13" xfId="53633"/>
    <cellStyle name="Normal 2 22 3 6 14" xfId="54864"/>
    <cellStyle name="Normal 2 22 3 6 15" xfId="56097"/>
    <cellStyle name="Normal 2 22 3 6 16" xfId="57320"/>
    <cellStyle name="Normal 2 22 3 6 17" xfId="58534"/>
    <cellStyle name="Normal 2 22 3 6 18" xfId="59737"/>
    <cellStyle name="Normal 2 22 3 6 19" xfId="61113"/>
    <cellStyle name="Normal 2 22 3 6 2" xfId="11506"/>
    <cellStyle name="Normal 2 22 3 6 20" xfId="62315"/>
    <cellStyle name="Normal 2 22 3 6 3" xfId="13209"/>
    <cellStyle name="Normal 2 22 3 6 4" xfId="40578"/>
    <cellStyle name="Normal 2 22 3 6 5" xfId="43069"/>
    <cellStyle name="Normal 2 22 3 6 6" xfId="32267"/>
    <cellStyle name="Normal 2 22 3 6 7" xfId="46054"/>
    <cellStyle name="Normal 2 22 3 6 8" xfId="47394"/>
    <cellStyle name="Normal 2 22 3 6 9" xfId="48650"/>
    <cellStyle name="Normal 2 22 3 60" xfId="24650"/>
    <cellStyle name="Normal 2 22 3 61" xfId="24852"/>
    <cellStyle name="Normal 2 22 3 62" xfId="25056"/>
    <cellStyle name="Normal 2 22 3 63" xfId="25252"/>
    <cellStyle name="Normal 2 22 3 64" xfId="28673"/>
    <cellStyle name="Normal 2 22 3 65" xfId="19824"/>
    <cellStyle name="Normal 2 22 3 66" xfId="27411"/>
    <cellStyle name="Normal 2 22 3 67" xfId="23678"/>
    <cellStyle name="Normal 2 22 3 68" xfId="28242"/>
    <cellStyle name="Normal 2 22 3 69" xfId="29306"/>
    <cellStyle name="Normal 2 22 3 7" xfId="4629"/>
    <cellStyle name="Normal 2 22 3 7 10" xfId="49905"/>
    <cellStyle name="Normal 2 22 3 7 11" xfId="51137"/>
    <cellStyle name="Normal 2 22 3 7 12" xfId="52390"/>
    <cellStyle name="Normal 2 22 3 7 13" xfId="53634"/>
    <cellStyle name="Normal 2 22 3 7 14" xfId="54865"/>
    <cellStyle name="Normal 2 22 3 7 15" xfId="56098"/>
    <cellStyle name="Normal 2 22 3 7 16" xfId="57321"/>
    <cellStyle name="Normal 2 22 3 7 17" xfId="58535"/>
    <cellStyle name="Normal 2 22 3 7 18" xfId="59738"/>
    <cellStyle name="Normal 2 22 3 7 19" xfId="61114"/>
    <cellStyle name="Normal 2 22 3 7 2" xfId="11507"/>
    <cellStyle name="Normal 2 22 3 7 20" xfId="62316"/>
    <cellStyle name="Normal 2 22 3 7 3" xfId="10390"/>
    <cellStyle name="Normal 2 22 3 7 4" xfId="41434"/>
    <cellStyle name="Normal 2 22 3 7 5" xfId="43693"/>
    <cellStyle name="Normal 2 22 3 7 6" xfId="37133"/>
    <cellStyle name="Normal 2 22 3 7 7" xfId="46055"/>
    <cellStyle name="Normal 2 22 3 7 8" xfId="47395"/>
    <cellStyle name="Normal 2 22 3 7 9" xfId="48651"/>
    <cellStyle name="Normal 2 22 3 70" xfId="19434"/>
    <cellStyle name="Normal 2 22 3 71" xfId="27507"/>
    <cellStyle name="Normal 2 22 3 72" xfId="29604"/>
    <cellStyle name="Normal 2 22 3 73" xfId="29623"/>
    <cellStyle name="Normal 2 22 3 74" xfId="26614"/>
    <cellStyle name="Normal 2 22 3 75" xfId="25313"/>
    <cellStyle name="Normal 2 22 3 76" xfId="13037"/>
    <cellStyle name="Normal 2 22 3 77" xfId="36105"/>
    <cellStyle name="Normal 2 22 3 78" xfId="39881"/>
    <cellStyle name="Normal 2 22 3 79" xfId="43190"/>
    <cellStyle name="Normal 2 22 3 8" xfId="4630"/>
    <cellStyle name="Normal 2 22 3 8 2" xfId="11508"/>
    <cellStyle name="Normal 2 22 3 8 3" xfId="10389"/>
    <cellStyle name="Normal 2 22 3 8 4" xfId="41626"/>
    <cellStyle name="Normal 2 22 3 8 5" xfId="43828"/>
    <cellStyle name="Normal 2 22 3 8 6" xfId="39162"/>
    <cellStyle name="Normal 2 22 3 80" xfId="46049"/>
    <cellStyle name="Normal 2 22 3 81" xfId="47389"/>
    <cellStyle name="Normal 2 22 3 82" xfId="48645"/>
    <cellStyle name="Normal 2 22 3 83" xfId="49899"/>
    <cellStyle name="Normal 2 22 3 84" xfId="51131"/>
    <cellStyle name="Normal 2 22 3 85" xfId="52384"/>
    <cellStyle name="Normal 2 22 3 86" xfId="53628"/>
    <cellStyle name="Normal 2 22 3 87" xfId="54859"/>
    <cellStyle name="Normal 2 22 3 88" xfId="56092"/>
    <cellStyle name="Normal 2 22 3 89" xfId="57315"/>
    <cellStyle name="Normal 2 22 3 9" xfId="4631"/>
    <cellStyle name="Normal 2 22 3 9 2" xfId="11509"/>
    <cellStyle name="Normal 2 22 3 9 3" xfId="10388"/>
    <cellStyle name="Normal 2 22 3 9 4" xfId="40024"/>
    <cellStyle name="Normal 2 22 3 9 5" xfId="42645"/>
    <cellStyle name="Normal 2 22 3 9 6" xfId="43734"/>
    <cellStyle name="Normal 2 22 3 90" xfId="58529"/>
    <cellStyle name="Normal 2 22 3 91" xfId="59732"/>
    <cellStyle name="Normal 2 22 3 92" xfId="61108"/>
    <cellStyle name="Normal 2 22 3 93" xfId="62310"/>
    <cellStyle name="Normal 2 22 3_Planilha" xfId="46056"/>
    <cellStyle name="Normal 2 22 30" xfId="4632"/>
    <cellStyle name="Normal 2 22 30 2" xfId="13566"/>
    <cellStyle name="Normal 2 22 30 3" xfId="30371"/>
    <cellStyle name="Normal 2 22 30 4" xfId="32963"/>
    <cellStyle name="Normal 2 22 30 5" xfId="35339"/>
    <cellStyle name="Normal 2 22 30 6" xfId="13087"/>
    <cellStyle name="Normal 2 22 31" xfId="4633"/>
    <cellStyle name="Normal 2 22 31 2" xfId="14756"/>
    <cellStyle name="Normal 2 22 31 3" xfId="31484"/>
    <cellStyle name="Normal 2 22 31 4" xfId="38639"/>
    <cellStyle name="Normal 2 22 31 5" xfId="41056"/>
    <cellStyle name="Normal 2 22 31 6" xfId="43688"/>
    <cellStyle name="Normal 2 22 32" xfId="4634"/>
    <cellStyle name="Normal 2 22 32 2" xfId="13430"/>
    <cellStyle name="Normal 2 22 32 3" xfId="30271"/>
    <cellStyle name="Normal 2 22 32 4" xfId="35336"/>
    <cellStyle name="Normal 2 22 32 5" xfId="30508"/>
    <cellStyle name="Normal 2 22 32 6" xfId="32900"/>
    <cellStyle name="Normal 2 22 33" xfId="4635"/>
    <cellStyle name="Normal 2 22 33 2" xfId="20204"/>
    <cellStyle name="Normal 2 22 33 3" xfId="35575"/>
    <cellStyle name="Normal 2 22 33 4" xfId="38606"/>
    <cellStyle name="Normal 2 22 33 5" xfId="38484"/>
    <cellStyle name="Normal 2 22 33 6" xfId="39271"/>
    <cellStyle name="Normal 2 22 34" xfId="4636"/>
    <cellStyle name="Normal 2 22 34 2" xfId="23242"/>
    <cellStyle name="Normal 2 22 34 3" xfId="37708"/>
    <cellStyle name="Normal 2 22 34 4" xfId="35825"/>
    <cellStyle name="Normal 2 22 34 5" xfId="40886"/>
    <cellStyle name="Normal 2 22 34 6" xfId="38738"/>
    <cellStyle name="Normal 2 22 35" xfId="4637"/>
    <cellStyle name="Normal 2 22 35 2" xfId="16912"/>
    <cellStyle name="Normal 2 22 35 3" xfId="33136"/>
    <cellStyle name="Normal 2 22 35 4" xfId="40874"/>
    <cellStyle name="Normal 2 22 35 5" xfId="43275"/>
    <cellStyle name="Normal 2 22 35 6" xfId="44553"/>
    <cellStyle name="Normal 2 22 36" xfId="9557"/>
    <cellStyle name="Normal 2 22 37" xfId="14907"/>
    <cellStyle name="Normal 2 22 38" xfId="13402"/>
    <cellStyle name="Normal 2 22 39" xfId="17467"/>
    <cellStyle name="Normal 2 22 4" xfId="4638"/>
    <cellStyle name="Normal 2 22 4 10" xfId="49907"/>
    <cellStyle name="Normal 2 22 4 11" xfId="51138"/>
    <cellStyle name="Normal 2 22 4 12" xfId="52392"/>
    <cellStyle name="Normal 2 22 4 13" xfId="53636"/>
    <cellStyle name="Normal 2 22 4 14" xfId="54866"/>
    <cellStyle name="Normal 2 22 4 15" xfId="56099"/>
    <cellStyle name="Normal 2 22 4 16" xfId="57322"/>
    <cellStyle name="Normal 2 22 4 17" xfId="58536"/>
    <cellStyle name="Normal 2 22 4 18" xfId="59739"/>
    <cellStyle name="Normal 2 22 4 19" xfId="61115"/>
    <cellStyle name="Normal 2 22 4 2" xfId="11479"/>
    <cellStyle name="Normal 2 22 4 20" xfId="62317"/>
    <cellStyle name="Normal 2 22 4 3" xfId="10396"/>
    <cellStyle name="Normal 2 22 4 4" xfId="36040"/>
    <cellStyle name="Normal 2 22 4 5" xfId="10866"/>
    <cellStyle name="Normal 2 22 4 6" xfId="40796"/>
    <cellStyle name="Normal 2 22 4 7" xfId="46057"/>
    <cellStyle name="Normal 2 22 4 8" xfId="47396"/>
    <cellStyle name="Normal 2 22 4 9" xfId="48653"/>
    <cellStyle name="Normal 2 22 40" xfId="22417"/>
    <cellStyle name="Normal 2 22 41" xfId="19817"/>
    <cellStyle name="Normal 2 22 42" xfId="23562"/>
    <cellStyle name="Normal 2 22 43" xfId="22503"/>
    <cellStyle name="Normal 2 22 44" xfId="18986"/>
    <cellStyle name="Normal 2 22 45" xfId="22353"/>
    <cellStyle name="Normal 2 22 46" xfId="23841"/>
    <cellStyle name="Normal 2 22 47" xfId="22254"/>
    <cellStyle name="Normal 2 22 48" xfId="17731"/>
    <cellStyle name="Normal 2 22 49" xfId="22167"/>
    <cellStyle name="Normal 2 22 5" xfId="4639"/>
    <cellStyle name="Normal 2 22 5 10" xfId="49908"/>
    <cellStyle name="Normal 2 22 5 11" xfId="51139"/>
    <cellStyle name="Normal 2 22 5 12" xfId="52393"/>
    <cellStyle name="Normal 2 22 5 13" xfId="53637"/>
    <cellStyle name="Normal 2 22 5 14" xfId="54867"/>
    <cellStyle name="Normal 2 22 5 15" xfId="56100"/>
    <cellStyle name="Normal 2 22 5 16" xfId="57323"/>
    <cellStyle name="Normal 2 22 5 17" xfId="58537"/>
    <cellStyle name="Normal 2 22 5 18" xfId="59740"/>
    <cellStyle name="Normal 2 22 5 19" xfId="61116"/>
    <cellStyle name="Normal 2 22 5 2" xfId="11510"/>
    <cellStyle name="Normal 2 22 5 20" xfId="62318"/>
    <cellStyle name="Normal 2 22 5 3" xfId="10387"/>
    <cellStyle name="Normal 2 22 5 4" xfId="40952"/>
    <cellStyle name="Normal 2 22 5 5" xfId="43324"/>
    <cellStyle name="Normal 2 22 5 6" xfId="43468"/>
    <cellStyle name="Normal 2 22 5 7" xfId="46058"/>
    <cellStyle name="Normal 2 22 5 8" xfId="47397"/>
    <cellStyle name="Normal 2 22 5 9" xfId="48654"/>
    <cellStyle name="Normal 2 22 50" xfId="14600"/>
    <cellStyle name="Normal 2 22 51" xfId="23529"/>
    <cellStyle name="Normal 2 22 52" xfId="21328"/>
    <cellStyle name="Normal 2 22 53" xfId="23891"/>
    <cellStyle name="Normal 2 22 54" xfId="24532"/>
    <cellStyle name="Normal 2 22 55" xfId="24732"/>
    <cellStyle name="Normal 2 22 56" xfId="24936"/>
    <cellStyle name="Normal 2 22 57" xfId="25134"/>
    <cellStyle name="Normal 2 22 58" xfId="25331"/>
    <cellStyle name="Normal 2 22 59" xfId="25531"/>
    <cellStyle name="Normal 2 22 6" xfId="4640"/>
    <cellStyle name="Normal 2 22 6 10" xfId="49909"/>
    <cellStyle name="Normal 2 22 6 11" xfId="51140"/>
    <cellStyle name="Normal 2 22 6 12" xfId="52394"/>
    <cellStyle name="Normal 2 22 6 13" xfId="53638"/>
    <cellStyle name="Normal 2 22 6 14" xfId="54868"/>
    <cellStyle name="Normal 2 22 6 15" xfId="56101"/>
    <cellStyle name="Normal 2 22 6 16" xfId="57324"/>
    <cellStyle name="Normal 2 22 6 17" xfId="58538"/>
    <cellStyle name="Normal 2 22 6 18" xfId="59741"/>
    <cellStyle name="Normal 2 22 6 19" xfId="61117"/>
    <cellStyle name="Normal 2 22 6 2" xfId="11511"/>
    <cellStyle name="Normal 2 22 6 20" xfId="62319"/>
    <cellStyle name="Normal 2 22 6 3" xfId="10385"/>
    <cellStyle name="Normal 2 22 6 4" xfId="36700"/>
    <cellStyle name="Normal 2 22 6 5" xfId="41924"/>
    <cellStyle name="Normal 2 22 6 6" xfId="42737"/>
    <cellStyle name="Normal 2 22 6 7" xfId="46059"/>
    <cellStyle name="Normal 2 22 6 8" xfId="47398"/>
    <cellStyle name="Normal 2 22 6 9" xfId="48655"/>
    <cellStyle name="Normal 2 22 60" xfId="25722"/>
    <cellStyle name="Normal 2 22 61" xfId="25905"/>
    <cellStyle name="Normal 2 22 62" xfId="26098"/>
    <cellStyle name="Normal 2 22 63" xfId="26284"/>
    <cellStyle name="Normal 2 22 64" xfId="26465"/>
    <cellStyle name="Normal 2 22 65" xfId="26650"/>
    <cellStyle name="Normal 2 22 66" xfId="28410"/>
    <cellStyle name="Normal 2 22 67" xfId="29002"/>
    <cellStyle name="Normal 2 22 68" xfId="28271"/>
    <cellStyle name="Normal 2 22 69" xfId="28826"/>
    <cellStyle name="Normal 2 22 7" xfId="4641"/>
    <cellStyle name="Normal 2 22 7 10" xfId="49910"/>
    <cellStyle name="Normal 2 22 7 11" xfId="51141"/>
    <cellStyle name="Normal 2 22 7 12" xfId="52395"/>
    <cellStyle name="Normal 2 22 7 13" xfId="53639"/>
    <cellStyle name="Normal 2 22 7 14" xfId="54869"/>
    <cellStyle name="Normal 2 22 7 15" xfId="56102"/>
    <cellStyle name="Normal 2 22 7 16" xfId="57325"/>
    <cellStyle name="Normal 2 22 7 17" xfId="58539"/>
    <cellStyle name="Normal 2 22 7 18" xfId="59742"/>
    <cellStyle name="Normal 2 22 7 19" xfId="61118"/>
    <cellStyle name="Normal 2 22 7 2" xfId="11512"/>
    <cellStyle name="Normal 2 22 7 20" xfId="62320"/>
    <cellStyle name="Normal 2 22 7 3" xfId="10384"/>
    <cellStyle name="Normal 2 22 7 4" xfId="33913"/>
    <cellStyle name="Normal 2 22 7 5" xfId="38395"/>
    <cellStyle name="Normal 2 22 7 6" xfId="14208"/>
    <cellStyle name="Normal 2 22 7 7" xfId="46060"/>
    <cellStyle name="Normal 2 22 7 8" xfId="47399"/>
    <cellStyle name="Normal 2 22 7 9" xfId="48656"/>
    <cellStyle name="Normal 2 22 70" xfId="29352"/>
    <cellStyle name="Normal 2 22 71" xfId="28860"/>
    <cellStyle name="Normal 2 22 72" xfId="28790"/>
    <cellStyle name="Normal 2 22 73" xfId="27168"/>
    <cellStyle name="Normal 2 22 74" xfId="24967"/>
    <cellStyle name="Normal 2 22 75" xfId="27826"/>
    <cellStyle name="Normal 2 22 76" xfId="29108"/>
    <cellStyle name="Normal 2 22 77" xfId="27163"/>
    <cellStyle name="Normal 2 22 78" xfId="13039"/>
    <cellStyle name="Normal 2 22 79" xfId="31851"/>
    <cellStyle name="Normal 2 22 8" xfId="4642"/>
    <cellStyle name="Normal 2 22 8 10" xfId="49911"/>
    <cellStyle name="Normal 2 22 8 11" xfId="51142"/>
    <cellStyle name="Normal 2 22 8 12" xfId="52396"/>
    <cellStyle name="Normal 2 22 8 13" xfId="53640"/>
    <cellStyle name="Normal 2 22 8 14" xfId="54870"/>
    <cellStyle name="Normal 2 22 8 15" xfId="56103"/>
    <cellStyle name="Normal 2 22 8 16" xfId="57326"/>
    <cellStyle name="Normal 2 22 8 17" xfId="58540"/>
    <cellStyle name="Normal 2 22 8 18" xfId="59743"/>
    <cellStyle name="Normal 2 22 8 19" xfId="61119"/>
    <cellStyle name="Normal 2 22 8 2" xfId="11513"/>
    <cellStyle name="Normal 2 22 8 20" xfId="62321"/>
    <cellStyle name="Normal 2 22 8 3" xfId="10383"/>
    <cellStyle name="Normal 2 22 8 4" xfId="33639"/>
    <cellStyle name="Normal 2 22 8 5" xfId="36386"/>
    <cellStyle name="Normal 2 22 8 6" xfId="35089"/>
    <cellStyle name="Normal 2 22 8 7" xfId="46061"/>
    <cellStyle name="Normal 2 22 8 8" xfId="47400"/>
    <cellStyle name="Normal 2 22 8 9" xfId="48657"/>
    <cellStyle name="Normal 2 22 80" xfId="38791"/>
    <cellStyle name="Normal 2 22 81" xfId="34546"/>
    <cellStyle name="Normal 2 22 82" xfId="46040"/>
    <cellStyle name="Normal 2 22 83" xfId="47380"/>
    <cellStyle name="Normal 2 22 84" xfId="48636"/>
    <cellStyle name="Normal 2 22 85" xfId="49890"/>
    <cellStyle name="Normal 2 22 86" xfId="51123"/>
    <cellStyle name="Normal 2 22 87" xfId="52375"/>
    <cellStyle name="Normal 2 22 88" xfId="53619"/>
    <cellStyle name="Normal 2 22 89" xfId="54851"/>
    <cellStyle name="Normal 2 22 9" xfId="4643"/>
    <cellStyle name="Normal 2 22 9 10" xfId="49912"/>
    <cellStyle name="Normal 2 22 9 11" xfId="51143"/>
    <cellStyle name="Normal 2 22 9 12" xfId="52397"/>
    <cellStyle name="Normal 2 22 9 13" xfId="53641"/>
    <cellStyle name="Normal 2 22 9 14" xfId="54871"/>
    <cellStyle name="Normal 2 22 9 15" xfId="56104"/>
    <cellStyle name="Normal 2 22 9 16" xfId="57327"/>
    <cellStyle name="Normal 2 22 9 17" xfId="58541"/>
    <cellStyle name="Normal 2 22 9 18" xfId="59744"/>
    <cellStyle name="Normal 2 22 9 19" xfId="61120"/>
    <cellStyle name="Normal 2 22 9 2" xfId="11514"/>
    <cellStyle name="Normal 2 22 9 20" xfId="62322"/>
    <cellStyle name="Normal 2 22 9 3" xfId="10382"/>
    <cellStyle name="Normal 2 22 9 4" xfId="33350"/>
    <cellStyle name="Normal 2 22 9 5" xfId="36974"/>
    <cellStyle name="Normal 2 22 9 6" xfId="31827"/>
    <cellStyle name="Normal 2 22 9 7" xfId="46062"/>
    <cellStyle name="Normal 2 22 9 8" xfId="47401"/>
    <cellStyle name="Normal 2 22 9 9" xfId="48658"/>
    <cellStyle name="Normal 2 22 90" xfId="56084"/>
    <cellStyle name="Normal 2 22 91" xfId="57307"/>
    <cellStyle name="Normal 2 22 92" xfId="58521"/>
    <cellStyle name="Normal 2 22 93" xfId="59724"/>
    <cellStyle name="Normal 2 22 94" xfId="61100"/>
    <cellStyle name="Normal 2 22 95" xfId="62302"/>
    <cellStyle name="Normal 2 22_Planilha" xfId="46063"/>
    <cellStyle name="Normal 2 23" xfId="4644"/>
    <cellStyle name="Normal 2 23 10" xfId="4645"/>
    <cellStyle name="Normal 2 23 10 2" xfId="11516"/>
    <cellStyle name="Normal 2 23 10 3" xfId="10350"/>
    <cellStyle name="Normal 2 23 10 4" xfId="32753"/>
    <cellStyle name="Normal 2 23 10 5" xfId="41142"/>
    <cellStyle name="Normal 2 23 10 6" xfId="14070"/>
    <cellStyle name="Normal 2 23 11" xfId="4646"/>
    <cellStyle name="Normal 2 23 11 2" xfId="11517"/>
    <cellStyle name="Normal 2 23 11 3" xfId="22975"/>
    <cellStyle name="Normal 2 23 11 4" xfId="32448"/>
    <cellStyle name="Normal 2 23 11 5" xfId="40144"/>
    <cellStyle name="Normal 2 23 11 6" xfId="36594"/>
    <cellStyle name="Normal 2 23 12" xfId="4647"/>
    <cellStyle name="Normal 2 23 12 2" xfId="11518"/>
    <cellStyle name="Normal 2 23 12 3" xfId="17819"/>
    <cellStyle name="Normal 2 23 12 4" xfId="32136"/>
    <cellStyle name="Normal 2 23 12 5" xfId="38771"/>
    <cellStyle name="Normal 2 23 12 6" xfId="37935"/>
    <cellStyle name="Normal 2 23 13" xfId="4648"/>
    <cellStyle name="Normal 2 23 13 2" xfId="11519"/>
    <cellStyle name="Normal 2 23 13 3" xfId="23337"/>
    <cellStyle name="Normal 2 23 13 4" xfId="31786"/>
    <cellStyle name="Normal 2 23 13 5" xfId="10133"/>
    <cellStyle name="Normal 2 23 13 6" xfId="36066"/>
    <cellStyle name="Normal 2 23 14" xfId="4649"/>
    <cellStyle name="Normal 2 23 14 2" xfId="11520"/>
    <cellStyle name="Normal 2 23 14 3" xfId="20980"/>
    <cellStyle name="Normal 2 23 14 4" xfId="36287"/>
    <cellStyle name="Normal 2 23 14 5" xfId="10945"/>
    <cellStyle name="Normal 2 23 14 6" xfId="42430"/>
    <cellStyle name="Normal 2 23 15" xfId="4650"/>
    <cellStyle name="Normal 2 23 15 2" xfId="11521"/>
    <cellStyle name="Normal 2 23 15 3" xfId="19074"/>
    <cellStyle name="Normal 2 23 15 4" xfId="36038"/>
    <cellStyle name="Normal 2 23 15 5" xfId="31441"/>
    <cellStyle name="Normal 2 23 15 6" xfId="9496"/>
    <cellStyle name="Normal 2 23 16" xfId="4651"/>
    <cellStyle name="Normal 2 23 16 2" xfId="13264"/>
    <cellStyle name="Normal 2 23 16 3" xfId="30123"/>
    <cellStyle name="Normal 2 23 16 4" xfId="35958"/>
    <cellStyle name="Normal 2 23 16 5" xfId="10845"/>
    <cellStyle name="Normal 2 23 16 6" xfId="40145"/>
    <cellStyle name="Normal 2 23 17" xfId="4652"/>
    <cellStyle name="Normal 2 23 17 2" xfId="14282"/>
    <cellStyle name="Normal 2 23 17 3" xfId="31066"/>
    <cellStyle name="Normal 2 23 17 4" xfId="36765"/>
    <cellStyle name="Normal 2 23 17 5" xfId="39364"/>
    <cellStyle name="Normal 2 23 17 6" xfId="44055"/>
    <cellStyle name="Normal 2 23 18" xfId="4653"/>
    <cellStyle name="Normal 2 23 18 2" xfId="13968"/>
    <cellStyle name="Normal 2 23 18 3" xfId="30764"/>
    <cellStyle name="Normal 2 23 18 4" xfId="38403"/>
    <cellStyle name="Normal 2 23 18 5" xfId="31944"/>
    <cellStyle name="Normal 2 23 18 6" xfId="33743"/>
    <cellStyle name="Normal 2 23 19" xfId="4654"/>
    <cellStyle name="Normal 2 23 19 2" xfId="14309"/>
    <cellStyle name="Normal 2 23 19 3" xfId="31092"/>
    <cellStyle name="Normal 2 23 19 4" xfId="35004"/>
    <cellStyle name="Normal 2 23 19 5" xfId="17445"/>
    <cellStyle name="Normal 2 23 19 6" xfId="45178"/>
    <cellStyle name="Normal 2 23 2" xfId="4655"/>
    <cellStyle name="Normal 2 23 2 10" xfId="4656"/>
    <cellStyle name="Normal 2 23 2 10 2" xfId="11523"/>
    <cellStyle name="Normal 2 23 2 10 3" xfId="18256"/>
    <cellStyle name="Normal 2 23 2 10 4" xfId="35416"/>
    <cellStyle name="Normal 2 23 2 10 5" xfId="9486"/>
    <cellStyle name="Normal 2 23 2 10 6" xfId="44509"/>
    <cellStyle name="Normal 2 23 2 11" xfId="4657"/>
    <cellStyle name="Normal 2 23 2 11 2" xfId="11524"/>
    <cellStyle name="Normal 2 23 2 11 3" xfId="10380"/>
    <cellStyle name="Normal 2 23 2 11 4" xfId="35118"/>
    <cellStyle name="Normal 2 23 2 11 5" xfId="39008"/>
    <cellStyle name="Normal 2 23 2 11 6" xfId="42085"/>
    <cellStyle name="Normal 2 23 2 12" xfId="4658"/>
    <cellStyle name="Normal 2 23 2 12 2" xfId="11525"/>
    <cellStyle name="Normal 2 23 2 12 3" xfId="10379"/>
    <cellStyle name="Normal 2 23 2 12 4" xfId="34822"/>
    <cellStyle name="Normal 2 23 2 12 5" xfId="14764"/>
    <cellStyle name="Normal 2 23 2 12 6" xfId="44170"/>
    <cellStyle name="Normal 2 23 2 13" xfId="4659"/>
    <cellStyle name="Normal 2 23 2 13 2" xfId="11526"/>
    <cellStyle name="Normal 2 23 2 13 3" xfId="10378"/>
    <cellStyle name="Normal 2 23 2 13 4" xfId="34518"/>
    <cellStyle name="Normal 2 23 2 13 5" xfId="39746"/>
    <cellStyle name="Normal 2 23 2 13 6" xfId="36382"/>
    <cellStyle name="Normal 2 23 2 14" xfId="4660"/>
    <cellStyle name="Normal 2 23 2 14 2" xfId="13265"/>
    <cellStyle name="Normal 2 23 2 14 3" xfId="30124"/>
    <cellStyle name="Normal 2 23 2 14 4" xfId="35677"/>
    <cellStyle name="Normal 2 23 2 14 5" xfId="37191"/>
    <cellStyle name="Normal 2 23 2 14 6" xfId="17414"/>
    <cellStyle name="Normal 2 23 2 15" xfId="4661"/>
    <cellStyle name="Normal 2 23 2 15 2" xfId="14283"/>
    <cellStyle name="Normal 2 23 2 15 3" xfId="31067"/>
    <cellStyle name="Normal 2 23 2 15 4" xfId="40377"/>
    <cellStyle name="Normal 2 23 2 15 5" xfId="42915"/>
    <cellStyle name="Normal 2 23 2 15 6" xfId="43359"/>
    <cellStyle name="Normal 2 23 2 16" xfId="4662"/>
    <cellStyle name="Normal 2 23 2 16 2" xfId="13967"/>
    <cellStyle name="Normal 2 23 2 16 3" xfId="30763"/>
    <cellStyle name="Normal 2 23 2 16 4" xfId="38275"/>
    <cellStyle name="Normal 2 23 2 16 5" xfId="40216"/>
    <cellStyle name="Normal 2 23 2 16 6" xfId="43062"/>
    <cellStyle name="Normal 2 23 2 17" xfId="4663"/>
    <cellStyle name="Normal 2 23 2 17 2" xfId="14310"/>
    <cellStyle name="Normal 2 23 2 17 3" xfId="31093"/>
    <cellStyle name="Normal 2 23 2 17 4" xfId="34665"/>
    <cellStyle name="Normal 2 23 2 17 5" xfId="13075"/>
    <cellStyle name="Normal 2 23 2 17 6" xfId="44893"/>
    <cellStyle name="Normal 2 23 2 18" xfId="4664"/>
    <cellStyle name="Normal 2 23 2 18 2" xfId="13923"/>
    <cellStyle name="Normal 2 23 2 18 3" xfId="30720"/>
    <cellStyle name="Normal 2 23 2 18 4" xfId="41093"/>
    <cellStyle name="Normal 2 23 2 18 5" xfId="43426"/>
    <cellStyle name="Normal 2 23 2 18 6" xfId="44645"/>
    <cellStyle name="Normal 2 23 2 19" xfId="4665"/>
    <cellStyle name="Normal 2 23 2 19 2" xfId="14357"/>
    <cellStyle name="Normal 2 23 2 19 3" xfId="31137"/>
    <cellStyle name="Normal 2 23 2 19 4" xfId="40364"/>
    <cellStyle name="Normal 2 23 2 19 5" xfId="42907"/>
    <cellStyle name="Normal 2 23 2 19 6" xfId="44317"/>
    <cellStyle name="Normal 2 23 2 2" xfId="4666"/>
    <cellStyle name="Normal 2 23 2 2 10" xfId="49916"/>
    <cellStyle name="Normal 2 23 2 2 11" xfId="51146"/>
    <cellStyle name="Normal 2 23 2 2 12" xfId="52401"/>
    <cellStyle name="Normal 2 23 2 2 13" xfId="53645"/>
    <cellStyle name="Normal 2 23 2 2 14" xfId="54875"/>
    <cellStyle name="Normal 2 23 2 2 15" xfId="56108"/>
    <cellStyle name="Normal 2 23 2 2 16" xfId="57331"/>
    <cellStyle name="Normal 2 23 2 2 17" xfId="58545"/>
    <cellStyle name="Normal 2 23 2 2 18" xfId="59747"/>
    <cellStyle name="Normal 2 23 2 2 19" xfId="61124"/>
    <cellStyle name="Normal 2 23 2 2 2" xfId="11522"/>
    <cellStyle name="Normal 2 23 2 2 20" xfId="62325"/>
    <cellStyle name="Normal 2 23 2 2 3" xfId="18667"/>
    <cellStyle name="Normal 2 23 2 2 4" xfId="35752"/>
    <cellStyle name="Normal 2 23 2 2 5" xfId="38770"/>
    <cellStyle name="Normal 2 23 2 2 6" xfId="31445"/>
    <cellStyle name="Normal 2 23 2 2 7" xfId="46066"/>
    <cellStyle name="Normal 2 23 2 2 8" xfId="47404"/>
    <cellStyle name="Normal 2 23 2 2 9" xfId="48662"/>
    <cellStyle name="Normal 2 23 2 20" xfId="4667"/>
    <cellStyle name="Normal 2 23 2 20 2" xfId="13866"/>
    <cellStyle name="Normal 2 23 2 20 3" xfId="30665"/>
    <cellStyle name="Normal 2 23 2 20 4" xfId="38706"/>
    <cellStyle name="Normal 2 23 2 20 5" xfId="39575"/>
    <cellStyle name="Normal 2 23 2 20 6" xfId="37467"/>
    <cellStyle name="Normal 2 23 2 21" xfId="4668"/>
    <cellStyle name="Normal 2 23 2 21 2" xfId="14416"/>
    <cellStyle name="Normal 2 23 2 21 3" xfId="31192"/>
    <cellStyle name="Normal 2 23 2 21 4" xfId="37646"/>
    <cellStyle name="Normal 2 23 2 21 5" xfId="34712"/>
    <cellStyle name="Normal 2 23 2 21 6" xfId="45200"/>
    <cellStyle name="Normal 2 23 2 22" xfId="4669"/>
    <cellStyle name="Normal 2 23 2 22 2" xfId="13797"/>
    <cellStyle name="Normal 2 23 2 22 3" xfId="30593"/>
    <cellStyle name="Normal 2 23 2 22 4" xfId="37067"/>
    <cellStyle name="Normal 2 23 2 22 5" xfId="13937"/>
    <cellStyle name="Normal 2 23 2 22 6" xfId="31807"/>
    <cellStyle name="Normal 2 23 2 23" xfId="4670"/>
    <cellStyle name="Normal 2 23 2 23 2" xfId="14493"/>
    <cellStyle name="Normal 2 23 2 23 3" xfId="31262"/>
    <cellStyle name="Normal 2 23 2 23 4" xfId="32821"/>
    <cellStyle name="Normal 2 23 2 23 5" xfId="41180"/>
    <cellStyle name="Normal 2 23 2 23 6" xfId="33455"/>
    <cellStyle name="Normal 2 23 2 24" xfId="4671"/>
    <cellStyle name="Normal 2 23 2 24 2" xfId="13718"/>
    <cellStyle name="Normal 2 23 2 24 3" xfId="30514"/>
    <cellStyle name="Normal 2 23 2 24 4" xfId="40034"/>
    <cellStyle name="Normal 2 23 2 24 5" xfId="42652"/>
    <cellStyle name="Normal 2 23 2 24 6" xfId="44157"/>
    <cellStyle name="Normal 2 23 2 25" xfId="4672"/>
    <cellStyle name="Normal 2 23 2 25 2" xfId="14585"/>
    <cellStyle name="Normal 2 23 2 25 3" xfId="31342"/>
    <cellStyle name="Normal 2 23 2 25 4" xfId="38797"/>
    <cellStyle name="Normal 2 23 2 25 5" xfId="38208"/>
    <cellStyle name="Normal 2 23 2 25 6" xfId="42840"/>
    <cellStyle name="Normal 2 23 2 26" xfId="4673"/>
    <cellStyle name="Normal 2 23 2 26 2" xfId="13624"/>
    <cellStyle name="Normal 2 23 2 26 3" xfId="30424"/>
    <cellStyle name="Normal 2 23 2 26 4" xfId="38714"/>
    <cellStyle name="Normal 2 23 2 26 5" xfId="35910"/>
    <cellStyle name="Normal 2 23 2 26 6" xfId="45074"/>
    <cellStyle name="Normal 2 23 2 27" xfId="4674"/>
    <cellStyle name="Normal 2 23 2 27 2" xfId="14696"/>
    <cellStyle name="Normal 2 23 2 27 3" xfId="31438"/>
    <cellStyle name="Normal 2 23 2 27 4" xfId="39383"/>
    <cellStyle name="Normal 2 23 2 27 5" xfId="42135"/>
    <cellStyle name="Normal 2 23 2 27 6" xfId="44822"/>
    <cellStyle name="Normal 2 23 2 28" xfId="4675"/>
    <cellStyle name="Normal 2 23 2 28 2" xfId="13504"/>
    <cellStyle name="Normal 2 23 2 28 3" xfId="30325"/>
    <cellStyle name="Normal 2 23 2 28 4" xfId="40269"/>
    <cellStyle name="Normal 2 23 2 28 5" xfId="42833"/>
    <cellStyle name="Normal 2 23 2 28 6" xfId="32769"/>
    <cellStyle name="Normal 2 23 2 29" xfId="4676"/>
    <cellStyle name="Normal 2 23 2 29 2" xfId="14817"/>
    <cellStyle name="Normal 2 23 2 29 3" xfId="31532"/>
    <cellStyle name="Normal 2 23 2 29 4" xfId="39399"/>
    <cellStyle name="Normal 2 23 2 29 5" xfId="42149"/>
    <cellStyle name="Normal 2 23 2 29 6" xfId="34570"/>
    <cellStyle name="Normal 2 23 2 3" xfId="4677"/>
    <cellStyle name="Normal 2 23 2 3 10" xfId="49917"/>
    <cellStyle name="Normal 2 23 2 3 11" xfId="51147"/>
    <cellStyle name="Normal 2 23 2 3 12" xfId="52402"/>
    <cellStyle name="Normal 2 23 2 3 13" xfId="53646"/>
    <cellStyle name="Normal 2 23 2 3 14" xfId="54876"/>
    <cellStyle name="Normal 2 23 2 3 15" xfId="56109"/>
    <cellStyle name="Normal 2 23 2 3 16" xfId="57332"/>
    <cellStyle name="Normal 2 23 2 3 17" xfId="58546"/>
    <cellStyle name="Normal 2 23 2 3 18" xfId="59748"/>
    <cellStyle name="Normal 2 23 2 3 19" xfId="61125"/>
    <cellStyle name="Normal 2 23 2 3 2" xfId="11527"/>
    <cellStyle name="Normal 2 23 2 3 20" xfId="62326"/>
    <cellStyle name="Normal 2 23 2 3 3" xfId="10377"/>
    <cellStyle name="Normal 2 23 2 3 4" xfId="34206"/>
    <cellStyle name="Normal 2 23 2 3 5" xfId="35620"/>
    <cellStyle name="Normal 2 23 2 3 6" xfId="44141"/>
    <cellStyle name="Normal 2 23 2 3 7" xfId="46067"/>
    <cellStyle name="Normal 2 23 2 3 8" xfId="47405"/>
    <cellStyle name="Normal 2 23 2 3 9" xfId="48663"/>
    <cellStyle name="Normal 2 23 2 30" xfId="4678"/>
    <cellStyle name="Normal 2 23 2 30 2" xfId="15265"/>
    <cellStyle name="Normal 2 23 2 30 3" xfId="31870"/>
    <cellStyle name="Normal 2 23 2 30 4" xfId="38192"/>
    <cellStyle name="Normal 2 23 2 30 5" xfId="33733"/>
    <cellStyle name="Normal 2 23 2 30 6" xfId="14028"/>
    <cellStyle name="Normal 2 23 2 31" xfId="4679"/>
    <cellStyle name="Normal 2 23 2 31 2" xfId="20199"/>
    <cellStyle name="Normal 2 23 2 31 3" xfId="35570"/>
    <cellStyle name="Normal 2 23 2 31 4" xfId="39088"/>
    <cellStyle name="Normal 2 23 2 31 5" xfId="22771"/>
    <cellStyle name="Normal 2 23 2 31 6" xfId="37284"/>
    <cellStyle name="Normal 2 23 2 32" xfId="4680"/>
    <cellStyle name="Normal 2 23 2 32 2" xfId="23237"/>
    <cellStyle name="Normal 2 23 2 32 3" xfId="37703"/>
    <cellStyle name="Normal 2 23 2 32 4" xfId="35303"/>
    <cellStyle name="Normal 2 23 2 32 5" xfId="39857"/>
    <cellStyle name="Normal 2 23 2 32 6" xfId="39199"/>
    <cellStyle name="Normal 2 23 2 33" xfId="4681"/>
    <cellStyle name="Normal 2 23 2 33 2" xfId="16899"/>
    <cellStyle name="Normal 2 23 2 33 3" xfId="33124"/>
    <cellStyle name="Normal 2 23 2 33 4" xfId="37441"/>
    <cellStyle name="Normal 2 23 2 33 5" xfId="30255"/>
    <cellStyle name="Normal 2 23 2 33 6" xfId="45059"/>
    <cellStyle name="Normal 2 23 2 34" xfId="9561"/>
    <cellStyle name="Normal 2 23 2 35" xfId="14788"/>
    <cellStyle name="Normal 2 23 2 36" xfId="22599"/>
    <cellStyle name="Normal 2 23 2 37" xfId="18153"/>
    <cellStyle name="Normal 2 23 2 38" xfId="22414"/>
    <cellStyle name="Normal 2 23 2 39" xfId="23442"/>
    <cellStyle name="Normal 2 23 2 4" xfId="4682"/>
    <cellStyle name="Normal 2 23 2 4 10" xfId="49918"/>
    <cellStyle name="Normal 2 23 2 4 11" xfId="51148"/>
    <cellStyle name="Normal 2 23 2 4 12" xfId="52403"/>
    <cellStyle name="Normal 2 23 2 4 13" xfId="53647"/>
    <cellStyle name="Normal 2 23 2 4 14" xfId="54877"/>
    <cellStyle name="Normal 2 23 2 4 15" xfId="56110"/>
    <cellStyle name="Normal 2 23 2 4 16" xfId="57333"/>
    <cellStyle name="Normal 2 23 2 4 17" xfId="58547"/>
    <cellStyle name="Normal 2 23 2 4 18" xfId="59749"/>
    <cellStyle name="Normal 2 23 2 4 19" xfId="61126"/>
    <cellStyle name="Normal 2 23 2 4 2" xfId="11528"/>
    <cellStyle name="Normal 2 23 2 4 20" xfId="62327"/>
    <cellStyle name="Normal 2 23 2 4 3" xfId="10376"/>
    <cellStyle name="Normal 2 23 2 4 4" xfId="9831"/>
    <cellStyle name="Normal 2 23 2 4 5" xfId="36915"/>
    <cellStyle name="Normal 2 23 2 4 6" xfId="44085"/>
    <cellStyle name="Normal 2 23 2 4 7" xfId="46068"/>
    <cellStyle name="Normal 2 23 2 4 8" xfId="47406"/>
    <cellStyle name="Normal 2 23 2 4 9" xfId="48664"/>
    <cellStyle name="Normal 2 23 2 40" xfId="16560"/>
    <cellStyle name="Normal 2 23 2 41" xfId="22828"/>
    <cellStyle name="Normal 2 23 2 42" xfId="15746"/>
    <cellStyle name="Normal 2 23 2 43" xfId="20695"/>
    <cellStyle name="Normal 2 23 2 44" xfId="22125"/>
    <cellStyle name="Normal 2 23 2 45" xfId="22613"/>
    <cellStyle name="Normal 2 23 2 46" xfId="18234"/>
    <cellStyle name="Normal 2 23 2 47" xfId="19419"/>
    <cellStyle name="Normal 2 23 2 48" xfId="22780"/>
    <cellStyle name="Normal 2 23 2 49" xfId="15372"/>
    <cellStyle name="Normal 2 23 2 5" xfId="4683"/>
    <cellStyle name="Normal 2 23 2 5 10" xfId="49919"/>
    <cellStyle name="Normal 2 23 2 5 11" xfId="51149"/>
    <cellStyle name="Normal 2 23 2 5 12" xfId="52404"/>
    <cellStyle name="Normal 2 23 2 5 13" xfId="53648"/>
    <cellStyle name="Normal 2 23 2 5 14" xfId="54878"/>
    <cellStyle name="Normal 2 23 2 5 15" xfId="56111"/>
    <cellStyle name="Normal 2 23 2 5 16" xfId="57334"/>
    <cellStyle name="Normal 2 23 2 5 17" xfId="58548"/>
    <cellStyle name="Normal 2 23 2 5 18" xfId="59750"/>
    <cellStyle name="Normal 2 23 2 5 19" xfId="61127"/>
    <cellStyle name="Normal 2 23 2 5 2" xfId="11529"/>
    <cellStyle name="Normal 2 23 2 5 20" xfId="62328"/>
    <cellStyle name="Normal 2 23 2 5 3" xfId="10375"/>
    <cellStyle name="Normal 2 23 2 5 4" xfId="40166"/>
    <cellStyle name="Normal 2 23 2 5 5" xfId="42753"/>
    <cellStyle name="Normal 2 23 2 5 6" xfId="39897"/>
    <cellStyle name="Normal 2 23 2 5 7" xfId="46069"/>
    <cellStyle name="Normal 2 23 2 5 8" xfId="47407"/>
    <cellStyle name="Normal 2 23 2 5 9" xfId="48665"/>
    <cellStyle name="Normal 2 23 2 50" xfId="20609"/>
    <cellStyle name="Normal 2 23 2 51" xfId="22196"/>
    <cellStyle name="Normal 2 23 2 52" xfId="20711"/>
    <cellStyle name="Normal 2 23 2 53" xfId="24288"/>
    <cellStyle name="Normal 2 23 2 54" xfId="22592"/>
    <cellStyle name="Normal 2 23 2 55" xfId="23065"/>
    <cellStyle name="Normal 2 23 2 56" xfId="20142"/>
    <cellStyle name="Normal 2 23 2 57" xfId="20622"/>
    <cellStyle name="Normal 2 23 2 58" xfId="16182"/>
    <cellStyle name="Normal 2 23 2 59" xfId="21258"/>
    <cellStyle name="Normal 2 23 2 6" xfId="4684"/>
    <cellStyle name="Normal 2 23 2 6 10" xfId="49920"/>
    <cellStyle name="Normal 2 23 2 6 11" xfId="51150"/>
    <cellStyle name="Normal 2 23 2 6 12" xfId="52405"/>
    <cellStyle name="Normal 2 23 2 6 13" xfId="53649"/>
    <cellStyle name="Normal 2 23 2 6 14" xfId="54879"/>
    <cellStyle name="Normal 2 23 2 6 15" xfId="56112"/>
    <cellStyle name="Normal 2 23 2 6 16" xfId="57335"/>
    <cellStyle name="Normal 2 23 2 6 17" xfId="58549"/>
    <cellStyle name="Normal 2 23 2 6 18" xfId="59751"/>
    <cellStyle name="Normal 2 23 2 6 19" xfId="61128"/>
    <cellStyle name="Normal 2 23 2 6 2" xfId="11530"/>
    <cellStyle name="Normal 2 23 2 6 20" xfId="62329"/>
    <cellStyle name="Normal 2 23 2 6 3" xfId="23534"/>
    <cellStyle name="Normal 2 23 2 6 4" xfId="37988"/>
    <cellStyle name="Normal 2 23 2 6 5" xfId="39308"/>
    <cellStyle name="Normal 2 23 2 6 6" xfId="32193"/>
    <cellStyle name="Normal 2 23 2 6 7" xfId="46070"/>
    <cellStyle name="Normal 2 23 2 6 8" xfId="47408"/>
    <cellStyle name="Normal 2 23 2 6 9" xfId="48666"/>
    <cellStyle name="Normal 2 23 2 60" xfId="22109"/>
    <cellStyle name="Normal 2 23 2 61" xfId="17067"/>
    <cellStyle name="Normal 2 23 2 62" xfId="22034"/>
    <cellStyle name="Normal 2 23 2 63" xfId="21377"/>
    <cellStyle name="Normal 2 23 2 64" xfId="28867"/>
    <cellStyle name="Normal 2 23 2 65" xfId="27178"/>
    <cellStyle name="Normal 2 23 2 66" xfId="27186"/>
    <cellStyle name="Normal 2 23 2 67" xfId="29042"/>
    <cellStyle name="Normal 2 23 2 68" xfId="25504"/>
    <cellStyle name="Normal 2 23 2 69" xfId="29107"/>
    <cellStyle name="Normal 2 23 2 7" xfId="4685"/>
    <cellStyle name="Normal 2 23 2 7 10" xfId="49921"/>
    <cellStyle name="Normal 2 23 2 7 11" xfId="51151"/>
    <cellStyle name="Normal 2 23 2 7 12" xfId="52406"/>
    <cellStyle name="Normal 2 23 2 7 13" xfId="53650"/>
    <cellStyle name="Normal 2 23 2 7 14" xfId="54880"/>
    <cellStyle name="Normal 2 23 2 7 15" xfId="56113"/>
    <cellStyle name="Normal 2 23 2 7 16" xfId="57336"/>
    <cellStyle name="Normal 2 23 2 7 17" xfId="58550"/>
    <cellStyle name="Normal 2 23 2 7 18" xfId="59752"/>
    <cellStyle name="Normal 2 23 2 7 19" xfId="61129"/>
    <cellStyle name="Normal 2 23 2 7 2" xfId="11531"/>
    <cellStyle name="Normal 2 23 2 7 20" xfId="62330"/>
    <cellStyle name="Normal 2 23 2 7 3" xfId="17827"/>
    <cellStyle name="Normal 2 23 2 7 4" xfId="39382"/>
    <cellStyle name="Normal 2 23 2 7 5" xfId="42134"/>
    <cellStyle name="Normal 2 23 2 7 6" xfId="42880"/>
    <cellStyle name="Normal 2 23 2 7 7" xfId="46071"/>
    <cellStyle name="Normal 2 23 2 7 8" xfId="47409"/>
    <cellStyle name="Normal 2 23 2 7 9" xfId="48667"/>
    <cellStyle name="Normal 2 23 2 70" xfId="29724"/>
    <cellStyle name="Normal 2 23 2 71" xfId="23671"/>
    <cellStyle name="Normal 2 23 2 72" xfId="28843"/>
    <cellStyle name="Normal 2 23 2 73" xfId="27503"/>
    <cellStyle name="Normal 2 23 2 74" xfId="17453"/>
    <cellStyle name="Normal 2 23 2 75" xfId="29785"/>
    <cellStyle name="Normal 2 23 2 76" xfId="13034"/>
    <cellStyle name="Normal 2 23 2 77" xfId="35495"/>
    <cellStyle name="Normal 2 23 2 78" xfId="37364"/>
    <cellStyle name="Normal 2 23 2 79" xfId="44928"/>
    <cellStyle name="Normal 2 23 2 8" xfId="4686"/>
    <cellStyle name="Normal 2 23 2 8 2" xfId="11532"/>
    <cellStyle name="Normal 2 23 2 8 3" xfId="23341"/>
    <cellStyle name="Normal 2 23 2 8 4" xfId="37951"/>
    <cellStyle name="Normal 2 23 2 8 5" xfId="32052"/>
    <cellStyle name="Normal 2 23 2 8 6" xfId="37360"/>
    <cellStyle name="Normal 2 23 2 80" xfId="46065"/>
    <cellStyle name="Normal 2 23 2 81" xfId="47403"/>
    <cellStyle name="Normal 2 23 2 82" xfId="48661"/>
    <cellStyle name="Normal 2 23 2 83" xfId="49915"/>
    <cellStyle name="Normal 2 23 2 84" xfId="51145"/>
    <cellStyle name="Normal 2 23 2 85" xfId="52400"/>
    <cellStyle name="Normal 2 23 2 86" xfId="53644"/>
    <cellStyle name="Normal 2 23 2 87" xfId="54874"/>
    <cellStyle name="Normal 2 23 2 88" xfId="56107"/>
    <cellStyle name="Normal 2 23 2 89" xfId="57330"/>
    <cellStyle name="Normal 2 23 2 9" xfId="4687"/>
    <cellStyle name="Normal 2 23 2 9 2" xfId="11533"/>
    <cellStyle name="Normal 2 23 2 9 3" xfId="20977"/>
    <cellStyle name="Normal 2 23 2 9 4" xfId="39305"/>
    <cellStyle name="Normal 2 23 2 9 5" xfId="42083"/>
    <cellStyle name="Normal 2 23 2 9 6" xfId="40707"/>
    <cellStyle name="Normal 2 23 2 90" xfId="58544"/>
    <cellStyle name="Normal 2 23 2 91" xfId="59746"/>
    <cellStyle name="Normal 2 23 2 92" xfId="61123"/>
    <cellStyle name="Normal 2 23 2 93" xfId="62324"/>
    <cellStyle name="Normal 2 23 2_Planilha" xfId="46072"/>
    <cellStyle name="Normal 2 23 20" xfId="4688"/>
    <cellStyle name="Normal 2 23 20 2" xfId="13924"/>
    <cellStyle name="Normal 2 23 20 3" xfId="30721"/>
    <cellStyle name="Normal 2 23 20 4" xfId="41015"/>
    <cellStyle name="Normal 2 23 20 5" xfId="43363"/>
    <cellStyle name="Normal 2 23 20 6" xfId="44612"/>
    <cellStyle name="Normal 2 23 21" xfId="4689"/>
    <cellStyle name="Normal 2 23 21 2" xfId="14356"/>
    <cellStyle name="Normal 2 23 21 3" xfId="31136"/>
    <cellStyle name="Normal 2 23 21 4" xfId="41374"/>
    <cellStyle name="Normal 2 23 21 5" xfId="43638"/>
    <cellStyle name="Normal 2 23 21 6" xfId="44369"/>
    <cellStyle name="Normal 2 23 22" xfId="4690"/>
    <cellStyle name="Normal 2 23 22 2" xfId="13867"/>
    <cellStyle name="Normal 2 23 22 3" xfId="30666"/>
    <cellStyle name="Normal 2 23 22 4" xfId="38580"/>
    <cellStyle name="Normal 2 23 22 5" xfId="41911"/>
    <cellStyle name="Normal 2 23 22 6" xfId="32539"/>
    <cellStyle name="Normal 2 23 23" xfId="4691"/>
    <cellStyle name="Normal 2 23 23 2" xfId="14415"/>
    <cellStyle name="Normal 2 23 23 3" xfId="31191"/>
    <cellStyle name="Normal 2 23 23 4" xfId="37754"/>
    <cellStyle name="Normal 2 23 23 5" xfId="37512"/>
    <cellStyle name="Normal 2 23 23 6" xfId="41277"/>
    <cellStyle name="Normal 2 23 24" xfId="4692"/>
    <cellStyle name="Normal 2 23 24 2" xfId="13798"/>
    <cellStyle name="Normal 2 23 24 3" xfId="30594"/>
    <cellStyle name="Normal 2 23 24 4" xfId="34633"/>
    <cellStyle name="Normal 2 23 24 5" xfId="35627"/>
    <cellStyle name="Normal 2 23 24 6" xfId="38381"/>
    <cellStyle name="Normal 2 23 25" xfId="4693"/>
    <cellStyle name="Normal 2 23 25 2" xfId="14492"/>
    <cellStyle name="Normal 2 23 25 3" xfId="31261"/>
    <cellStyle name="Normal 2 23 25 4" xfId="35899"/>
    <cellStyle name="Normal 2 23 25 5" xfId="36136"/>
    <cellStyle name="Normal 2 23 25 6" xfId="41305"/>
    <cellStyle name="Normal 2 23 26" xfId="4694"/>
    <cellStyle name="Normal 2 23 26 2" xfId="13721"/>
    <cellStyle name="Normal 2 23 26 3" xfId="30516"/>
    <cellStyle name="Normal 2 23 26 4" xfId="39717"/>
    <cellStyle name="Normal 2 23 26 5" xfId="42406"/>
    <cellStyle name="Normal 2 23 26 6" xfId="42192"/>
    <cellStyle name="Normal 2 23 27" xfId="4695"/>
    <cellStyle name="Normal 2 23 27 2" xfId="14584"/>
    <cellStyle name="Normal 2 23 27 3" xfId="31341"/>
    <cellStyle name="Normal 2 23 27 4" xfId="38921"/>
    <cellStyle name="Normal 2 23 27 5" xfId="40719"/>
    <cellStyle name="Normal 2 23 27 6" xfId="13082"/>
    <cellStyle name="Normal 2 23 28" xfId="4696"/>
    <cellStyle name="Normal 2 23 28 2" xfId="13625"/>
    <cellStyle name="Normal 2 23 28 3" xfId="30425"/>
    <cellStyle name="Normal 2 23 28 4" xfId="38591"/>
    <cellStyle name="Normal 2 23 28 5" xfId="11196"/>
    <cellStyle name="Normal 2 23 28 6" xfId="45132"/>
    <cellStyle name="Normal 2 23 29" xfId="4697"/>
    <cellStyle name="Normal 2 23 29 2" xfId="14695"/>
    <cellStyle name="Normal 2 23 29 3" xfId="31437"/>
    <cellStyle name="Normal 2 23 29 4" xfId="40153"/>
    <cellStyle name="Normal 2 23 29 5" xfId="42740"/>
    <cellStyle name="Normal 2 23 29 6" xfId="44854"/>
    <cellStyle name="Normal 2 23 3" xfId="4698"/>
    <cellStyle name="Normal 2 23 3 10" xfId="4699"/>
    <cellStyle name="Normal 2 23 3 10 2" xfId="11535"/>
    <cellStyle name="Normal 2 23 3 10 3" xfId="10374"/>
    <cellStyle name="Normal 2 23 3 10 4" xfId="39071"/>
    <cellStyle name="Normal 2 23 3 10 5" xfId="33259"/>
    <cellStyle name="Normal 2 23 3 10 6" xfId="32574"/>
    <cellStyle name="Normal 2 23 3 11" xfId="4700"/>
    <cellStyle name="Normal 2 23 3 11 2" xfId="11536"/>
    <cellStyle name="Normal 2 23 3 11 3" xfId="18653"/>
    <cellStyle name="Normal 2 23 3 11 4" xfId="38954"/>
    <cellStyle name="Normal 2 23 3 11 5" xfId="22891"/>
    <cellStyle name="Normal 2 23 3 11 6" xfId="14602"/>
    <cellStyle name="Normal 2 23 3 12" xfId="4701"/>
    <cellStyle name="Normal 2 23 3 12 2" xfId="11537"/>
    <cellStyle name="Normal 2 23 3 12 3" xfId="18242"/>
    <cellStyle name="Normal 2 23 3 12 4" xfId="38839"/>
    <cellStyle name="Normal 2 23 3 12 5" xfId="40334"/>
    <cellStyle name="Normal 2 23 3 12 6" xfId="35293"/>
    <cellStyle name="Normal 2 23 3 13" xfId="4702"/>
    <cellStyle name="Normal 2 23 3 13 2" xfId="11538"/>
    <cellStyle name="Normal 2 23 3 13 3" xfId="17837"/>
    <cellStyle name="Normal 2 23 3 13 4" xfId="38710"/>
    <cellStyle name="Normal 2 23 3 13 5" xfId="14079"/>
    <cellStyle name="Normal 2 23 3 13 6" xfId="42819"/>
    <cellStyle name="Normal 2 23 3 14" xfId="4703"/>
    <cellStyle name="Normal 2 23 3 14 2" xfId="13266"/>
    <cellStyle name="Normal 2 23 3 14 3" xfId="30125"/>
    <cellStyle name="Normal 2 23 3 14 4" xfId="35343"/>
    <cellStyle name="Normal 2 23 3 14 5" xfId="10674"/>
    <cellStyle name="Normal 2 23 3 14 6" xfId="45166"/>
    <cellStyle name="Normal 2 23 3 15" xfId="4704"/>
    <cellStyle name="Normal 2 23 3 15 2" xfId="14290"/>
    <cellStyle name="Normal 2 23 3 15 3" xfId="31074"/>
    <cellStyle name="Normal 2 23 3 15 4" xfId="38884"/>
    <cellStyle name="Normal 2 23 3 15 5" xfId="38486"/>
    <cellStyle name="Normal 2 23 3 15 6" xfId="39109"/>
    <cellStyle name="Normal 2 23 3 16" xfId="4705"/>
    <cellStyle name="Normal 2 23 3 16 2" xfId="13963"/>
    <cellStyle name="Normal 2 23 3 16 3" xfId="30758"/>
    <cellStyle name="Normal 2 23 3 16 4" xfId="37025"/>
    <cellStyle name="Normal 2 23 3 16 5" xfId="41461"/>
    <cellStyle name="Normal 2 23 3 16 6" xfId="32316"/>
    <cellStyle name="Normal 2 23 3 17" xfId="4706"/>
    <cellStyle name="Normal 2 23 3 17 2" xfId="14315"/>
    <cellStyle name="Normal 2 23 3 17 3" xfId="31097"/>
    <cellStyle name="Normal 2 23 3 17 4" xfId="38795"/>
    <cellStyle name="Normal 2 23 3 17 5" xfId="14265"/>
    <cellStyle name="Normal 2 23 3 17 6" xfId="44984"/>
    <cellStyle name="Normal 2 23 3 18" xfId="4707"/>
    <cellStyle name="Normal 2 23 3 18 2" xfId="13910"/>
    <cellStyle name="Normal 2 23 3 18 3" xfId="30711"/>
    <cellStyle name="Normal 2 23 3 18 4" xfId="38592"/>
    <cellStyle name="Normal 2 23 3 18 5" xfId="40913"/>
    <cellStyle name="Normal 2 23 3 18 6" xfId="45163"/>
    <cellStyle name="Normal 2 23 3 19" xfId="4708"/>
    <cellStyle name="Normal 2 23 3 19 2" xfId="14364"/>
    <cellStyle name="Normal 2 23 3 19 3" xfId="31144"/>
    <cellStyle name="Normal 2 23 3 19 4" xfId="39493"/>
    <cellStyle name="Normal 2 23 3 19 5" xfId="42228"/>
    <cellStyle name="Normal 2 23 3 19 6" xfId="43652"/>
    <cellStyle name="Normal 2 23 3 2" xfId="4709"/>
    <cellStyle name="Normal 2 23 3 2 10" xfId="49924"/>
    <cellStyle name="Normal 2 23 3 2 11" xfId="51153"/>
    <cellStyle name="Normal 2 23 3 2 12" xfId="52409"/>
    <cellStyle name="Normal 2 23 3 2 13" xfId="53653"/>
    <cellStyle name="Normal 2 23 3 2 14" xfId="54883"/>
    <cellStyle name="Normal 2 23 3 2 15" xfId="56115"/>
    <cellStyle name="Normal 2 23 3 2 16" xfId="57338"/>
    <cellStyle name="Normal 2 23 3 2 17" xfId="58552"/>
    <cellStyle name="Normal 2 23 3 2 18" xfId="59754"/>
    <cellStyle name="Normal 2 23 3 2 19" xfId="61132"/>
    <cellStyle name="Normal 2 23 3 2 2" xfId="11534"/>
    <cellStyle name="Normal 2 23 3 2 20" xfId="62332"/>
    <cellStyle name="Normal 2 23 3 2 3" xfId="19059"/>
    <cellStyle name="Normal 2 23 3 2 4" xfId="39190"/>
    <cellStyle name="Normal 2 23 3 2 5" xfId="42004"/>
    <cellStyle name="Normal 2 23 3 2 6" xfId="36172"/>
    <cellStyle name="Normal 2 23 3 2 7" xfId="46074"/>
    <cellStyle name="Normal 2 23 3 2 8" xfId="47412"/>
    <cellStyle name="Normal 2 23 3 2 9" xfId="48670"/>
    <cellStyle name="Normal 2 23 3 20" xfId="4710"/>
    <cellStyle name="Normal 2 23 3 20 2" xfId="13858"/>
    <cellStyle name="Normal 2 23 3 20 3" xfId="30656"/>
    <cellStyle name="Normal 2 23 3 20 4" xfId="39880"/>
    <cellStyle name="Normal 2 23 3 20 5" xfId="42533"/>
    <cellStyle name="Normal 2 23 3 20 6" xfId="44082"/>
    <cellStyle name="Normal 2 23 3 21" xfId="4711"/>
    <cellStyle name="Normal 2 23 3 21 2" xfId="14426"/>
    <cellStyle name="Normal 2 23 3 21 3" xfId="31201"/>
    <cellStyle name="Normal 2 23 3 21 4" xfId="39970"/>
    <cellStyle name="Normal 2 23 3 21 5" xfId="42605"/>
    <cellStyle name="Normal 2 23 3 21 6" xfId="41608"/>
    <cellStyle name="Normal 2 23 3 22" xfId="4712"/>
    <cellStyle name="Normal 2 23 3 22 2" xfId="13787"/>
    <cellStyle name="Normal 2 23 3 22 3" xfId="30583"/>
    <cellStyle name="Normal 2 23 3 22 4" xfId="38361"/>
    <cellStyle name="Normal 2 23 3 22 5" xfId="41083"/>
    <cellStyle name="Normal 2 23 3 22 6" xfId="34256"/>
    <cellStyle name="Normal 2 23 3 23" xfId="4713"/>
    <cellStyle name="Normal 2 23 3 23 2" xfId="14510"/>
    <cellStyle name="Normal 2 23 3 23 3" xfId="31277"/>
    <cellStyle name="Normal 2 23 3 23 4" xfId="40556"/>
    <cellStyle name="Normal 2 23 3 23 5" xfId="43050"/>
    <cellStyle name="Normal 2 23 3 23 6" xfId="44411"/>
    <cellStyle name="Normal 2 23 3 24" xfId="4714"/>
    <cellStyle name="Normal 2 23 3 24 2" xfId="13707"/>
    <cellStyle name="Normal 2 23 3 24 3" xfId="30503"/>
    <cellStyle name="Normal 2 23 3 24 4" xfId="41174"/>
    <cellStyle name="Normal 2 23 3 24 5" xfId="43490"/>
    <cellStyle name="Normal 2 23 3 24 6" xfId="44794"/>
    <cellStyle name="Normal 2 23 3 25" xfId="4715"/>
    <cellStyle name="Normal 2 23 3 25 2" xfId="14606"/>
    <cellStyle name="Normal 2 23 3 25 3" xfId="31361"/>
    <cellStyle name="Normal 2 23 3 25 4" xfId="34689"/>
    <cellStyle name="Normal 2 23 3 25 5" xfId="10563"/>
    <cellStyle name="Normal 2 23 3 25 6" xfId="44467"/>
    <cellStyle name="Normal 2 23 3 26" xfId="4716"/>
    <cellStyle name="Normal 2 23 3 26 2" xfId="13608"/>
    <cellStyle name="Normal 2 23 3 26 3" xfId="30410"/>
    <cellStyle name="Normal 2 23 3 26 4" xfId="40696"/>
    <cellStyle name="Normal 2 23 3 26 5" xfId="43152"/>
    <cellStyle name="Normal 2 23 3 26 6" xfId="44480"/>
    <cellStyle name="Normal 2 23 3 27" xfId="4717"/>
    <cellStyle name="Normal 2 23 3 27 2" xfId="14714"/>
    <cellStyle name="Normal 2 23 3 27 3" xfId="31454"/>
    <cellStyle name="Normal 2 23 3 27 4" xfId="39463"/>
    <cellStyle name="Normal 2 23 3 27 5" xfId="42197"/>
    <cellStyle name="Normal 2 23 3 27 6" xfId="31510"/>
    <cellStyle name="Normal 2 23 3 28" xfId="4718"/>
    <cellStyle name="Normal 2 23 3 28 2" xfId="13481"/>
    <cellStyle name="Normal 2 23 3 28 3" xfId="30306"/>
    <cellStyle name="Normal 2 23 3 28 4" xfId="34124"/>
    <cellStyle name="Normal 2 23 3 28 5" xfId="35229"/>
    <cellStyle name="Normal 2 23 3 28 6" xfId="43609"/>
    <cellStyle name="Normal 2 23 3 29" xfId="4719"/>
    <cellStyle name="Normal 2 23 3 29 2" xfId="14842"/>
    <cellStyle name="Normal 2 23 3 29 3" xfId="31550"/>
    <cellStyle name="Normal 2 23 3 29 4" xfId="39871"/>
    <cellStyle name="Normal 2 23 3 29 5" xfId="42528"/>
    <cellStyle name="Normal 2 23 3 29 6" xfId="44936"/>
    <cellStyle name="Normal 2 23 3 3" xfId="4720"/>
    <cellStyle name="Normal 2 23 3 3 10" xfId="49925"/>
    <cellStyle name="Normal 2 23 3 3 11" xfId="51154"/>
    <cellStyle name="Normal 2 23 3 3 12" xfId="52410"/>
    <cellStyle name="Normal 2 23 3 3 13" xfId="53654"/>
    <cellStyle name="Normal 2 23 3 3 14" xfId="54884"/>
    <cellStyle name="Normal 2 23 3 3 15" xfId="56116"/>
    <cellStyle name="Normal 2 23 3 3 16" xfId="57339"/>
    <cellStyle name="Normal 2 23 3 3 17" xfId="58553"/>
    <cellStyle name="Normal 2 23 3 3 18" xfId="59755"/>
    <cellStyle name="Normal 2 23 3 3 19" xfId="61133"/>
    <cellStyle name="Normal 2 23 3 3 2" xfId="11540"/>
    <cellStyle name="Normal 2 23 3 3 20" xfId="62333"/>
    <cellStyle name="Normal 2 23 3 3 3" xfId="17035"/>
    <cellStyle name="Normal 2 23 3 3 4" xfId="33638"/>
    <cellStyle name="Normal 2 23 3 3 5" xfId="38150"/>
    <cellStyle name="Normal 2 23 3 3 6" xfId="34176"/>
    <cellStyle name="Normal 2 23 3 3 7" xfId="46075"/>
    <cellStyle name="Normal 2 23 3 3 8" xfId="47413"/>
    <cellStyle name="Normal 2 23 3 3 9" xfId="48671"/>
    <cellStyle name="Normal 2 23 3 30" xfId="4721"/>
    <cellStyle name="Normal 2 23 3 30 2" xfId="15293"/>
    <cellStyle name="Normal 2 23 3 30 3" xfId="31895"/>
    <cellStyle name="Normal 2 23 3 30 4" xfId="37629"/>
    <cellStyle name="Normal 2 23 3 30 5" xfId="40876"/>
    <cellStyle name="Normal 2 23 3 30 6" xfId="30965"/>
    <cellStyle name="Normal 2 23 3 31" xfId="4722"/>
    <cellStyle name="Normal 2 23 3 31 2" xfId="20198"/>
    <cellStyle name="Normal 2 23 3 31 3" xfId="35569"/>
    <cellStyle name="Normal 2 23 3 31 4" xfId="39209"/>
    <cellStyle name="Normal 2 23 3 31 5" xfId="42017"/>
    <cellStyle name="Normal 2 23 3 31 6" xfId="31958"/>
    <cellStyle name="Normal 2 23 3 32" xfId="4723"/>
    <cellStyle name="Normal 2 23 3 32 2" xfId="23236"/>
    <cellStyle name="Normal 2 23 3 32 3" xfId="37702"/>
    <cellStyle name="Normal 2 23 3 32 4" xfId="38079"/>
    <cellStyle name="Normal 2 23 3 32 5" xfId="31644"/>
    <cellStyle name="Normal 2 23 3 32 6" xfId="43286"/>
    <cellStyle name="Normal 2 23 3 33" xfId="4724"/>
    <cellStyle name="Normal 2 23 3 33 2" xfId="16898"/>
    <cellStyle name="Normal 2 23 3 33 3" xfId="33123"/>
    <cellStyle name="Normal 2 23 3 33 4" xfId="31496"/>
    <cellStyle name="Normal 2 23 3 33 5" xfId="40489"/>
    <cellStyle name="Normal 2 23 3 33 6" xfId="41471"/>
    <cellStyle name="Normal 2 23 3 34" xfId="9562"/>
    <cellStyle name="Normal 2 23 3 35" xfId="14791"/>
    <cellStyle name="Normal 2 23 3 36" xfId="22620"/>
    <cellStyle name="Normal 2 23 3 37" xfId="18166"/>
    <cellStyle name="Normal 2 23 3 38" xfId="22413"/>
    <cellStyle name="Normal 2 23 3 39" xfId="19793"/>
    <cellStyle name="Normal 2 23 3 4" xfId="4725"/>
    <cellStyle name="Normal 2 23 3 4 10" xfId="49926"/>
    <cellStyle name="Normal 2 23 3 4 11" xfId="51155"/>
    <cellStyle name="Normal 2 23 3 4 12" xfId="52411"/>
    <cellStyle name="Normal 2 23 3 4 13" xfId="53655"/>
    <cellStyle name="Normal 2 23 3 4 14" xfId="54885"/>
    <cellStyle name="Normal 2 23 3 4 15" xfId="56117"/>
    <cellStyle name="Normal 2 23 3 4 16" xfId="57340"/>
    <cellStyle name="Normal 2 23 3 4 17" xfId="58554"/>
    <cellStyle name="Normal 2 23 3 4 18" xfId="59756"/>
    <cellStyle name="Normal 2 23 3 4 19" xfId="61134"/>
    <cellStyle name="Normal 2 23 3 4 2" xfId="11541"/>
    <cellStyle name="Normal 2 23 3 4 20" xfId="62334"/>
    <cellStyle name="Normal 2 23 3 4 3" xfId="16646"/>
    <cellStyle name="Normal 2 23 3 4 4" xfId="33349"/>
    <cellStyle name="Normal 2 23 3 4 5" xfId="35937"/>
    <cellStyle name="Normal 2 23 3 4 6" xfId="39792"/>
    <cellStyle name="Normal 2 23 3 4 7" xfId="46076"/>
    <cellStyle name="Normal 2 23 3 4 8" xfId="47414"/>
    <cellStyle name="Normal 2 23 3 4 9" xfId="48672"/>
    <cellStyle name="Normal 2 23 3 40" xfId="19923"/>
    <cellStyle name="Normal 2 23 3 41" xfId="22829"/>
    <cellStyle name="Normal 2 23 3 42" xfId="16134"/>
    <cellStyle name="Normal 2 23 3 43" xfId="20677"/>
    <cellStyle name="Normal 2 23 3 44" xfId="23284"/>
    <cellStyle name="Normal 2 23 3 45" xfId="21307"/>
    <cellStyle name="Normal 2 23 3 46" xfId="22042"/>
    <cellStyle name="Normal 2 23 3 47" xfId="24168"/>
    <cellStyle name="Normal 2 23 3 48" xfId="21984"/>
    <cellStyle name="Normal 2 23 3 49" xfId="21451"/>
    <cellStyle name="Normal 2 23 3 5" xfId="4726"/>
    <cellStyle name="Normal 2 23 3 5 10" xfId="49927"/>
    <cellStyle name="Normal 2 23 3 5 11" xfId="51156"/>
    <cellStyle name="Normal 2 23 3 5 12" xfId="52412"/>
    <cellStyle name="Normal 2 23 3 5 13" xfId="53656"/>
    <cellStyle name="Normal 2 23 3 5 14" xfId="54886"/>
    <cellStyle name="Normal 2 23 3 5 15" xfId="56118"/>
    <cellStyle name="Normal 2 23 3 5 16" xfId="57341"/>
    <cellStyle name="Normal 2 23 3 5 17" xfId="58555"/>
    <cellStyle name="Normal 2 23 3 5 18" xfId="59757"/>
    <cellStyle name="Normal 2 23 3 5 19" xfId="61135"/>
    <cellStyle name="Normal 2 23 3 5 2" xfId="11542"/>
    <cellStyle name="Normal 2 23 3 5 20" xfId="62335"/>
    <cellStyle name="Normal 2 23 3 5 3" xfId="16245"/>
    <cellStyle name="Normal 2 23 3 5 4" xfId="33048"/>
    <cellStyle name="Normal 2 23 3 5 5" xfId="34973"/>
    <cellStyle name="Normal 2 23 3 5 6" xfId="19046"/>
    <cellStyle name="Normal 2 23 3 5 7" xfId="46077"/>
    <cellStyle name="Normal 2 23 3 5 8" xfId="47415"/>
    <cellStyle name="Normal 2 23 3 5 9" xfId="48673"/>
    <cellStyle name="Normal 2 23 3 50" xfId="21903"/>
    <cellStyle name="Normal 2 23 3 51" xfId="24083"/>
    <cellStyle name="Normal 2 23 3 52" xfId="24262"/>
    <cellStyle name="Normal 2 23 3 53" xfId="23673"/>
    <cellStyle name="Normal 2 23 3 54" xfId="23467"/>
    <cellStyle name="Normal 2 23 3 55" xfId="21570"/>
    <cellStyle name="Normal 2 23 3 56" xfId="21812"/>
    <cellStyle name="Normal 2 23 3 57" xfId="24509"/>
    <cellStyle name="Normal 2 23 3 58" xfId="24711"/>
    <cellStyle name="Normal 2 23 3 59" xfId="24915"/>
    <cellStyle name="Normal 2 23 3 6" xfId="4727"/>
    <cellStyle name="Normal 2 23 3 6 10" xfId="49928"/>
    <cellStyle name="Normal 2 23 3 6 11" xfId="51157"/>
    <cellStyle name="Normal 2 23 3 6 12" xfId="52413"/>
    <cellStyle name="Normal 2 23 3 6 13" xfId="53657"/>
    <cellStyle name="Normal 2 23 3 6 14" xfId="54887"/>
    <cellStyle name="Normal 2 23 3 6 15" xfId="56119"/>
    <cellStyle name="Normal 2 23 3 6 16" xfId="57342"/>
    <cellStyle name="Normal 2 23 3 6 17" xfId="58556"/>
    <cellStyle name="Normal 2 23 3 6 18" xfId="59758"/>
    <cellStyle name="Normal 2 23 3 6 19" xfId="61136"/>
    <cellStyle name="Normal 2 23 3 6 2" xfId="11543"/>
    <cellStyle name="Normal 2 23 3 6 20" xfId="62336"/>
    <cellStyle name="Normal 2 23 3 6 3" xfId="15845"/>
    <cellStyle name="Normal 2 23 3 6 4" xfId="32752"/>
    <cellStyle name="Normal 2 23 3 6 5" xfId="33746"/>
    <cellStyle name="Normal 2 23 3 6 6" xfId="32018"/>
    <cellStyle name="Normal 2 23 3 6 7" xfId="46078"/>
    <cellStyle name="Normal 2 23 3 6 8" xfId="47416"/>
    <cellStyle name="Normal 2 23 3 6 9" xfId="48674"/>
    <cellStyle name="Normal 2 23 3 60" xfId="25113"/>
    <cellStyle name="Normal 2 23 3 61" xfId="25310"/>
    <cellStyle name="Normal 2 23 3 62" xfId="25511"/>
    <cellStyle name="Normal 2 23 3 63" xfId="25700"/>
    <cellStyle name="Normal 2 23 3 64" xfId="24311"/>
    <cellStyle name="Normal 2 23 3 65" xfId="22453"/>
    <cellStyle name="Normal 2 23 3 66" xfId="27000"/>
    <cellStyle name="Normal 2 23 3 67" xfId="23998"/>
    <cellStyle name="Normal 2 23 3 68" xfId="25505"/>
    <cellStyle name="Normal 2 23 3 69" xfId="21614"/>
    <cellStyle name="Normal 2 23 3 7" xfId="4728"/>
    <cellStyle name="Normal 2 23 3 7 10" xfId="49929"/>
    <cellStyle name="Normal 2 23 3 7 11" xfId="51158"/>
    <cellStyle name="Normal 2 23 3 7 12" xfId="52414"/>
    <cellStyle name="Normal 2 23 3 7 13" xfId="53658"/>
    <cellStyle name="Normal 2 23 3 7 14" xfId="54888"/>
    <cellStyle name="Normal 2 23 3 7 15" xfId="56120"/>
    <cellStyle name="Normal 2 23 3 7 16" xfId="57343"/>
    <cellStyle name="Normal 2 23 3 7 17" xfId="58557"/>
    <cellStyle name="Normal 2 23 3 7 18" xfId="59759"/>
    <cellStyle name="Normal 2 23 3 7 19" xfId="61137"/>
    <cellStyle name="Normal 2 23 3 7 2" xfId="11544"/>
    <cellStyle name="Normal 2 23 3 7 20" xfId="62337"/>
    <cellStyle name="Normal 2 23 3 7 3" xfId="15444"/>
    <cellStyle name="Normal 2 23 3 7 4" xfId="32447"/>
    <cellStyle name="Normal 2 23 3 7 5" xfId="40253"/>
    <cellStyle name="Normal 2 23 3 7 6" xfId="40897"/>
    <cellStyle name="Normal 2 23 3 7 7" xfId="46079"/>
    <cellStyle name="Normal 2 23 3 7 8" xfId="47417"/>
    <cellStyle name="Normal 2 23 3 7 9" xfId="48675"/>
    <cellStyle name="Normal 2 23 3 70" xfId="25685"/>
    <cellStyle name="Normal 2 23 3 71" xfId="28426"/>
    <cellStyle name="Normal 2 23 3 72" xfId="29414"/>
    <cellStyle name="Normal 2 23 3 73" xfId="29677"/>
    <cellStyle name="Normal 2 23 3 74" xfId="29074"/>
    <cellStyle name="Normal 2 23 3 75" xfId="27497"/>
    <cellStyle name="Normal 2 23 3 76" xfId="13033"/>
    <cellStyle name="Normal 2 23 3 77" xfId="35185"/>
    <cellStyle name="Normal 2 23 3 78" xfId="32313"/>
    <cellStyle name="Normal 2 23 3 79" xfId="44770"/>
    <cellStyle name="Normal 2 23 3 8" xfId="4729"/>
    <cellStyle name="Normal 2 23 3 8 2" xfId="11545"/>
    <cellStyle name="Normal 2 23 3 8 3" xfId="14999"/>
    <cellStyle name="Normal 2 23 3 8 4" xfId="32135"/>
    <cellStyle name="Normal 2 23 3 8 5" xfId="38900"/>
    <cellStyle name="Normal 2 23 3 8 6" xfId="41956"/>
    <cellStyle name="Normal 2 23 3 80" xfId="46073"/>
    <cellStyle name="Normal 2 23 3 81" xfId="47411"/>
    <cellStyle name="Normal 2 23 3 82" xfId="48669"/>
    <cellStyle name="Normal 2 23 3 83" xfId="49923"/>
    <cellStyle name="Normal 2 23 3 84" xfId="51152"/>
    <cellStyle name="Normal 2 23 3 85" xfId="52408"/>
    <cellStyle name="Normal 2 23 3 86" xfId="53652"/>
    <cellStyle name="Normal 2 23 3 87" xfId="54882"/>
    <cellStyle name="Normal 2 23 3 88" xfId="56114"/>
    <cellStyle name="Normal 2 23 3 89" xfId="57337"/>
    <cellStyle name="Normal 2 23 3 9" xfId="4730"/>
    <cellStyle name="Normal 2 23 3 9 2" xfId="11546"/>
    <cellStyle name="Normal 2 23 3 9 3" xfId="10369"/>
    <cellStyle name="Normal 2 23 3 9 4" xfId="31785"/>
    <cellStyle name="Normal 2 23 3 9 5" xfId="17812"/>
    <cellStyle name="Normal 2 23 3 9 6" xfId="35780"/>
    <cellStyle name="Normal 2 23 3 90" xfId="58551"/>
    <cellStyle name="Normal 2 23 3 91" xfId="59753"/>
    <cellStyle name="Normal 2 23 3 92" xfId="61131"/>
    <cellStyle name="Normal 2 23 3 93" xfId="62331"/>
    <cellStyle name="Normal 2 23 3_Planilha" xfId="46080"/>
    <cellStyle name="Normal 2 23 30" xfId="4731"/>
    <cellStyle name="Normal 2 23 30 2" xfId="13505"/>
    <cellStyle name="Normal 2 23 30 3" xfId="30326"/>
    <cellStyle name="Normal 2 23 30 4" xfId="40768"/>
    <cellStyle name="Normal 2 23 30 5" xfId="43199"/>
    <cellStyle name="Normal 2 23 30 6" xfId="37744"/>
    <cellStyle name="Normal 2 23 31" xfId="4732"/>
    <cellStyle name="Normal 2 23 31 2" xfId="14814"/>
    <cellStyle name="Normal 2 23 31 3" xfId="31530"/>
    <cellStyle name="Normal 2 23 31 4" xfId="39745"/>
    <cellStyle name="Normal 2 23 31 5" xfId="42429"/>
    <cellStyle name="Normal 2 23 31 6" xfId="43423"/>
    <cellStyle name="Normal 2 23 32" xfId="4733"/>
    <cellStyle name="Normal 2 23 32 2" xfId="15263"/>
    <cellStyle name="Normal 2 23 32 3" xfId="31869"/>
    <cellStyle name="Normal 2 23 32 4" xfId="36364"/>
    <cellStyle name="Normal 2 23 32 5" xfId="9509"/>
    <cellStyle name="Normal 2 23 32 6" xfId="42765"/>
    <cellStyle name="Normal 2 23 33" xfId="4734"/>
    <cellStyle name="Normal 2 23 33 2" xfId="20200"/>
    <cellStyle name="Normal 2 23 33 3" xfId="35571"/>
    <cellStyle name="Normal 2 23 33 4" xfId="38972"/>
    <cellStyle name="Normal 2 23 33 5" xfId="39695"/>
    <cellStyle name="Normal 2 23 33 6" xfId="18122"/>
    <cellStyle name="Normal 2 23 34" xfId="4735"/>
    <cellStyle name="Normal 2 23 34 2" xfId="23238"/>
    <cellStyle name="Normal 2 23 34 3" xfId="37704"/>
    <cellStyle name="Normal 2 23 34 4" xfId="37071"/>
    <cellStyle name="Normal 2 23 34 5" xfId="14399"/>
    <cellStyle name="Normal 2 23 34 6" xfId="9840"/>
    <cellStyle name="Normal 2 23 35" xfId="4736"/>
    <cellStyle name="Normal 2 23 35 2" xfId="16902"/>
    <cellStyle name="Normal 2 23 35 3" xfId="33126"/>
    <cellStyle name="Normal 2 23 35 4" xfId="36572"/>
    <cellStyle name="Normal 2 23 35 5" xfId="37073"/>
    <cellStyle name="Normal 2 23 35 6" xfId="44842"/>
    <cellStyle name="Normal 2 23 36" xfId="9560"/>
    <cellStyle name="Normal 2 23 37" xfId="14785"/>
    <cellStyle name="Normal 2 23 38" xfId="18664"/>
    <cellStyle name="Normal 2 23 39" xfId="18151"/>
    <cellStyle name="Normal 2 23 4" xfId="4737"/>
    <cellStyle name="Normal 2 23 4 10" xfId="49930"/>
    <cellStyle name="Normal 2 23 4 11" xfId="51159"/>
    <cellStyle name="Normal 2 23 4 12" xfId="52416"/>
    <cellStyle name="Normal 2 23 4 13" xfId="53659"/>
    <cellStyle name="Normal 2 23 4 14" xfId="54890"/>
    <cellStyle name="Normal 2 23 4 15" xfId="56121"/>
    <cellStyle name="Normal 2 23 4 16" xfId="57344"/>
    <cellStyle name="Normal 2 23 4 17" xfId="58558"/>
    <cellStyle name="Normal 2 23 4 18" xfId="59760"/>
    <cellStyle name="Normal 2 23 4 19" xfId="61138"/>
    <cellStyle name="Normal 2 23 4 2" xfId="11515"/>
    <cellStyle name="Normal 2 23 4 20" xfId="62338"/>
    <cellStyle name="Normal 2 23 4 3" xfId="10381"/>
    <cellStyle name="Normal 2 23 4 4" xfId="33049"/>
    <cellStyle name="Normal 2 23 4 5" xfId="41488"/>
    <cellStyle name="Normal 2 23 4 6" xfId="41259"/>
    <cellStyle name="Normal 2 23 4 7" xfId="46081"/>
    <cellStyle name="Normal 2 23 4 8" xfId="47418"/>
    <cellStyle name="Normal 2 23 4 9" xfId="48677"/>
    <cellStyle name="Normal 2 23 40" xfId="22429"/>
    <cellStyle name="Normal 2 23 41" xfId="19796"/>
    <cellStyle name="Normal 2 23 42" xfId="23311"/>
    <cellStyle name="Normal 2 23 43" xfId="23188"/>
    <cellStyle name="Normal 2 23 44" xfId="15747"/>
    <cellStyle name="Normal 2 23 45" xfId="20694"/>
    <cellStyle name="Normal 2 23 46" xfId="23286"/>
    <cellStyle name="Normal 2 23 47" xfId="14569"/>
    <cellStyle name="Normal 2 23 48" xfId="22046"/>
    <cellStyle name="Normal 2 23 49" xfId="21370"/>
    <cellStyle name="Normal 2 23 5" xfId="4738"/>
    <cellStyle name="Normal 2 23 5 10" xfId="49931"/>
    <cellStyle name="Normal 2 23 5 11" xfId="51160"/>
    <cellStyle name="Normal 2 23 5 12" xfId="52417"/>
    <cellStyle name="Normal 2 23 5 13" xfId="53660"/>
    <cellStyle name="Normal 2 23 5 14" xfId="54891"/>
    <cellStyle name="Normal 2 23 5 15" xfId="56122"/>
    <cellStyle name="Normal 2 23 5 16" xfId="57345"/>
    <cellStyle name="Normal 2 23 5 17" xfId="58559"/>
    <cellStyle name="Normal 2 23 5 18" xfId="59761"/>
    <cellStyle name="Normal 2 23 5 19" xfId="61139"/>
    <cellStyle name="Normal 2 23 5 2" xfId="11547"/>
    <cellStyle name="Normal 2 23 5 20" xfId="62339"/>
    <cellStyle name="Normal 2 23 5 3" xfId="15269"/>
    <cellStyle name="Normal 2 23 5 4" xfId="36286"/>
    <cellStyle name="Normal 2 23 5 5" xfId="38650"/>
    <cellStyle name="Normal 2 23 5 6" xfId="42516"/>
    <cellStyle name="Normal 2 23 5 7" xfId="46082"/>
    <cellStyle name="Normal 2 23 5 8" xfId="47419"/>
    <cellStyle name="Normal 2 23 5 9" xfId="48678"/>
    <cellStyle name="Normal 2 23 50" xfId="21958"/>
    <cellStyle name="Normal 2 23 51" xfId="21426"/>
    <cellStyle name="Normal 2 23 52" xfId="21930"/>
    <cellStyle name="Normal 2 23 53" xfId="24085"/>
    <cellStyle name="Normal 2 23 54" xfId="21886"/>
    <cellStyle name="Normal 2 23 55" xfId="21521"/>
    <cellStyle name="Normal 2 23 56" xfId="21849"/>
    <cellStyle name="Normal 2 23 57" xfId="21556"/>
    <cellStyle name="Normal 2 23 58" xfId="21823"/>
    <cellStyle name="Normal 2 23 59" xfId="21588"/>
    <cellStyle name="Normal 2 23 6" xfId="4739"/>
    <cellStyle name="Normal 2 23 6 10" xfId="49932"/>
    <cellStyle name="Normal 2 23 6 11" xfId="51161"/>
    <cellStyle name="Normal 2 23 6 12" xfId="52418"/>
    <cellStyle name="Normal 2 23 6 13" xfId="53661"/>
    <cellStyle name="Normal 2 23 6 14" xfId="54892"/>
    <cellStyle name="Normal 2 23 6 15" xfId="56123"/>
    <cellStyle name="Normal 2 23 6 16" xfId="57346"/>
    <cellStyle name="Normal 2 23 6 17" xfId="58560"/>
    <cellStyle name="Normal 2 23 6 18" xfId="59762"/>
    <cellStyle name="Normal 2 23 6 19" xfId="61140"/>
    <cellStyle name="Normal 2 23 6 2" xfId="11548"/>
    <cellStyle name="Normal 2 23 6 20" xfId="62340"/>
    <cellStyle name="Normal 2 23 6 3" xfId="14822"/>
    <cellStyle name="Normal 2 23 6 4" xfId="36037"/>
    <cellStyle name="Normal 2 23 6 5" xfId="30322"/>
    <cellStyle name="Normal 2 23 6 6" xfId="41097"/>
    <cellStyle name="Normal 2 23 6 7" xfId="46083"/>
    <cellStyle name="Normal 2 23 6 8" xfId="47420"/>
    <cellStyle name="Normal 2 23 6 9" xfId="48679"/>
    <cellStyle name="Normal 2 23 60" xfId="23648"/>
    <cellStyle name="Normal 2 23 61" xfId="24074"/>
    <cellStyle name="Normal 2 23 62" xfId="21776"/>
    <cellStyle name="Normal 2 23 63" xfId="21625"/>
    <cellStyle name="Normal 2 23 64" xfId="23866"/>
    <cellStyle name="Normal 2 23 65" xfId="21641"/>
    <cellStyle name="Normal 2 23 66" xfId="22209"/>
    <cellStyle name="Normal 2 23 67" xfId="28996"/>
    <cellStyle name="Normal 2 23 68" xfId="27945"/>
    <cellStyle name="Normal 2 23 69" xfId="29460"/>
    <cellStyle name="Normal 2 23 7" xfId="4740"/>
    <cellStyle name="Normal 2 23 7 10" xfId="49933"/>
    <cellStyle name="Normal 2 23 7 11" xfId="51162"/>
    <cellStyle name="Normal 2 23 7 12" xfId="52419"/>
    <cellStyle name="Normal 2 23 7 13" xfId="53662"/>
    <cellStyle name="Normal 2 23 7 14" xfId="54893"/>
    <cellStyle name="Normal 2 23 7 15" xfId="56124"/>
    <cellStyle name="Normal 2 23 7 16" xfId="57347"/>
    <cellStyle name="Normal 2 23 7 17" xfId="58561"/>
    <cellStyle name="Normal 2 23 7 18" xfId="59763"/>
    <cellStyle name="Normal 2 23 7 19" xfId="61141"/>
    <cellStyle name="Normal 2 23 7 2" xfId="11549"/>
    <cellStyle name="Normal 2 23 7 20" xfId="62341"/>
    <cellStyle name="Normal 2 23 7 3" xfId="13500"/>
    <cellStyle name="Normal 2 23 7 4" xfId="35751"/>
    <cellStyle name="Normal 2 23 7 5" xfId="38899"/>
    <cellStyle name="Normal 2 23 7 6" xfId="43731"/>
    <cellStyle name="Normal 2 23 7 7" xfId="46084"/>
    <cellStyle name="Normal 2 23 7 8" xfId="47421"/>
    <cellStyle name="Normal 2 23 7 9" xfId="48680"/>
    <cellStyle name="Normal 2 23 70" xfId="18220"/>
    <cellStyle name="Normal 2 23 71" xfId="28681"/>
    <cellStyle name="Normal 2 23 72" xfId="29551"/>
    <cellStyle name="Normal 2 23 73" xfId="29513"/>
    <cellStyle name="Normal 2 23 74" xfId="21938"/>
    <cellStyle name="Normal 2 23 75" xfId="21684"/>
    <cellStyle name="Normal 2 23 76" xfId="29872"/>
    <cellStyle name="Normal 2 23 77" xfId="29181"/>
    <cellStyle name="Normal 2 23 78" xfId="13036"/>
    <cellStyle name="Normal 2 23 79" xfId="35813"/>
    <cellStyle name="Normal 2 23 8" xfId="4741"/>
    <cellStyle name="Normal 2 23 8 10" xfId="49934"/>
    <cellStyle name="Normal 2 23 8 11" xfId="51163"/>
    <cellStyle name="Normal 2 23 8 12" xfId="52420"/>
    <cellStyle name="Normal 2 23 8 13" xfId="53663"/>
    <cellStyle name="Normal 2 23 8 14" xfId="54894"/>
    <cellStyle name="Normal 2 23 8 15" xfId="56125"/>
    <cellStyle name="Normal 2 23 8 16" xfId="57348"/>
    <cellStyle name="Normal 2 23 8 17" xfId="58562"/>
    <cellStyle name="Normal 2 23 8 18" xfId="59764"/>
    <cellStyle name="Normal 2 23 8 19" xfId="61142"/>
    <cellStyle name="Normal 2 23 8 2" xfId="11550"/>
    <cellStyle name="Normal 2 23 8 20" xfId="62342"/>
    <cellStyle name="Normal 2 23 8 3" xfId="14698"/>
    <cellStyle name="Normal 2 23 8 4" xfId="35415"/>
    <cellStyle name="Normal 2 23 8 5" xfId="9485"/>
    <cellStyle name="Normal 2 23 8 6" xfId="43385"/>
    <cellStyle name="Normal 2 23 8 7" xfId="46085"/>
    <cellStyle name="Normal 2 23 8 8" xfId="47422"/>
    <cellStyle name="Normal 2 23 8 9" xfId="48681"/>
    <cellStyle name="Normal 2 23 80" xfId="39722"/>
    <cellStyle name="Normal 2 23 81" xfId="31541"/>
    <cellStyle name="Normal 2 23 82" xfId="46064"/>
    <cellStyle name="Normal 2 23 83" xfId="47402"/>
    <cellStyle name="Normal 2 23 84" xfId="48660"/>
    <cellStyle name="Normal 2 23 85" xfId="49914"/>
    <cellStyle name="Normal 2 23 86" xfId="51144"/>
    <cellStyle name="Normal 2 23 87" xfId="52399"/>
    <cellStyle name="Normal 2 23 88" xfId="53643"/>
    <cellStyle name="Normal 2 23 89" xfId="54873"/>
    <cellStyle name="Normal 2 23 9" xfId="4742"/>
    <cellStyle name="Normal 2 23 9 10" xfId="49935"/>
    <cellStyle name="Normal 2 23 9 11" xfId="51164"/>
    <cellStyle name="Normal 2 23 9 12" xfId="52421"/>
    <cellStyle name="Normal 2 23 9 13" xfId="53664"/>
    <cellStyle name="Normal 2 23 9 14" xfId="54895"/>
    <cellStyle name="Normal 2 23 9 15" xfId="56126"/>
    <cellStyle name="Normal 2 23 9 16" xfId="57349"/>
    <cellStyle name="Normal 2 23 9 17" xfId="58563"/>
    <cellStyle name="Normal 2 23 9 18" xfId="59765"/>
    <cellStyle name="Normal 2 23 9 19" xfId="61143"/>
    <cellStyle name="Normal 2 23 9 2" xfId="11551"/>
    <cellStyle name="Normal 2 23 9 20" xfId="62343"/>
    <cellStyle name="Normal 2 23 9 3" xfId="13673"/>
    <cellStyle name="Normal 2 23 9 4" xfId="35117"/>
    <cellStyle name="Normal 2 23 9 5" xfId="39133"/>
    <cellStyle name="Normal 2 23 9 6" xfId="35450"/>
    <cellStyle name="Normal 2 23 9 7" xfId="46086"/>
    <cellStyle name="Normal 2 23 9 8" xfId="47423"/>
    <cellStyle name="Normal 2 23 9 9" xfId="48682"/>
    <cellStyle name="Normal 2 23 90" xfId="56106"/>
    <cellStyle name="Normal 2 23 91" xfId="57329"/>
    <cellStyle name="Normal 2 23 92" xfId="58543"/>
    <cellStyle name="Normal 2 23 93" xfId="59745"/>
    <cellStyle name="Normal 2 23 94" xfId="61122"/>
    <cellStyle name="Normal 2 23 95" xfId="62323"/>
    <cellStyle name="Normal 2 23_Planilha" xfId="46087"/>
    <cellStyle name="Normal 2 24" xfId="4743"/>
    <cellStyle name="Normal 2 24 10" xfId="4744"/>
    <cellStyle name="Normal 2 24 10 2" xfId="11553"/>
    <cellStyle name="Normal 2 24 10 3" xfId="10373"/>
    <cellStyle name="Normal 2 24 10 4" xfId="34517"/>
    <cellStyle name="Normal 2 24 10 5" xfId="39856"/>
    <cellStyle name="Normal 2 24 10 6" xfId="41151"/>
    <cellStyle name="Normal 2 24 11" xfId="4745"/>
    <cellStyle name="Normal 2 24 11 2" xfId="11554"/>
    <cellStyle name="Normal 2 24 11 3" xfId="10372"/>
    <cellStyle name="Normal 2 24 11 4" xfId="34205"/>
    <cellStyle name="Normal 2 24 11 5" xfId="37733"/>
    <cellStyle name="Normal 2 24 11 6" xfId="31357"/>
    <cellStyle name="Normal 2 24 12" xfId="4746"/>
    <cellStyle name="Normal 2 24 12 2" xfId="11555"/>
    <cellStyle name="Normal 2 24 12 3" xfId="10371"/>
    <cellStyle name="Normal 2 24 12 4" xfId="9851"/>
    <cellStyle name="Normal 2 24 12 5" xfId="41484"/>
    <cellStyle name="Normal 2 24 12 6" xfId="34872"/>
    <cellStyle name="Normal 2 24 13" xfId="4747"/>
    <cellStyle name="Normal 2 24 13 2" xfId="11556"/>
    <cellStyle name="Normal 2 24 13 3" xfId="10370"/>
    <cellStyle name="Normal 2 24 13 4" xfId="38585"/>
    <cellStyle name="Normal 2 24 13 5" xfId="41039"/>
    <cellStyle name="Normal 2 24 13 6" xfId="33680"/>
    <cellStyle name="Normal 2 24 14" xfId="4748"/>
    <cellStyle name="Normal 2 24 14 2" xfId="11557"/>
    <cellStyle name="Normal 2 24 14 3" xfId="17852"/>
    <cellStyle name="Normal 2 24 14 4" xfId="34946"/>
    <cellStyle name="Normal 2 24 14 5" xfId="14507"/>
    <cellStyle name="Normal 2 24 14 6" xfId="40264"/>
    <cellStyle name="Normal 2 24 15" xfId="4749"/>
    <cellStyle name="Normal 2 24 15 2" xfId="11558"/>
    <cellStyle name="Normal 2 24 15 3" xfId="17448"/>
    <cellStyle name="Normal 2 24 15 4" xfId="33519"/>
    <cellStyle name="Normal 2 24 15 5" xfId="36669"/>
    <cellStyle name="Normal 2 24 15 6" xfId="40669"/>
    <cellStyle name="Normal 2 24 16" xfId="4750"/>
    <cellStyle name="Normal 2 24 16 2" xfId="13267"/>
    <cellStyle name="Normal 2 24 16 3" xfId="30126"/>
    <cellStyle name="Normal 2 24 16 4" xfId="35043"/>
    <cellStyle name="Normal 2 24 16 5" xfId="13088"/>
    <cellStyle name="Normal 2 24 16 6" xfId="44504"/>
    <cellStyle name="Normal 2 24 17" xfId="4751"/>
    <cellStyle name="Normal 2 24 17 2" xfId="14302"/>
    <cellStyle name="Normal 2 24 17 3" xfId="31084"/>
    <cellStyle name="Normal 2 24 17 4" xfId="37478"/>
    <cellStyle name="Normal 2 24 17 5" xfId="33713"/>
    <cellStyle name="Normal 2 24 17 6" xfId="40194"/>
    <cellStyle name="Normal 2 24 18" xfId="4752"/>
    <cellStyle name="Normal 2 24 18 2" xfId="13953"/>
    <cellStyle name="Normal 2 24 18 3" xfId="30748"/>
    <cellStyle name="Normal 2 24 18 4" xfId="41203"/>
    <cellStyle name="Normal 2 24 18 5" xfId="43516"/>
    <cellStyle name="Normal 2 24 18 6" xfId="44827"/>
    <cellStyle name="Normal 2 24 19" xfId="4753"/>
    <cellStyle name="Normal 2 24 19 2" xfId="14326"/>
    <cellStyle name="Normal 2 24 19 3" xfId="31108"/>
    <cellStyle name="Normal 2 24 19 4" xfId="40120"/>
    <cellStyle name="Normal 2 24 19 5" xfId="42719"/>
    <cellStyle name="Normal 2 24 19 6" xfId="44199"/>
    <cellStyle name="Normal 2 24 2" xfId="4754"/>
    <cellStyle name="Normal 2 24 2 10" xfId="4755"/>
    <cellStyle name="Normal 2 24 2 10 2" xfId="11560"/>
    <cellStyle name="Normal 2 24 2 10 3" xfId="16658"/>
    <cellStyle name="Normal 2 24 2 10 4" xfId="36377"/>
    <cellStyle name="Normal 2 24 2 10 5" xfId="36183"/>
    <cellStyle name="Normal 2 24 2 10 6" xfId="40965"/>
    <cellStyle name="Normal 2 24 2 11" xfId="4756"/>
    <cellStyle name="Normal 2 24 2 11 2" xfId="11561"/>
    <cellStyle name="Normal 2 24 2 11 3" xfId="16259"/>
    <cellStyle name="Normal 2 24 2 11 4" xfId="37873"/>
    <cellStyle name="Normal 2 24 2 11 5" xfId="14220"/>
    <cellStyle name="Normal 2 24 2 11 6" xfId="37276"/>
    <cellStyle name="Normal 2 24 2 12" xfId="4757"/>
    <cellStyle name="Normal 2 24 2 12 2" xfId="11562"/>
    <cellStyle name="Normal 2 24 2 12 3" xfId="15859"/>
    <cellStyle name="Normal 2 24 2 12 4" xfId="35918"/>
    <cellStyle name="Normal 2 24 2 12 5" xfId="10827"/>
    <cellStyle name="Normal 2 24 2 12 6" xfId="36979"/>
    <cellStyle name="Normal 2 24 2 13" xfId="4758"/>
    <cellStyle name="Normal 2 24 2 13 2" xfId="11563"/>
    <cellStyle name="Normal 2 24 2 13 3" xfId="15459"/>
    <cellStyle name="Normal 2 24 2 13 4" xfId="38055"/>
    <cellStyle name="Normal 2 24 2 13 5" xfId="14239"/>
    <cellStyle name="Normal 2 24 2 13 6" xfId="42913"/>
    <cellStyle name="Normal 2 24 2 14" xfId="4759"/>
    <cellStyle name="Normal 2 24 2 14 2" xfId="13268"/>
    <cellStyle name="Normal 2 24 2 14 3" xfId="30127"/>
    <cellStyle name="Normal 2 24 2 14 4" xfId="34746"/>
    <cellStyle name="Normal 2 24 2 14 5" xfId="13385"/>
    <cellStyle name="Normal 2 24 2 14 6" xfId="45011"/>
    <cellStyle name="Normal 2 24 2 15" xfId="4760"/>
    <cellStyle name="Normal 2 24 2 15 2" xfId="14303"/>
    <cellStyle name="Normal 2 24 2 15 3" xfId="31085"/>
    <cellStyle name="Normal 2 24 2 15 4" xfId="38063"/>
    <cellStyle name="Normal 2 24 2 15 5" xfId="41339"/>
    <cellStyle name="Normal 2 24 2 15 6" xfId="31153"/>
    <cellStyle name="Normal 2 24 2 16" xfId="4761"/>
    <cellStyle name="Normal 2 24 2 16 2" xfId="13952"/>
    <cellStyle name="Normal 2 24 2 16 3" xfId="30747"/>
    <cellStyle name="Normal 2 24 2 16 4" xfId="41917"/>
    <cellStyle name="Normal 2 24 2 16 5" xfId="44045"/>
    <cellStyle name="Normal 2 24 2 16 6" xfId="44978"/>
    <cellStyle name="Normal 2 24 2 17" xfId="4762"/>
    <cellStyle name="Normal 2 24 2 17 2" xfId="14327"/>
    <cellStyle name="Normal 2 24 2 17 3" xfId="31109"/>
    <cellStyle name="Normal 2 24 2 17 4" xfId="40014"/>
    <cellStyle name="Normal 2 24 2 17 5" xfId="42639"/>
    <cellStyle name="Normal 2 24 2 17 6" xfId="44150"/>
    <cellStyle name="Normal 2 24 2 18" xfId="4763"/>
    <cellStyle name="Normal 2 24 2 18 2" xfId="13896"/>
    <cellStyle name="Normal 2 24 2 18 3" xfId="30697"/>
    <cellStyle name="Normal 2 24 2 18 4" xfId="40514"/>
    <cellStyle name="Normal 2 24 2 18 5" xfId="43013"/>
    <cellStyle name="Normal 2 24 2 18 6" xfId="44391"/>
    <cellStyle name="Normal 2 24 2 19" xfId="4764"/>
    <cellStyle name="Normal 2 24 2 19 2" xfId="14380"/>
    <cellStyle name="Normal 2 24 2 19 3" xfId="31160"/>
    <cellStyle name="Normal 2 24 2 19 4" xfId="38218"/>
    <cellStyle name="Normal 2 24 2 19 5" xfId="38676"/>
    <cellStyle name="Normal 2 24 2 19 6" xfId="44877"/>
    <cellStyle name="Normal 2 24 2 2" xfId="4765"/>
    <cellStyle name="Normal 2 24 2 2 10" xfId="49939"/>
    <cellStyle name="Normal 2 24 2 2 11" xfId="51167"/>
    <cellStyle name="Normal 2 24 2 2 12" xfId="52425"/>
    <cellStyle name="Normal 2 24 2 2 13" xfId="53667"/>
    <cellStyle name="Normal 2 24 2 2 14" xfId="54899"/>
    <cellStyle name="Normal 2 24 2 2 15" xfId="56130"/>
    <cellStyle name="Normal 2 24 2 2 16" xfId="57352"/>
    <cellStyle name="Normal 2 24 2 2 17" xfId="58566"/>
    <cellStyle name="Normal 2 24 2 2 18" xfId="59768"/>
    <cellStyle name="Normal 2 24 2 2 19" xfId="61146"/>
    <cellStyle name="Normal 2 24 2 2 2" xfId="11559"/>
    <cellStyle name="Normal 2 24 2 2 20" xfId="62346"/>
    <cellStyle name="Normal 2 24 2 2 3" xfId="17050"/>
    <cellStyle name="Normal 2 24 2 2 4" xfId="37950"/>
    <cellStyle name="Normal 2 24 2 2 5" xfId="22913"/>
    <cellStyle name="Normal 2 24 2 2 6" xfId="11093"/>
    <cellStyle name="Normal 2 24 2 2 7" xfId="46090"/>
    <cellStyle name="Normal 2 24 2 2 8" xfId="47426"/>
    <cellStyle name="Normal 2 24 2 2 9" xfId="48685"/>
    <cellStyle name="Normal 2 24 2 20" xfId="4766"/>
    <cellStyle name="Normal 2 24 2 20 2" xfId="13840"/>
    <cellStyle name="Normal 2 24 2 20 3" xfId="30637"/>
    <cellStyle name="Normal 2 24 2 20 4" xfId="34686"/>
    <cellStyle name="Normal 2 24 2 20 5" xfId="22966"/>
    <cellStyle name="Normal 2 24 2 20 6" xfId="44220"/>
    <cellStyle name="Normal 2 24 2 21" xfId="4767"/>
    <cellStyle name="Normal 2 24 2 21 2" xfId="14445"/>
    <cellStyle name="Normal 2 24 2 21 3" xfId="31219"/>
    <cellStyle name="Normal 2 24 2 21 4" xfId="39657"/>
    <cellStyle name="Normal 2 24 2 21 5" xfId="42358"/>
    <cellStyle name="Normal 2 24 2 21 6" xfId="38911"/>
    <cellStyle name="Normal 2 24 2 22" xfId="4768"/>
    <cellStyle name="Normal 2 24 2 22 2" xfId="13768"/>
    <cellStyle name="Normal 2 24 2 22 3" xfId="30561"/>
    <cellStyle name="Normal 2 24 2 22 4" xfId="32337"/>
    <cellStyle name="Normal 2 24 2 22 5" xfId="40789"/>
    <cellStyle name="Normal 2 24 2 22 6" xfId="30668"/>
    <cellStyle name="Normal 2 24 2 23" xfId="4769"/>
    <cellStyle name="Normal 2 24 2 23 2" xfId="14528"/>
    <cellStyle name="Normal 2 24 2 23 3" xfId="31297"/>
    <cellStyle name="Normal 2 24 2 23 4" xfId="35324"/>
    <cellStyle name="Normal 2 24 2 23 5" xfId="37270"/>
    <cellStyle name="Normal 2 24 2 23 6" xfId="44722"/>
    <cellStyle name="Normal 2 24 2 24" xfId="4770"/>
    <cellStyle name="Normal 2 24 2 24 2" xfId="13682"/>
    <cellStyle name="Normal 2 24 2 24 3" xfId="30479"/>
    <cellStyle name="Normal 2 24 2 24 4" xfId="36791"/>
    <cellStyle name="Normal 2 24 2 24 5" xfId="14435"/>
    <cellStyle name="Normal 2 24 2 24 6" xfId="35015"/>
    <cellStyle name="Normal 2 24 2 25" xfId="4771"/>
    <cellStyle name="Normal 2 24 2 25 2" xfId="14633"/>
    <cellStyle name="Normal 2 24 2 25 3" xfId="31387"/>
    <cellStyle name="Normal 2 24 2 25 4" xfId="35877"/>
    <cellStyle name="Normal 2 24 2 25 5" xfId="40471"/>
    <cellStyle name="Normal 2 24 2 25 6" xfId="35295"/>
    <cellStyle name="Normal 2 24 2 26" xfId="4772"/>
    <cellStyle name="Normal 2 24 2 26 2" xfId="13579"/>
    <cellStyle name="Normal 2 24 2 26 3" xfId="30383"/>
    <cellStyle name="Normal 2 24 2 26 4" xfId="14977"/>
    <cellStyle name="Normal 2 24 2 26 5" xfId="36227"/>
    <cellStyle name="Normal 2 24 2 26 6" xfId="43484"/>
    <cellStyle name="Normal 2 24 2 27" xfId="4773"/>
    <cellStyle name="Normal 2 24 2 27 2" xfId="14746"/>
    <cellStyle name="Normal 2 24 2 27 3" xfId="31476"/>
    <cellStyle name="Normal 2 24 2 27 4" xfId="39930"/>
    <cellStyle name="Normal 2 24 2 27 5" xfId="42574"/>
    <cellStyle name="Normal 2 24 2 27 6" xfId="44106"/>
    <cellStyle name="Normal 2 24 2 28" xfId="4774"/>
    <cellStyle name="Normal 2 24 2 28 2" xfId="13446"/>
    <cellStyle name="Normal 2 24 2 28 3" xfId="30284"/>
    <cellStyle name="Normal 2 24 2 28 4" xfId="33837"/>
    <cellStyle name="Normal 2 24 2 28 5" xfId="30881"/>
    <cellStyle name="Normal 2 24 2 28 6" xfId="36777"/>
    <cellStyle name="Normal 2 24 2 29" xfId="4775"/>
    <cellStyle name="Normal 2 24 2 29 2" xfId="14887"/>
    <cellStyle name="Normal 2 24 2 29 3" xfId="31584"/>
    <cellStyle name="Normal 2 24 2 29 4" xfId="39142"/>
    <cellStyle name="Normal 2 24 2 29 5" xfId="41967"/>
    <cellStyle name="Normal 2 24 2 29 6" xfId="37398"/>
    <cellStyle name="Normal 2 24 2 3" xfId="4776"/>
    <cellStyle name="Normal 2 24 2 3 10" xfId="49940"/>
    <cellStyle name="Normal 2 24 2 3 11" xfId="51168"/>
    <cellStyle name="Normal 2 24 2 3 12" xfId="52426"/>
    <cellStyle name="Normal 2 24 2 3 13" xfId="53668"/>
    <cellStyle name="Normal 2 24 2 3 14" xfId="54900"/>
    <cellStyle name="Normal 2 24 2 3 15" xfId="56131"/>
    <cellStyle name="Normal 2 24 2 3 16" xfId="57353"/>
    <cellStyle name="Normal 2 24 2 3 17" xfId="58567"/>
    <cellStyle name="Normal 2 24 2 3 18" xfId="59769"/>
    <cellStyle name="Normal 2 24 2 3 19" xfId="61147"/>
    <cellStyle name="Normal 2 24 2 3 2" xfId="11564"/>
    <cellStyle name="Normal 2 24 2 3 20" xfId="62347"/>
    <cellStyle name="Normal 2 24 2 3 3" xfId="15013"/>
    <cellStyle name="Normal 2 24 2 3 4" xfId="35844"/>
    <cellStyle name="Normal 2 24 2 3 5" xfId="33482"/>
    <cellStyle name="Normal 2 24 2 3 6" xfId="43499"/>
    <cellStyle name="Normal 2 24 2 3 7" xfId="46091"/>
    <cellStyle name="Normal 2 24 2 3 8" xfId="47427"/>
    <cellStyle name="Normal 2 24 2 3 9" xfId="48686"/>
    <cellStyle name="Normal 2 24 2 30" xfId="4777"/>
    <cellStyle name="Normal 2 24 2 30 2" xfId="15333"/>
    <cellStyle name="Normal 2 24 2 30 3" xfId="31925"/>
    <cellStyle name="Normal 2 24 2 30 4" xfId="40422"/>
    <cellStyle name="Normal 2 24 2 30 5" xfId="42950"/>
    <cellStyle name="Normal 2 24 2 30 6" xfId="44345"/>
    <cellStyle name="Normal 2 24 2 31" xfId="4778"/>
    <cellStyle name="Normal 2 24 2 31 2" xfId="20196"/>
    <cellStyle name="Normal 2 24 2 31 3" xfId="35567"/>
    <cellStyle name="Normal 2 24 2 31 4" xfId="39446"/>
    <cellStyle name="Normal 2 24 2 31 5" xfId="42185"/>
    <cellStyle name="Normal 2 24 2 31 6" xfId="43940"/>
    <cellStyle name="Normal 2 24 2 32" xfId="4779"/>
    <cellStyle name="Normal 2 24 2 32 2" xfId="23234"/>
    <cellStyle name="Normal 2 24 2 32 3" xfId="37700"/>
    <cellStyle name="Normal 2 24 2 32 4" xfId="37666"/>
    <cellStyle name="Normal 2 24 2 32 5" xfId="30381"/>
    <cellStyle name="Normal 2 24 2 32 6" xfId="42654"/>
    <cellStyle name="Normal 2 24 2 33" xfId="4780"/>
    <cellStyle name="Normal 2 24 2 33 2" xfId="16275"/>
    <cellStyle name="Normal 2 24 2 33 3" xfId="32661"/>
    <cellStyle name="Normal 2 24 2 33 4" xfId="38699"/>
    <cellStyle name="Normal 2 24 2 33 5" xfId="40221"/>
    <cellStyle name="Normal 2 24 2 33 6" xfId="43182"/>
    <cellStyle name="Normal 2 24 2 34" xfId="9564"/>
    <cellStyle name="Normal 2 24 2 35" xfId="23731"/>
    <cellStyle name="Normal 2 24 2 36" xfId="22602"/>
    <cellStyle name="Normal 2 24 2 37" xfId="18165"/>
    <cellStyle name="Normal 2 24 2 38" xfId="23749"/>
    <cellStyle name="Normal 2 24 2 39" xfId="24566"/>
    <cellStyle name="Normal 2 24 2 4" xfId="4781"/>
    <cellStyle name="Normal 2 24 2 4 10" xfId="49941"/>
    <cellStyle name="Normal 2 24 2 4 11" xfId="51169"/>
    <cellStyle name="Normal 2 24 2 4 12" xfId="52427"/>
    <cellStyle name="Normal 2 24 2 4 13" xfId="53669"/>
    <cellStyle name="Normal 2 24 2 4 14" xfId="54901"/>
    <cellStyle name="Normal 2 24 2 4 15" xfId="56132"/>
    <cellStyle name="Normal 2 24 2 4 16" xfId="57354"/>
    <cellStyle name="Normal 2 24 2 4 17" xfId="58568"/>
    <cellStyle name="Normal 2 24 2 4 18" xfId="59770"/>
    <cellStyle name="Normal 2 24 2 4 19" xfId="61148"/>
    <cellStyle name="Normal 2 24 2 4 2" xfId="11565"/>
    <cellStyle name="Normal 2 24 2 4 20" xfId="62348"/>
    <cellStyle name="Normal 2 24 2 4 3" xfId="15280"/>
    <cellStyle name="Normal 2 24 2 4 4" xfId="37028"/>
    <cellStyle name="Normal 2 24 2 4 5" xfId="36601"/>
    <cellStyle name="Normal 2 24 2 4 6" xfId="42904"/>
    <cellStyle name="Normal 2 24 2 4 7" xfId="46092"/>
    <cellStyle name="Normal 2 24 2 4 8" xfId="47428"/>
    <cellStyle name="Normal 2 24 2 4 9" xfId="48687"/>
    <cellStyle name="Normal 2 24 2 40" xfId="24766"/>
    <cellStyle name="Normal 2 24 2 41" xfId="24970"/>
    <cellStyle name="Normal 2 24 2 42" xfId="25168"/>
    <cellStyle name="Normal 2 24 2 43" xfId="25366"/>
    <cellStyle name="Normal 2 24 2 44" xfId="25565"/>
    <cellStyle name="Normal 2 24 2 45" xfId="25754"/>
    <cellStyle name="Normal 2 24 2 46" xfId="25939"/>
    <cellStyle name="Normal 2 24 2 47" xfId="26131"/>
    <cellStyle name="Normal 2 24 2 48" xfId="26315"/>
    <cellStyle name="Normal 2 24 2 49" xfId="26497"/>
    <cellStyle name="Normal 2 24 2 5" xfId="4782"/>
    <cellStyle name="Normal 2 24 2 5 10" xfId="49942"/>
    <cellStyle name="Normal 2 24 2 5 11" xfId="51170"/>
    <cellStyle name="Normal 2 24 2 5 12" xfId="52428"/>
    <cellStyle name="Normal 2 24 2 5 13" xfId="53670"/>
    <cellStyle name="Normal 2 24 2 5 14" xfId="54902"/>
    <cellStyle name="Normal 2 24 2 5 15" xfId="56133"/>
    <cellStyle name="Normal 2 24 2 5 16" xfId="57355"/>
    <cellStyle name="Normal 2 24 2 5 17" xfId="58569"/>
    <cellStyle name="Normal 2 24 2 5 18" xfId="59771"/>
    <cellStyle name="Normal 2 24 2 5 19" xfId="61149"/>
    <cellStyle name="Normal 2 24 2 5 2" xfId="11566"/>
    <cellStyle name="Normal 2 24 2 5 20" xfId="62349"/>
    <cellStyle name="Normal 2 24 2 5 3" xfId="14832"/>
    <cellStyle name="Normal 2 24 2 5 4" xfId="33912"/>
    <cellStyle name="Normal 2 24 2 5 5" xfId="36748"/>
    <cellStyle name="Normal 2 24 2 5 6" xfId="23962"/>
    <cellStyle name="Normal 2 24 2 5 7" xfId="46093"/>
    <cellStyle name="Normal 2 24 2 5 8" xfId="47429"/>
    <cellStyle name="Normal 2 24 2 5 9" xfId="48688"/>
    <cellStyle name="Normal 2 24 2 50" xfId="26685"/>
    <cellStyle name="Normal 2 24 2 51" xfId="26866"/>
    <cellStyle name="Normal 2 24 2 52" xfId="27043"/>
    <cellStyle name="Normal 2 24 2 53" xfId="27216"/>
    <cellStyle name="Normal 2 24 2 54" xfId="27389"/>
    <cellStyle name="Normal 2 24 2 55" xfId="27554"/>
    <cellStyle name="Normal 2 24 2 56" xfId="27714"/>
    <cellStyle name="Normal 2 24 2 57" xfId="27867"/>
    <cellStyle name="Normal 2 24 2 58" xfId="28012"/>
    <cellStyle name="Normal 2 24 2 59" xfId="28164"/>
    <cellStyle name="Normal 2 24 2 6" xfId="4783"/>
    <cellStyle name="Normal 2 24 2 6 10" xfId="49943"/>
    <cellStyle name="Normal 2 24 2 6 11" xfId="51171"/>
    <cellStyle name="Normal 2 24 2 6 12" xfId="52429"/>
    <cellStyle name="Normal 2 24 2 6 13" xfId="53671"/>
    <cellStyle name="Normal 2 24 2 6 14" xfId="54903"/>
    <cellStyle name="Normal 2 24 2 6 15" xfId="56134"/>
    <cellStyle name="Normal 2 24 2 6 16" xfId="57356"/>
    <cellStyle name="Normal 2 24 2 6 17" xfId="58570"/>
    <cellStyle name="Normal 2 24 2 6 18" xfId="59772"/>
    <cellStyle name="Normal 2 24 2 6 19" xfId="61150"/>
    <cellStyle name="Normal 2 24 2 6 2" xfId="11567"/>
    <cellStyle name="Normal 2 24 2 6 20" xfId="62350"/>
    <cellStyle name="Normal 2 24 2 6 3" xfId="10368"/>
    <cellStyle name="Normal 2 24 2 6 4" xfId="33637"/>
    <cellStyle name="Normal 2 24 2 6 5" xfId="36423"/>
    <cellStyle name="Normal 2 24 2 6 6" xfId="16255"/>
    <cellStyle name="Normal 2 24 2 6 7" xfId="46094"/>
    <cellStyle name="Normal 2 24 2 6 8" xfId="47430"/>
    <cellStyle name="Normal 2 24 2 6 9" xfId="48689"/>
    <cellStyle name="Normal 2 24 2 60" xfId="28317"/>
    <cellStyle name="Normal 2 24 2 61" xfId="28461"/>
    <cellStyle name="Normal 2 24 2 62" xfId="28604"/>
    <cellStyle name="Normal 2 24 2 63" xfId="28740"/>
    <cellStyle name="Normal 2 24 2 64" xfId="28475"/>
    <cellStyle name="Normal 2 24 2 65" xfId="21657"/>
    <cellStyle name="Normal 2 24 2 66" xfId="24347"/>
    <cellStyle name="Normal 2 24 2 67" xfId="14571"/>
    <cellStyle name="Normal 2 24 2 68" xfId="25292"/>
    <cellStyle name="Normal 2 24 2 69" xfId="29307"/>
    <cellStyle name="Normal 2 24 2 7" xfId="4784"/>
    <cellStyle name="Normal 2 24 2 7 10" xfId="49944"/>
    <cellStyle name="Normal 2 24 2 7 11" xfId="51172"/>
    <cellStyle name="Normal 2 24 2 7 12" xfId="52430"/>
    <cellStyle name="Normal 2 24 2 7 13" xfId="53672"/>
    <cellStyle name="Normal 2 24 2 7 14" xfId="54904"/>
    <cellStyle name="Normal 2 24 2 7 15" xfId="56135"/>
    <cellStyle name="Normal 2 24 2 7 16" xfId="57357"/>
    <cellStyle name="Normal 2 24 2 7 17" xfId="58571"/>
    <cellStyle name="Normal 2 24 2 7 18" xfId="59773"/>
    <cellStyle name="Normal 2 24 2 7 19" xfId="61151"/>
    <cellStyle name="Normal 2 24 2 7 2" xfId="11568"/>
    <cellStyle name="Normal 2 24 2 7 20" xfId="62351"/>
    <cellStyle name="Normal 2 24 2 7 3" xfId="10367"/>
    <cellStyle name="Normal 2 24 2 7 4" xfId="33348"/>
    <cellStyle name="Normal 2 24 2 7 5" xfId="37239"/>
    <cellStyle name="Normal 2 24 2 7 6" xfId="41474"/>
    <cellStyle name="Normal 2 24 2 7 7" xfId="46095"/>
    <cellStyle name="Normal 2 24 2 7 8" xfId="47431"/>
    <cellStyle name="Normal 2 24 2 7 9" xfId="48690"/>
    <cellStyle name="Normal 2 24 2 70" xfId="28285"/>
    <cellStyle name="Normal 2 24 2 71" xfId="27319"/>
    <cellStyle name="Normal 2 24 2 72" xfId="29706"/>
    <cellStyle name="Normal 2 24 2 73" xfId="29798"/>
    <cellStyle name="Normal 2 24 2 74" xfId="26611"/>
    <cellStyle name="Normal 2 24 2 75" xfId="29349"/>
    <cellStyle name="Normal 2 24 2 76" xfId="13031"/>
    <cellStyle name="Normal 2 24 2 77" xfId="34581"/>
    <cellStyle name="Normal 2 24 2 78" xfId="13621"/>
    <cellStyle name="Normal 2 24 2 79" xfId="44484"/>
    <cellStyle name="Normal 2 24 2 8" xfId="4785"/>
    <cellStyle name="Normal 2 24 2 8 2" xfId="11569"/>
    <cellStyle name="Normal 2 24 2 8 3" xfId="10366"/>
    <cellStyle name="Normal 2 24 2 8 4" xfId="33047"/>
    <cellStyle name="Normal 2 24 2 8 5" xfId="40372"/>
    <cellStyle name="Normal 2 24 2 8 6" xfId="38682"/>
    <cellStyle name="Normal 2 24 2 80" xfId="46089"/>
    <cellStyle name="Normal 2 24 2 81" xfId="47425"/>
    <cellStyle name="Normal 2 24 2 82" xfId="48684"/>
    <cellStyle name="Normal 2 24 2 83" xfId="49938"/>
    <cellStyle name="Normal 2 24 2 84" xfId="51166"/>
    <cellStyle name="Normal 2 24 2 85" xfId="52424"/>
    <cellStyle name="Normal 2 24 2 86" xfId="53666"/>
    <cellStyle name="Normal 2 24 2 87" xfId="54898"/>
    <cellStyle name="Normal 2 24 2 88" xfId="56129"/>
    <cellStyle name="Normal 2 24 2 89" xfId="57351"/>
    <cellStyle name="Normal 2 24 2 9" xfId="4786"/>
    <cellStyle name="Normal 2 24 2 9 2" xfId="11570"/>
    <cellStyle name="Normal 2 24 2 9 3" xfId="10365"/>
    <cellStyle name="Normal 2 24 2 9 4" xfId="32751"/>
    <cellStyle name="Normal 2 24 2 9 5" xfId="41183"/>
    <cellStyle name="Normal 2 24 2 9 6" xfId="38872"/>
    <cellStyle name="Normal 2 24 2 90" xfId="58565"/>
    <cellStyle name="Normal 2 24 2 91" xfId="59767"/>
    <cellStyle name="Normal 2 24 2 92" xfId="61145"/>
    <cellStyle name="Normal 2 24 2 93" xfId="62345"/>
    <cellStyle name="Normal 2 24 2_Planilha" xfId="46096"/>
    <cellStyle name="Normal 2 24 20" xfId="4787"/>
    <cellStyle name="Normal 2 24 20 2" xfId="13897"/>
    <cellStyle name="Normal 2 24 20 3" xfId="30698"/>
    <cellStyle name="Normal 2 24 20 4" xfId="40411"/>
    <cellStyle name="Normal 2 24 20 5" xfId="42942"/>
    <cellStyle name="Normal 2 24 20 6" xfId="44341"/>
    <cellStyle name="Normal 2 24 21" xfId="4788"/>
    <cellStyle name="Normal 2 24 21 2" xfId="14379"/>
    <cellStyle name="Normal 2 24 21 3" xfId="31159"/>
    <cellStyle name="Normal 2 24 21 4" xfId="34656"/>
    <cellStyle name="Normal 2 24 21 5" xfId="13073"/>
    <cellStyle name="Normal 2 24 21 6" xfId="44821"/>
    <cellStyle name="Normal 2 24 22" xfId="4789"/>
    <cellStyle name="Normal 2 24 22 2" xfId="13841"/>
    <cellStyle name="Normal 2 24 22 3" xfId="30638"/>
    <cellStyle name="Normal 2 24 22 4" xfId="38440"/>
    <cellStyle name="Normal 2 24 22 5" xfId="38483"/>
    <cellStyle name="Normal 2 24 22 6" xfId="44835"/>
    <cellStyle name="Normal 2 24 23" xfId="4790"/>
    <cellStyle name="Normal 2 24 23 2" xfId="14444"/>
    <cellStyle name="Normal 2 24 23 3" xfId="31218"/>
    <cellStyle name="Normal 2 24 23 4" xfId="39761"/>
    <cellStyle name="Normal 2 24 23 5" xfId="42442"/>
    <cellStyle name="Normal 2 24 23 6" xfId="14116"/>
    <cellStyle name="Normal 2 24 24" xfId="4791"/>
    <cellStyle name="Normal 2 24 24 2" xfId="13770"/>
    <cellStyle name="Normal 2 24 24 3" xfId="30562"/>
    <cellStyle name="Normal 2 24 24 4" xfId="34681"/>
    <cellStyle name="Normal 2 24 24 5" xfId="10561"/>
    <cellStyle name="Normal 2 24 24 6" xfId="44942"/>
    <cellStyle name="Normal 2 24 25" xfId="4792"/>
    <cellStyle name="Normal 2 24 25 2" xfId="14526"/>
    <cellStyle name="Normal 2 24 25 3" xfId="31295"/>
    <cellStyle name="Normal 2 24 25 4" xfId="37182"/>
    <cellStyle name="Normal 2 24 25 5" xfId="37463"/>
    <cellStyle name="Normal 2 24 25 6" xfId="34600"/>
    <cellStyle name="Normal 2 24 26" xfId="4793"/>
    <cellStyle name="Normal 2 24 26 2" xfId="13683"/>
    <cellStyle name="Normal 2 24 26 3" xfId="30480"/>
    <cellStyle name="Normal 2 24 26 4" xfId="36466"/>
    <cellStyle name="Normal 2 24 26 5" xfId="31083"/>
    <cellStyle name="Normal 2 24 26 6" xfId="40028"/>
    <cellStyle name="Normal 2 24 27" xfId="4794"/>
    <cellStyle name="Normal 2 24 27 2" xfId="14631"/>
    <cellStyle name="Normal 2 24 27 3" xfId="31385"/>
    <cellStyle name="Normal 2 24 27 4" xfId="38648"/>
    <cellStyle name="Normal 2 24 27 5" xfId="40010"/>
    <cellStyle name="Normal 2 24 27 6" xfId="41666"/>
    <cellStyle name="Normal 2 24 28" xfId="4795"/>
    <cellStyle name="Normal 2 24 28 2" xfId="13581"/>
    <cellStyle name="Normal 2 24 28 3" xfId="30384"/>
    <cellStyle name="Normal 2 24 28 4" xfId="39257"/>
    <cellStyle name="Normal 2 24 28 5" xfId="42053"/>
    <cellStyle name="Normal 2 24 28 6" xfId="37285"/>
    <cellStyle name="Normal 2 24 29" xfId="4796"/>
    <cellStyle name="Normal 2 24 29 2" xfId="14744"/>
    <cellStyle name="Normal 2 24 29 3" xfId="31474"/>
    <cellStyle name="Normal 2 24 29 4" xfId="40137"/>
    <cellStyle name="Normal 2 24 29 5" xfId="42730"/>
    <cellStyle name="Normal 2 24 29 6" xfId="44207"/>
    <cellStyle name="Normal 2 24 3" xfId="4797"/>
    <cellStyle name="Normal 2 24 3 10" xfId="4798"/>
    <cellStyle name="Normal 2 24 3 10 2" xfId="11572"/>
    <cellStyle name="Normal 2 24 3 10 3" xfId="10363"/>
    <cellStyle name="Normal 2 24 3 10 4" xfId="32134"/>
    <cellStyle name="Normal 2 24 3 10 5" xfId="39006"/>
    <cellStyle name="Normal 2 24 3 10 6" xfId="42048"/>
    <cellStyle name="Normal 2 24 3 11" xfId="4799"/>
    <cellStyle name="Normal 2 24 3 11 2" xfId="11573"/>
    <cellStyle name="Normal 2 24 3 11 3" xfId="23970"/>
    <cellStyle name="Normal 2 24 3 11 4" xfId="31784"/>
    <cellStyle name="Normal 2 24 3 11 5" xfId="23330"/>
    <cellStyle name="Normal 2 24 3 11 6" xfId="35447"/>
    <cellStyle name="Normal 2 24 3 12" xfId="4800"/>
    <cellStyle name="Normal 2 24 3 12 2" xfId="11574"/>
    <cellStyle name="Normal 2 24 3 12 3" xfId="23772"/>
    <cellStyle name="Normal 2 24 3 12 4" xfId="36285"/>
    <cellStyle name="Normal 2 24 3 12 5" xfId="38780"/>
    <cellStyle name="Normal 2 24 3 12 6" xfId="42600"/>
    <cellStyle name="Normal 2 24 3 13" xfId="4801"/>
    <cellStyle name="Normal 2 24 3 13 2" xfId="11575"/>
    <cellStyle name="Normal 2 24 3 13 3" xfId="23565"/>
    <cellStyle name="Normal 2 24 3 13 4" xfId="36036"/>
    <cellStyle name="Normal 2 24 3 13 5" xfId="31536"/>
    <cellStyle name="Normal 2 24 3 13 6" xfId="39955"/>
    <cellStyle name="Normal 2 24 3 14" xfId="4802"/>
    <cellStyle name="Normal 2 24 3 14 2" xfId="13269"/>
    <cellStyle name="Normal 2 24 3 14 3" xfId="30128"/>
    <cellStyle name="Normal 2 24 3 14 4" xfId="34444"/>
    <cellStyle name="Normal 2 24 3 14 5" xfId="39967"/>
    <cellStyle name="Normal 2 24 3 14 6" xfId="44982"/>
    <cellStyle name="Normal 2 24 3 15" xfId="4803"/>
    <cellStyle name="Normal 2 24 3 15 2" xfId="14308"/>
    <cellStyle name="Normal 2 24 3 15 3" xfId="31091"/>
    <cellStyle name="Normal 2 24 3 15 4" xfId="37356"/>
    <cellStyle name="Normal 2 24 3 15 5" xfId="30413"/>
    <cellStyle name="Normal 2 24 3 15 6" xfId="45007"/>
    <cellStyle name="Normal 2 24 3 16" xfId="4804"/>
    <cellStyle name="Normal 2 24 3 16 2" xfId="13945"/>
    <cellStyle name="Normal 2 24 3 16 3" xfId="30740"/>
    <cellStyle name="Normal 2 24 3 16 4" xfId="38748"/>
    <cellStyle name="Normal 2 24 3 16 5" xfId="35624"/>
    <cellStyle name="Normal 2 24 3 16 6" xfId="10656"/>
    <cellStyle name="Normal 2 24 3 17" xfId="4805"/>
    <cellStyle name="Normal 2 24 3 17 2" xfId="14334"/>
    <cellStyle name="Normal 2 24 3 17 3" xfId="31116"/>
    <cellStyle name="Normal 2 24 3 17 4" xfId="39101"/>
    <cellStyle name="Normal 2 24 3 17 5" xfId="41932"/>
    <cellStyle name="Normal 2 24 3 17 6" xfId="39816"/>
    <cellStyle name="Normal 2 24 3 18" xfId="4806"/>
    <cellStyle name="Normal 2 24 3 18 2" xfId="13886"/>
    <cellStyle name="Normal 2 24 3 18 3" xfId="30686"/>
    <cellStyle name="Normal 2 24 3 18 4" xfId="36703"/>
    <cellStyle name="Normal 2 24 3 18 5" xfId="36693"/>
    <cellStyle name="Normal 2 24 3 18 6" xfId="44811"/>
    <cellStyle name="Normal 2 24 3 19" xfId="4807"/>
    <cellStyle name="Normal 2 24 3 19 2" xfId="14390"/>
    <cellStyle name="Normal 2 24 3 19 3" xfId="31169"/>
    <cellStyle name="Normal 2 24 3 19 4" xfId="41581"/>
    <cellStyle name="Normal 2 24 3 19 5" xfId="43803"/>
    <cellStyle name="Normal 2 24 3 19 6" xfId="36161"/>
    <cellStyle name="Normal 2 24 3 2" xfId="4808"/>
    <cellStyle name="Normal 2 24 3 2 10" xfId="49946"/>
    <cellStyle name="Normal 2 24 3 2 11" xfId="51174"/>
    <cellStyle name="Normal 2 24 3 2 12" xfId="52433"/>
    <cellStyle name="Normal 2 24 3 2 13" xfId="53674"/>
    <cellStyle name="Normal 2 24 3 2 14" xfId="54907"/>
    <cellStyle name="Normal 2 24 3 2 15" xfId="56138"/>
    <cellStyle name="Normal 2 24 3 2 16" xfId="57359"/>
    <cellStyle name="Normal 2 24 3 2 17" xfId="58573"/>
    <cellStyle name="Normal 2 24 3 2 18" xfId="59775"/>
    <cellStyle name="Normal 2 24 3 2 19" xfId="61153"/>
    <cellStyle name="Normal 2 24 3 2 2" xfId="11571"/>
    <cellStyle name="Normal 2 24 3 2 20" xfId="62353"/>
    <cellStyle name="Normal 2 24 3 2 3" xfId="10364"/>
    <cellStyle name="Normal 2 24 3 2 4" xfId="32446"/>
    <cellStyle name="Normal 2 24 3 2 5" xfId="40361"/>
    <cellStyle name="Normal 2 24 3 2 6" xfId="40802"/>
    <cellStyle name="Normal 2 24 3 2 7" xfId="46098"/>
    <cellStyle name="Normal 2 24 3 2 8" xfId="47434"/>
    <cellStyle name="Normal 2 24 3 2 9" xfId="48693"/>
    <cellStyle name="Normal 2 24 3 20" xfId="4809"/>
    <cellStyle name="Normal 2 24 3 20 2" xfId="13827"/>
    <cellStyle name="Normal 2 24 3 20 3" xfId="30624"/>
    <cellStyle name="Normal 2 24 3 20 4" xfId="36653"/>
    <cellStyle name="Normal 2 24 3 20 5" xfId="37461"/>
    <cellStyle name="Normal 2 24 3 20 6" xfId="35851"/>
    <cellStyle name="Normal 2 24 3 21" xfId="4810"/>
    <cellStyle name="Normal 2 24 3 21 2" xfId="14458"/>
    <cellStyle name="Normal 2 24 3 21 3" xfId="31232"/>
    <cellStyle name="Normal 2 24 3 21 4" xfId="38029"/>
    <cellStyle name="Normal 2 24 3 21 5" xfId="37606"/>
    <cellStyle name="Normal 2 24 3 21 6" xfId="44210"/>
    <cellStyle name="Normal 2 24 3 22" xfId="4811"/>
    <cellStyle name="Normal 2 24 3 22 2" xfId="13753"/>
    <cellStyle name="Normal 2 24 3 22 3" xfId="30548"/>
    <cellStyle name="Normal 2 24 3 22 4" xfId="38265"/>
    <cellStyle name="Normal 2 24 3 22 5" xfId="41241"/>
    <cellStyle name="Normal 2 24 3 22 6" xfId="35162"/>
    <cellStyle name="Normal 2 24 3 23" xfId="4812"/>
    <cellStyle name="Normal 2 24 3 23 2" xfId="14547"/>
    <cellStyle name="Normal 2 24 3 23 3" xfId="31312"/>
    <cellStyle name="Normal 2 24 3 23 4" xfId="41014"/>
    <cellStyle name="Normal 2 24 3 23 5" xfId="43362"/>
    <cellStyle name="Normal 2 24 3 23 6" xfId="44611"/>
    <cellStyle name="Normal 2 24 3 24" xfId="4813"/>
    <cellStyle name="Normal 2 24 3 24 2" xfId="13669"/>
    <cellStyle name="Normal 2 24 3 24 3" xfId="30466"/>
    <cellStyle name="Normal 2 24 3 24 4" xfId="41500"/>
    <cellStyle name="Normal 2 24 3 24 5" xfId="43741"/>
    <cellStyle name="Normal 2 24 3 24 6" xfId="40742"/>
    <cellStyle name="Normal 2 24 3 25" xfId="4814"/>
    <cellStyle name="Normal 2 24 3 25 2" xfId="16895"/>
    <cellStyle name="Normal 2 24 3 25 3" xfId="33120"/>
    <cellStyle name="Normal 2 24 3 25 4" xfId="34968"/>
    <cellStyle name="Normal 2 24 3 25 5" xfId="10637"/>
    <cellStyle name="Normal 2 24 3 25 6" xfId="45171"/>
    <cellStyle name="Normal 2 24 3 26" xfId="4815"/>
    <cellStyle name="Normal 2 24 3 26 2" xfId="13562"/>
    <cellStyle name="Normal 2 24 3 26 3" xfId="30369"/>
    <cellStyle name="Normal 2 24 3 26 4" xfId="39494"/>
    <cellStyle name="Normal 2 24 3 26 5" xfId="42230"/>
    <cellStyle name="Normal 2 24 3 26 6" xfId="43736"/>
    <cellStyle name="Normal 2 24 3 27" xfId="4816"/>
    <cellStyle name="Normal 2 24 3 27 2" xfId="17686"/>
    <cellStyle name="Normal 2 24 3 27 3" xfId="33710"/>
    <cellStyle name="Normal 2 24 3 27 4" xfId="38160"/>
    <cellStyle name="Normal 2 24 3 27 5" xfId="41601"/>
    <cellStyle name="Normal 2 24 3 27 6" xfId="43896"/>
    <cellStyle name="Normal 2 24 3 28" xfId="4817"/>
    <cellStyle name="Normal 2 24 3 28 2" xfId="13425"/>
    <cellStyle name="Normal 2 24 3 28 3" xfId="30267"/>
    <cellStyle name="Normal 2 24 3 28 4" xfId="32057"/>
    <cellStyle name="Normal 2 24 3 28 5" xfId="37098"/>
    <cellStyle name="Normal 2 24 3 28 6" xfId="36071"/>
    <cellStyle name="Normal 2 24 3 29" xfId="4818"/>
    <cellStyle name="Normal 2 24 3 29 2" xfId="14910"/>
    <cellStyle name="Normal 2 24 3 29 3" xfId="31599"/>
    <cellStyle name="Normal 2 24 3 29 4" xfId="31990"/>
    <cellStyle name="Normal 2 24 3 29 5" xfId="36873"/>
    <cellStyle name="Normal 2 24 3 29 6" xfId="39527"/>
    <cellStyle name="Normal 2 24 3 3" xfId="4819"/>
    <cellStyle name="Normal 2 24 3 3 10" xfId="49947"/>
    <cellStyle name="Normal 2 24 3 3 11" xfId="51175"/>
    <cellStyle name="Normal 2 24 3 3 12" xfId="52434"/>
    <cellStyle name="Normal 2 24 3 3 13" xfId="53675"/>
    <cellStyle name="Normal 2 24 3 3 14" xfId="54908"/>
    <cellStyle name="Normal 2 24 3 3 15" xfId="56139"/>
    <cellStyle name="Normal 2 24 3 3 16" xfId="57360"/>
    <cellStyle name="Normal 2 24 3 3 17" xfId="58574"/>
    <cellStyle name="Normal 2 24 3 3 18" xfId="59776"/>
    <cellStyle name="Normal 2 24 3 3 19" xfId="61154"/>
    <cellStyle name="Normal 2 24 3 3 2" xfId="11576"/>
    <cellStyle name="Normal 2 24 3 3 20" xfId="62354"/>
    <cellStyle name="Normal 2 24 3 3 3" xfId="20978"/>
    <cellStyle name="Normal 2 24 3 3 4" xfId="35750"/>
    <cellStyle name="Normal 2 24 3 3 5" xfId="39005"/>
    <cellStyle name="Normal 2 24 3 3 6" xfId="42537"/>
    <cellStyle name="Normal 2 24 3 3 7" xfId="46099"/>
    <cellStyle name="Normal 2 24 3 3 8" xfId="47435"/>
    <cellStyle name="Normal 2 24 3 3 9" xfId="48694"/>
    <cellStyle name="Normal 2 24 3 30" xfId="4820"/>
    <cellStyle name="Normal 2 24 3 30 2" xfId="18905"/>
    <cellStyle name="Normal 2 24 3 30 3" xfId="34590"/>
    <cellStyle name="Normal 2 24 3 30 4" xfId="30646"/>
    <cellStyle name="Normal 2 24 3 30 5" xfId="41510"/>
    <cellStyle name="Normal 2 24 3 30 6" xfId="44430"/>
    <cellStyle name="Normal 2 24 3 31" xfId="4821"/>
    <cellStyle name="Normal 2 24 3 31 2" xfId="20191"/>
    <cellStyle name="Normal 2 24 3 31 3" xfId="35563"/>
    <cellStyle name="Normal 2 24 3 31 4" xfId="40007"/>
    <cellStyle name="Normal 2 24 3 31 5" xfId="42634"/>
    <cellStyle name="Normal 2 24 3 31 6" xfId="44149"/>
    <cellStyle name="Normal 2 24 3 32" xfId="4822"/>
    <cellStyle name="Normal 2 24 3 32 2" xfId="23203"/>
    <cellStyle name="Normal 2 24 3 32 3" xfId="37669"/>
    <cellStyle name="Normal 2 24 3 32 4" xfId="14481"/>
    <cellStyle name="Normal 2 24 3 32 5" xfId="32795"/>
    <cellStyle name="Normal 2 24 3 32 6" xfId="45149"/>
    <cellStyle name="Normal 2 24 3 33" xfId="4823"/>
    <cellStyle name="Normal 2 24 3 33 2" xfId="16173"/>
    <cellStyle name="Normal 2 24 3 33 3" xfId="32577"/>
    <cellStyle name="Normal 2 24 3 33 4" xfId="38584"/>
    <cellStyle name="Normal 2 24 3 33 5" xfId="41607"/>
    <cellStyle name="Normal 2 24 3 33 6" xfId="44954"/>
    <cellStyle name="Normal 2 24 3 34" xfId="9565"/>
    <cellStyle name="Normal 2 24 3 35" xfId="14909"/>
    <cellStyle name="Normal 2 24 3 36" xfId="22618"/>
    <cellStyle name="Normal 2 24 3 37" xfId="23705"/>
    <cellStyle name="Normal 2 24 3 38" xfId="24016"/>
    <cellStyle name="Normal 2 24 3 39" xfId="19826"/>
    <cellStyle name="Normal 2 24 3 4" xfId="4824"/>
    <cellStyle name="Normal 2 24 3 4 10" xfId="49948"/>
    <cellStyle name="Normal 2 24 3 4 11" xfId="51176"/>
    <cellStyle name="Normal 2 24 3 4 12" xfId="52435"/>
    <cellStyle name="Normal 2 24 3 4 13" xfId="53676"/>
    <cellStyle name="Normal 2 24 3 4 14" xfId="54909"/>
    <cellStyle name="Normal 2 24 3 4 15" xfId="56140"/>
    <cellStyle name="Normal 2 24 3 4 16" xfId="57361"/>
    <cellStyle name="Normal 2 24 3 4 17" xfId="58575"/>
    <cellStyle name="Normal 2 24 3 4 18" xfId="59777"/>
    <cellStyle name="Normal 2 24 3 4 19" xfId="61155"/>
    <cellStyle name="Normal 2 24 3 4 2" xfId="11577"/>
    <cellStyle name="Normal 2 24 3 4 20" xfId="62355"/>
    <cellStyle name="Normal 2 24 3 4 3" xfId="19073"/>
    <cellStyle name="Normal 2 24 3 4 4" xfId="35414"/>
    <cellStyle name="Normal 2 24 3 4 5" xfId="10678"/>
    <cellStyle name="Normal 2 24 3 4 6" xfId="39788"/>
    <cellStyle name="Normal 2 24 3 4 7" xfId="46100"/>
    <cellStyle name="Normal 2 24 3 4 8" xfId="47436"/>
    <cellStyle name="Normal 2 24 3 4 9" xfId="48695"/>
    <cellStyle name="Normal 2 24 3 40" xfId="24039"/>
    <cellStyle name="Normal 2 24 3 41" xfId="20604"/>
    <cellStyle name="Normal 2 24 3 42" xfId="23968"/>
    <cellStyle name="Normal 2 24 3 43" xfId="22869"/>
    <cellStyle name="Normal 2 24 3 44" xfId="24476"/>
    <cellStyle name="Normal 2 24 3 45" xfId="24684"/>
    <cellStyle name="Normal 2 24 3 46" xfId="24885"/>
    <cellStyle name="Normal 2 24 3 47" xfId="25089"/>
    <cellStyle name="Normal 2 24 3 48" xfId="25285"/>
    <cellStyle name="Normal 2 24 3 49" xfId="25485"/>
    <cellStyle name="Normal 2 24 3 5" xfId="4825"/>
    <cellStyle name="Normal 2 24 3 5 10" xfId="49949"/>
    <cellStyle name="Normal 2 24 3 5 11" xfId="51177"/>
    <cellStyle name="Normal 2 24 3 5 12" xfId="52436"/>
    <cellStyle name="Normal 2 24 3 5 13" xfId="53677"/>
    <cellStyle name="Normal 2 24 3 5 14" xfId="54910"/>
    <cellStyle name="Normal 2 24 3 5 15" xfId="56141"/>
    <cellStyle name="Normal 2 24 3 5 16" xfId="57362"/>
    <cellStyle name="Normal 2 24 3 5 17" xfId="58576"/>
    <cellStyle name="Normal 2 24 3 5 18" xfId="59778"/>
    <cellStyle name="Normal 2 24 3 5 19" xfId="61156"/>
    <cellStyle name="Normal 2 24 3 5 2" xfId="11578"/>
    <cellStyle name="Normal 2 24 3 5 20" xfId="62356"/>
    <cellStyle name="Normal 2 24 3 5 3" xfId="10362"/>
    <cellStyle name="Normal 2 24 3 5 4" xfId="35116"/>
    <cellStyle name="Normal 2 24 3 5 5" xfId="39250"/>
    <cellStyle name="Normal 2 24 3 5 6" xfId="35150"/>
    <cellStyle name="Normal 2 24 3 5 7" xfId="46101"/>
    <cellStyle name="Normal 2 24 3 5 8" xfId="47437"/>
    <cellStyle name="Normal 2 24 3 5 9" xfId="48696"/>
    <cellStyle name="Normal 2 24 3 50" xfId="25680"/>
    <cellStyle name="Normal 2 24 3 51" xfId="25868"/>
    <cellStyle name="Normal 2 24 3 52" xfId="26057"/>
    <cellStyle name="Normal 2 24 3 53" xfId="26247"/>
    <cellStyle name="Normal 2 24 3 54" xfId="26428"/>
    <cellStyle name="Normal 2 24 3 55" xfId="26613"/>
    <cellStyle name="Normal 2 24 3 56" xfId="26800"/>
    <cellStyle name="Normal 2 24 3 57" xfId="26978"/>
    <cellStyle name="Normal 2 24 3 58" xfId="27155"/>
    <cellStyle name="Normal 2 24 3 59" xfId="27328"/>
    <cellStyle name="Normal 2 24 3 6" xfId="4826"/>
    <cellStyle name="Normal 2 24 3 6 10" xfId="49950"/>
    <cellStyle name="Normal 2 24 3 6 11" xfId="51178"/>
    <cellStyle name="Normal 2 24 3 6 12" xfId="52437"/>
    <cellStyle name="Normal 2 24 3 6 13" xfId="53678"/>
    <cellStyle name="Normal 2 24 3 6 14" xfId="54911"/>
    <cellStyle name="Normal 2 24 3 6 15" xfId="56142"/>
    <cellStyle name="Normal 2 24 3 6 16" xfId="57363"/>
    <cellStyle name="Normal 2 24 3 6 17" xfId="58577"/>
    <cellStyle name="Normal 2 24 3 6 18" xfId="59779"/>
    <cellStyle name="Normal 2 24 3 6 19" xfId="61157"/>
    <cellStyle name="Normal 2 24 3 6 2" xfId="11579"/>
    <cellStyle name="Normal 2 24 3 6 20" xfId="62357"/>
    <cellStyle name="Normal 2 24 3 6 3" xfId="18666"/>
    <cellStyle name="Normal 2 24 3 6 4" xfId="34820"/>
    <cellStyle name="Normal 2 24 3 6 5" xfId="13558"/>
    <cellStyle name="Normal 2 24 3 6 6" xfId="43015"/>
    <cellStyle name="Normal 2 24 3 6 7" xfId="46102"/>
    <cellStyle name="Normal 2 24 3 6 8" xfId="47438"/>
    <cellStyle name="Normal 2 24 3 6 9" xfId="48697"/>
    <cellStyle name="Normal 2 24 3 60" xfId="27498"/>
    <cellStyle name="Normal 2 24 3 61" xfId="27663"/>
    <cellStyle name="Normal 2 24 3 62" xfId="27820"/>
    <cellStyle name="Normal 2 24 3 63" xfId="27971"/>
    <cellStyle name="Normal 2 24 3 64" xfId="27804"/>
    <cellStyle name="Normal 2 24 3 65" xfId="22110"/>
    <cellStyle name="Normal 2 24 3 66" xfId="28690"/>
    <cellStyle name="Normal 2 24 3 67" xfId="28139"/>
    <cellStyle name="Normal 2 24 3 68" xfId="23461"/>
    <cellStyle name="Normal 2 24 3 69" xfId="28136"/>
    <cellStyle name="Normal 2 24 3 7" xfId="4827"/>
    <cellStyle name="Normal 2 24 3 7 10" xfId="49951"/>
    <cellStyle name="Normal 2 24 3 7 11" xfId="51179"/>
    <cellStyle name="Normal 2 24 3 7 12" xfId="52438"/>
    <cellStyle name="Normal 2 24 3 7 13" xfId="53679"/>
    <cellStyle name="Normal 2 24 3 7 14" xfId="54912"/>
    <cellStyle name="Normal 2 24 3 7 15" xfId="56143"/>
    <cellStyle name="Normal 2 24 3 7 16" xfId="57364"/>
    <cellStyle name="Normal 2 24 3 7 17" xfId="58578"/>
    <cellStyle name="Normal 2 24 3 7 18" xfId="59780"/>
    <cellStyle name="Normal 2 24 3 7 19" xfId="61158"/>
    <cellStyle name="Normal 2 24 3 7 2" xfId="11580"/>
    <cellStyle name="Normal 2 24 3 7 20" xfId="62358"/>
    <cellStyle name="Normal 2 24 3 7 3" xfId="18255"/>
    <cellStyle name="Normal 2 24 3 7 4" xfId="34516"/>
    <cellStyle name="Normal 2 24 3 7 5" xfId="39965"/>
    <cellStyle name="Normal 2 24 3 7 6" xfId="36083"/>
    <cellStyle name="Normal 2 24 3 7 7" xfId="46103"/>
    <cellStyle name="Normal 2 24 3 7 8" xfId="47439"/>
    <cellStyle name="Normal 2 24 3 7 9" xfId="48698"/>
    <cellStyle name="Normal 2 24 3 70" xfId="25879"/>
    <cellStyle name="Normal 2 24 3 71" xfId="27686"/>
    <cellStyle name="Normal 2 24 3 72" xfId="28596"/>
    <cellStyle name="Normal 2 24 3 73" xfId="27504"/>
    <cellStyle name="Normal 2 24 3 74" xfId="29866"/>
    <cellStyle name="Normal 2 24 3 75" xfId="24517"/>
    <cellStyle name="Normal 2 24 3 76" xfId="13030"/>
    <cellStyle name="Normal 2 24 3 77" xfId="34274"/>
    <cellStyle name="Normal 2 24 3 78" xfId="40755"/>
    <cellStyle name="Normal 2 24 3 79" xfId="44308"/>
    <cellStyle name="Normal 2 24 3 8" xfId="4828"/>
    <cellStyle name="Normal 2 24 3 8 2" xfId="11581"/>
    <cellStyle name="Normal 2 24 3 8 3" xfId="17851"/>
    <cellStyle name="Normal 2 24 3 8 4" xfId="34204"/>
    <cellStyle name="Normal 2 24 3 8 5" xfId="33191"/>
    <cellStyle name="Normal 2 24 3 8 6" xfId="35467"/>
    <cellStyle name="Normal 2 24 3 80" xfId="46097"/>
    <cellStyle name="Normal 2 24 3 81" xfId="47433"/>
    <cellStyle name="Normal 2 24 3 82" xfId="48692"/>
    <cellStyle name="Normal 2 24 3 83" xfId="49945"/>
    <cellStyle name="Normal 2 24 3 84" xfId="51173"/>
    <cellStyle name="Normal 2 24 3 85" xfId="52432"/>
    <cellStyle name="Normal 2 24 3 86" xfId="53673"/>
    <cellStyle name="Normal 2 24 3 87" xfId="54906"/>
    <cellStyle name="Normal 2 24 3 88" xfId="56137"/>
    <cellStyle name="Normal 2 24 3 89" xfId="57358"/>
    <cellStyle name="Normal 2 24 3 9" xfId="4829"/>
    <cellStyle name="Normal 2 24 3 9 2" xfId="11582"/>
    <cellStyle name="Normal 2 24 3 9 3" xfId="17447"/>
    <cellStyle name="Normal 2 24 3 9 4" xfId="9852"/>
    <cellStyle name="Normal 2 24 3 9 5" xfId="39884"/>
    <cellStyle name="Normal 2 24 3 9 6" xfId="42589"/>
    <cellStyle name="Normal 2 24 3 90" xfId="58572"/>
    <cellStyle name="Normal 2 24 3 91" xfId="59774"/>
    <cellStyle name="Normal 2 24 3 92" xfId="61152"/>
    <cellStyle name="Normal 2 24 3 93" xfId="62352"/>
    <cellStyle name="Normal 2 24 3_Planilha" xfId="46104"/>
    <cellStyle name="Normal 2 24 30" xfId="4830"/>
    <cellStyle name="Normal 2 24 30 2" xfId="13447"/>
    <cellStyle name="Normal 2 24 30 3" xfId="30285"/>
    <cellStyle name="Normal 2 24 30 4" xfId="33559"/>
    <cellStyle name="Normal 2 24 30 5" xfId="37087"/>
    <cellStyle name="Normal 2 24 30 6" xfId="30453"/>
    <cellStyle name="Normal 2 24 31" xfId="4831"/>
    <cellStyle name="Normal 2 24 31 2" xfId="14886"/>
    <cellStyle name="Normal 2 24 31 3" xfId="31583"/>
    <cellStyle name="Normal 2 24 31 4" xfId="36731"/>
    <cellStyle name="Normal 2 24 31 5" xfId="33211"/>
    <cellStyle name="Normal 2 24 31 6" xfId="15270"/>
    <cellStyle name="Normal 2 24 32" xfId="4832"/>
    <cellStyle name="Normal 2 24 32 2" xfId="15331"/>
    <cellStyle name="Normal 2 24 32 3" xfId="31923"/>
    <cellStyle name="Normal 2 24 32 4" xfId="40619"/>
    <cellStyle name="Normal 2 24 32 5" xfId="43100"/>
    <cellStyle name="Normal 2 24 32 6" xfId="44446"/>
    <cellStyle name="Normal 2 24 33" xfId="4833"/>
    <cellStyle name="Normal 2 24 33 2" xfId="20197"/>
    <cellStyle name="Normal 2 24 33 3" xfId="35568"/>
    <cellStyle name="Normal 2 24 33 4" xfId="39327"/>
    <cellStyle name="Normal 2 24 33 5" xfId="42098"/>
    <cellStyle name="Normal 2 24 33 6" xfId="43108"/>
    <cellStyle name="Normal 2 24 34" xfId="4834"/>
    <cellStyle name="Normal 2 24 34 2" xfId="23235"/>
    <cellStyle name="Normal 2 24 34 3" xfId="37701"/>
    <cellStyle name="Normal 2 24 34 4" xfId="11146"/>
    <cellStyle name="Normal 2 24 34 5" xfId="33964"/>
    <cellStyle name="Normal 2 24 34 6" xfId="10574"/>
    <cellStyle name="Normal 2 24 35" xfId="4835"/>
    <cellStyle name="Normal 2 24 35 2" xfId="16294"/>
    <cellStyle name="Normal 2 24 35 3" xfId="32675"/>
    <cellStyle name="Normal 2 24 35 4" xfId="38534"/>
    <cellStyle name="Normal 2 24 35 5" xfId="32286"/>
    <cellStyle name="Normal 2 24 35 6" xfId="32670"/>
    <cellStyle name="Normal 2 24 36" xfId="9563"/>
    <cellStyle name="Normal 2 24 37" xfId="14824"/>
    <cellStyle name="Normal 2 24 38" xfId="22619"/>
    <cellStyle name="Normal 2 24 39" xfId="24135"/>
    <cellStyle name="Normal 2 24 4" xfId="4836"/>
    <cellStyle name="Normal 2 24 4 10" xfId="49952"/>
    <cellStyle name="Normal 2 24 4 11" xfId="51180"/>
    <cellStyle name="Normal 2 24 4 12" xfId="52439"/>
    <cellStyle name="Normal 2 24 4 13" xfId="53680"/>
    <cellStyle name="Normal 2 24 4 14" xfId="54914"/>
    <cellStyle name="Normal 2 24 4 15" xfId="56145"/>
    <cellStyle name="Normal 2 24 4 16" xfId="57366"/>
    <cellStyle name="Normal 2 24 4 17" xfId="58579"/>
    <cellStyle name="Normal 2 24 4 18" xfId="59781"/>
    <cellStyle name="Normal 2 24 4 19" xfId="61159"/>
    <cellStyle name="Normal 2 24 4 2" xfId="11552"/>
    <cellStyle name="Normal 2 24 4 20" xfId="62359"/>
    <cellStyle name="Normal 2 24 4 3" xfId="13208"/>
    <cellStyle name="Normal 2 24 4 4" xfId="34821"/>
    <cellStyle name="Normal 2 24 4 5" xfId="10603"/>
    <cellStyle name="Normal 2 24 4 6" xfId="39349"/>
    <cellStyle name="Normal 2 24 4 7" xfId="46105"/>
    <cellStyle name="Normal 2 24 4 8" xfId="47441"/>
    <cellStyle name="Normal 2 24 4 9" xfId="48700"/>
    <cellStyle name="Normal 2 24 40" xfId="24314"/>
    <cellStyle name="Normal 2 24 41" xfId="19806"/>
    <cellStyle name="Normal 2 24 42" xfId="15308"/>
    <cellStyle name="Normal 2 24 43" xfId="23850"/>
    <cellStyle name="Normal 2 24 44" xfId="14951"/>
    <cellStyle name="Normal 2 24 45" xfId="22559"/>
    <cellStyle name="Normal 2 24 46" xfId="24128"/>
    <cellStyle name="Normal 2 24 47" xfId="24307"/>
    <cellStyle name="Normal 2 24 48" xfId="22790"/>
    <cellStyle name="Normal 2 24 49" xfId="23305"/>
    <cellStyle name="Normal 2 24 5" xfId="4837"/>
    <cellStyle name="Normal 2 24 5 10" xfId="49953"/>
    <cellStyle name="Normal 2 24 5 11" xfId="51181"/>
    <cellStyle name="Normal 2 24 5 12" xfId="52440"/>
    <cellStyle name="Normal 2 24 5 13" xfId="53681"/>
    <cellStyle name="Normal 2 24 5 14" xfId="54915"/>
    <cellStyle name="Normal 2 24 5 15" xfId="56146"/>
    <cellStyle name="Normal 2 24 5 16" xfId="57367"/>
    <cellStyle name="Normal 2 24 5 17" xfId="58580"/>
    <cellStyle name="Normal 2 24 5 18" xfId="59782"/>
    <cellStyle name="Normal 2 24 5 19" xfId="61160"/>
    <cellStyle name="Normal 2 24 5 2" xfId="11583"/>
    <cellStyle name="Normal 2 24 5 20" xfId="62360"/>
    <cellStyle name="Normal 2 24 5 3" xfId="17049"/>
    <cellStyle name="Normal 2 24 5 4" xfId="38292"/>
    <cellStyle name="Normal 2 24 5 5" xfId="35564"/>
    <cellStyle name="Normal 2 24 5 6" xfId="10633"/>
    <cellStyle name="Normal 2 24 5 7" xfId="46106"/>
    <cellStyle name="Normal 2 24 5 8" xfId="47442"/>
    <cellStyle name="Normal 2 24 5 9" xfId="48701"/>
    <cellStyle name="Normal 2 24 50" xfId="19333"/>
    <cellStyle name="Normal 2 24 51" xfId="18978"/>
    <cellStyle name="Normal 2 24 52" xfId="22358"/>
    <cellStyle name="Normal 2 24 53" xfId="23155"/>
    <cellStyle name="Normal 2 24 54" xfId="22257"/>
    <cellStyle name="Normal 2 24 55" xfId="22531"/>
    <cellStyle name="Normal 2 24 56" xfId="24175"/>
    <cellStyle name="Normal 2 24 57" xfId="23634"/>
    <cellStyle name="Normal 2 24 58" xfId="19874"/>
    <cellStyle name="Normal 2 24 59" xfId="22262"/>
    <cellStyle name="Normal 2 24 6" xfId="4838"/>
    <cellStyle name="Normal 2 24 6 10" xfId="49954"/>
    <cellStyle name="Normal 2 24 6 11" xfId="51182"/>
    <cellStyle name="Normal 2 24 6 12" xfId="52441"/>
    <cellStyle name="Normal 2 24 6 13" xfId="53682"/>
    <cellStyle name="Normal 2 24 6 14" xfId="54916"/>
    <cellStyle name="Normal 2 24 6 15" xfId="56147"/>
    <cellStyle name="Normal 2 24 6 16" xfId="57368"/>
    <cellStyle name="Normal 2 24 6 17" xfId="58581"/>
    <cellStyle name="Normal 2 24 6 18" xfId="59783"/>
    <cellStyle name="Normal 2 24 6 19" xfId="61161"/>
    <cellStyle name="Normal 2 24 6 2" xfId="11584"/>
    <cellStyle name="Normal 2 24 6 20" xfId="62361"/>
    <cellStyle name="Normal 2 24 6 3" xfId="16657"/>
    <cellStyle name="Normal 2 24 6 4" xfId="34945"/>
    <cellStyle name="Normal 2 24 6 5" xfId="13839"/>
    <cellStyle name="Normal 2 24 6 6" xfId="38974"/>
    <cellStyle name="Normal 2 24 6 7" xfId="46107"/>
    <cellStyle name="Normal 2 24 6 8" xfId="47443"/>
    <cellStyle name="Normal 2 24 6 9" xfId="48702"/>
    <cellStyle name="Normal 2 24 60" xfId="24222"/>
    <cellStyle name="Normal 2 24 61" xfId="22174"/>
    <cellStyle name="Normal 2 24 62" xfId="14464"/>
    <cellStyle name="Normal 2 24 63" xfId="22096"/>
    <cellStyle name="Normal 2 24 64" xfId="22605"/>
    <cellStyle name="Normal 2 24 65" xfId="23072"/>
    <cellStyle name="Normal 2 24 66" xfId="22054"/>
    <cellStyle name="Normal 2 24 67" xfId="29233"/>
    <cellStyle name="Normal 2 24 68" xfId="25834"/>
    <cellStyle name="Normal 2 24 69" xfId="23440"/>
    <cellStyle name="Normal 2 24 7" xfId="4839"/>
    <cellStyle name="Normal 2 24 7 10" xfId="49955"/>
    <cellStyle name="Normal 2 24 7 11" xfId="51183"/>
    <cellStyle name="Normal 2 24 7 12" xfId="52442"/>
    <cellStyle name="Normal 2 24 7 13" xfId="53683"/>
    <cellStyle name="Normal 2 24 7 14" xfId="54917"/>
    <cellStyle name="Normal 2 24 7 15" xfId="56148"/>
    <cellStyle name="Normal 2 24 7 16" xfId="57369"/>
    <cellStyle name="Normal 2 24 7 17" xfId="58582"/>
    <cellStyle name="Normal 2 24 7 18" xfId="59784"/>
    <cellStyle name="Normal 2 24 7 19" xfId="61162"/>
    <cellStyle name="Normal 2 24 7 2" xfId="11585"/>
    <cellStyle name="Normal 2 24 7 20" xfId="62362"/>
    <cellStyle name="Normal 2 24 7 3" xfId="16258"/>
    <cellStyle name="Normal 2 24 7 4" xfId="33517"/>
    <cellStyle name="Normal 2 24 7 5" xfId="40516"/>
    <cellStyle name="Normal 2 24 7 6" xfId="42785"/>
    <cellStyle name="Normal 2 24 7 7" xfId="46108"/>
    <cellStyle name="Normal 2 24 7 8" xfId="47444"/>
    <cellStyle name="Normal 2 24 7 9" xfId="48703"/>
    <cellStyle name="Normal 2 24 70" xfId="29330"/>
    <cellStyle name="Normal 2 24 71" xfId="29440"/>
    <cellStyle name="Normal 2 24 72" xfId="24275"/>
    <cellStyle name="Normal 2 24 73" xfId="25228"/>
    <cellStyle name="Normal 2 24 74" xfId="29295"/>
    <cellStyle name="Normal 2 24 75" xfId="28803"/>
    <cellStyle name="Normal 2 24 76" xfId="21428"/>
    <cellStyle name="Normal 2 24 77" xfId="24495"/>
    <cellStyle name="Normal 2 24 78" xfId="13032"/>
    <cellStyle name="Normal 2 24 79" xfId="34886"/>
    <cellStyle name="Normal 2 24 8" xfId="4840"/>
    <cellStyle name="Normal 2 24 8 10" xfId="49956"/>
    <cellStyle name="Normal 2 24 8 11" xfId="51184"/>
    <cellStyle name="Normal 2 24 8 12" xfId="52443"/>
    <cellStyle name="Normal 2 24 8 13" xfId="53684"/>
    <cellStyle name="Normal 2 24 8 14" xfId="54918"/>
    <cellStyle name="Normal 2 24 8 15" xfId="56149"/>
    <cellStyle name="Normal 2 24 8 16" xfId="57370"/>
    <cellStyle name="Normal 2 24 8 17" xfId="58583"/>
    <cellStyle name="Normal 2 24 8 18" xfId="59785"/>
    <cellStyle name="Normal 2 24 8 19" xfId="61163"/>
    <cellStyle name="Normal 2 24 8 2" xfId="11586"/>
    <cellStyle name="Normal 2 24 8 20" xfId="62363"/>
    <cellStyle name="Normal 2 24 8 3" xfId="15858"/>
    <cellStyle name="Normal 2 24 8 4" xfId="37247"/>
    <cellStyle name="Normal 2 24 8 5" xfId="13832"/>
    <cellStyle name="Normal 2 24 8 6" xfId="40174"/>
    <cellStyle name="Normal 2 24 8 7" xfId="46109"/>
    <cellStyle name="Normal 2 24 8 8" xfId="47445"/>
    <cellStyle name="Normal 2 24 8 9" xfId="48704"/>
    <cellStyle name="Normal 2 24 80" xfId="14736"/>
    <cellStyle name="Normal 2 24 81" xfId="38010"/>
    <cellStyle name="Normal 2 24 82" xfId="46088"/>
    <cellStyle name="Normal 2 24 83" xfId="47424"/>
    <cellStyle name="Normal 2 24 84" xfId="48683"/>
    <cellStyle name="Normal 2 24 85" xfId="49937"/>
    <cellStyle name="Normal 2 24 86" xfId="51165"/>
    <cellStyle name="Normal 2 24 87" xfId="52423"/>
    <cellStyle name="Normal 2 24 88" xfId="53665"/>
    <cellStyle name="Normal 2 24 89" xfId="54897"/>
    <cellStyle name="Normal 2 24 9" xfId="4841"/>
    <cellStyle name="Normal 2 24 9 10" xfId="49957"/>
    <cellStyle name="Normal 2 24 9 11" xfId="51185"/>
    <cellStyle name="Normal 2 24 9 12" xfId="52444"/>
    <cellStyle name="Normal 2 24 9 13" xfId="53685"/>
    <cellStyle name="Normal 2 24 9 14" xfId="54919"/>
    <cellStyle name="Normal 2 24 9 15" xfId="56150"/>
    <cellStyle name="Normal 2 24 9 16" xfId="57371"/>
    <cellStyle name="Normal 2 24 9 17" xfId="58584"/>
    <cellStyle name="Normal 2 24 9 18" xfId="59786"/>
    <cellStyle name="Normal 2 24 9 19" xfId="61164"/>
    <cellStyle name="Normal 2 24 9 2" xfId="11587"/>
    <cellStyle name="Normal 2 24 9 20" xfId="62364"/>
    <cellStyle name="Normal 2 24 9 3" xfId="15458"/>
    <cellStyle name="Normal 2 24 9 4" xfId="36370"/>
    <cellStyle name="Normal 2 24 9 5" xfId="10968"/>
    <cellStyle name="Normal 2 24 9 6" xfId="40902"/>
    <cellStyle name="Normal 2 24 9 7" xfId="46110"/>
    <cellStyle name="Normal 2 24 9 8" xfId="47446"/>
    <cellStyle name="Normal 2 24 9 9" xfId="48705"/>
    <cellStyle name="Normal 2 24 90" xfId="56128"/>
    <cellStyle name="Normal 2 24 91" xfId="57350"/>
    <cellStyle name="Normal 2 24 92" xfId="58564"/>
    <cellStyle name="Normal 2 24 93" xfId="59766"/>
    <cellStyle name="Normal 2 24 94" xfId="61144"/>
    <cellStyle name="Normal 2 24 95" xfId="62344"/>
    <cellStyle name="Normal 2 24_Planilha" xfId="46111"/>
    <cellStyle name="Normal 2 25" xfId="4842"/>
    <cellStyle name="Normal 2 25 10" xfId="4843"/>
    <cellStyle name="Normal 2 25 10 2" xfId="11589"/>
    <cellStyle name="Normal 2 25 10 3" xfId="10357"/>
    <cellStyle name="Normal 2 25 10 4" xfId="37396"/>
    <cellStyle name="Normal 2 25 10 5" xfId="34955"/>
    <cellStyle name="Normal 2 25 10 6" xfId="40781"/>
    <cellStyle name="Normal 2 25 11" xfId="4844"/>
    <cellStyle name="Normal 2 25 11 2" xfId="11590"/>
    <cellStyle name="Normal 2 25 11 3" xfId="15279"/>
    <cellStyle name="Normal 2 25 11 4" xfId="36984"/>
    <cellStyle name="Normal 2 25 11 5" xfId="37386"/>
    <cellStyle name="Normal 2 25 11 6" xfId="43864"/>
    <cellStyle name="Normal 2 25 12" xfId="4845"/>
    <cellStyle name="Normal 2 25 12 2" xfId="11591"/>
    <cellStyle name="Normal 2 25 12 3" xfId="14831"/>
    <cellStyle name="Normal 2 25 12 4" xfId="35666"/>
    <cellStyle name="Normal 2 25 12 5" xfId="40201"/>
    <cellStyle name="Normal 2 25 12 6" xfId="41129"/>
    <cellStyle name="Normal 2 25 13" xfId="4846"/>
    <cellStyle name="Normal 2 25 13 2" xfId="11592"/>
    <cellStyle name="Normal 2 25 13 3" xfId="13491"/>
    <cellStyle name="Normal 2 25 13 4" xfId="37051"/>
    <cellStyle name="Normal 2 25 13 5" xfId="37785"/>
    <cellStyle name="Normal 2 25 13 6" xfId="42984"/>
    <cellStyle name="Normal 2 25 14" xfId="4847"/>
    <cellStyle name="Normal 2 25 14 2" xfId="13270"/>
    <cellStyle name="Normal 2 25 14 3" xfId="30129"/>
    <cellStyle name="Normal 2 25 14 4" xfId="34130"/>
    <cellStyle name="Normal 2 25 14 5" xfId="31373"/>
    <cellStyle name="Normal 2 25 14 6" xfId="45047"/>
    <cellStyle name="Normal 2 25 15" xfId="4848"/>
    <cellStyle name="Normal 2 25 15 2" xfId="14319"/>
    <cellStyle name="Normal 2 25 15 3" xfId="31101"/>
    <cellStyle name="Normal 2 25 15 4" xfId="40976"/>
    <cellStyle name="Normal 2 25 15 5" xfId="43345"/>
    <cellStyle name="Normal 2 25 15 6" xfId="44678"/>
    <cellStyle name="Normal 2 25 16" xfId="4849"/>
    <cellStyle name="Normal 2 25 16 2" xfId="13932"/>
    <cellStyle name="Normal 2 25 16 3" xfId="30728"/>
    <cellStyle name="Normal 2 25 16 4" xfId="40231"/>
    <cellStyle name="Normal 2 25 16 5" xfId="42802"/>
    <cellStyle name="Normal 2 25 16 6" xfId="44256"/>
    <cellStyle name="Normal 2 25 17" xfId="4850"/>
    <cellStyle name="Normal 2 25 17 2" xfId="14349"/>
    <cellStyle name="Normal 2 25 17 3" xfId="31129"/>
    <cellStyle name="Normal 2 25 17 4" xfId="39867"/>
    <cellStyle name="Normal 2 25 17 5" xfId="42525"/>
    <cellStyle name="Normal 2 25 17 6" xfId="36416"/>
    <cellStyle name="Normal 2 25 18" xfId="4851"/>
    <cellStyle name="Normal 2 25 18 2" xfId="13371"/>
    <cellStyle name="Normal 2 25 18 3" xfId="30225"/>
    <cellStyle name="Normal 2 25 18 4" xfId="33562"/>
    <cellStyle name="Normal 2 25 18 5" xfId="36946"/>
    <cellStyle name="Normal 2 25 18 6" xfId="43447"/>
    <cellStyle name="Normal 2 25 19" xfId="4852"/>
    <cellStyle name="Normal 2 25 19 2" xfId="14406"/>
    <cellStyle name="Normal 2 25 19 3" xfId="31185"/>
    <cellStyle name="Normal 2 25 19 4" xfId="37252"/>
    <cellStyle name="Normal 2 25 19 5" xfId="14461"/>
    <cellStyle name="Normal 2 25 19 6" xfId="43479"/>
    <cellStyle name="Normal 2 25 2" xfId="4853"/>
    <cellStyle name="Normal 2 25 2 10" xfId="49959"/>
    <cellStyle name="Normal 2 25 2 11" xfId="51187"/>
    <cellStyle name="Normal 2 25 2 12" xfId="52446"/>
    <cellStyle name="Normal 2 25 2 13" xfId="53687"/>
    <cellStyle name="Normal 2 25 2 14" xfId="54922"/>
    <cellStyle name="Normal 2 25 2 15" xfId="56153"/>
    <cellStyle name="Normal 2 25 2 16" xfId="57374"/>
    <cellStyle name="Normal 2 25 2 17" xfId="58586"/>
    <cellStyle name="Normal 2 25 2 18" xfId="59788"/>
    <cellStyle name="Normal 2 25 2 19" xfId="61166"/>
    <cellStyle name="Normal 2 25 2 2" xfId="11588"/>
    <cellStyle name="Normal 2 25 2 20" xfId="62366"/>
    <cellStyle name="Normal 2 25 2 3" xfId="15012"/>
    <cellStyle name="Normal 2 25 2 4" xfId="36932"/>
    <cellStyle name="Normal 2 25 2 5" xfId="39950"/>
    <cellStyle name="Normal 2 25 2 6" xfId="34090"/>
    <cellStyle name="Normal 2 25 2 7" xfId="46113"/>
    <cellStyle name="Normal 2 25 2 8" xfId="47449"/>
    <cellStyle name="Normal 2 25 2 9" xfId="48708"/>
    <cellStyle name="Normal 2 25 20" xfId="4854"/>
    <cellStyle name="Normal 2 25 20 2" xfId="13810"/>
    <cellStyle name="Normal 2 25 20 3" xfId="30606"/>
    <cellStyle name="Normal 2 25 20 4" xfId="39280"/>
    <cellStyle name="Normal 2 25 20 5" xfId="42066"/>
    <cellStyle name="Normal 2 25 20 6" xfId="44286"/>
    <cellStyle name="Normal 2 25 21" xfId="4855"/>
    <cellStyle name="Normal 2 25 21 2" xfId="14477"/>
    <cellStyle name="Normal 2 25 21 3" xfId="31248"/>
    <cellStyle name="Normal 2 25 21 4" xfId="40258"/>
    <cellStyle name="Normal 2 25 21 5" xfId="42825"/>
    <cellStyle name="Normal 2 25 21 6" xfId="44271"/>
    <cellStyle name="Normal 2 25 22" xfId="4856"/>
    <cellStyle name="Normal 2 25 22 2" xfId="13734"/>
    <cellStyle name="Normal 2 25 22 3" xfId="30528"/>
    <cellStyle name="Normal 2 25 22 4" xfId="37159"/>
    <cellStyle name="Normal 2 25 22 5" xfId="32546"/>
    <cellStyle name="Normal 2 25 22 6" xfId="41165"/>
    <cellStyle name="Normal 2 25 23" xfId="4857"/>
    <cellStyle name="Normal 2 25 23 2" xfId="14566"/>
    <cellStyle name="Normal 2 25 23 3" xfId="31327"/>
    <cellStyle name="Normal 2 25 23 4" xfId="38493"/>
    <cellStyle name="Normal 2 25 23 5" xfId="14407"/>
    <cellStyle name="Normal 2 25 23 6" xfId="45112"/>
    <cellStyle name="Normal 2 25 24" xfId="4858"/>
    <cellStyle name="Normal 2 25 24 2" xfId="13644"/>
    <cellStyle name="Normal 2 25 24 3" xfId="30444"/>
    <cellStyle name="Normal 2 25 24 4" xfId="40351"/>
    <cellStyle name="Normal 2 25 24 5" xfId="42896"/>
    <cellStyle name="Normal 2 25 24 6" xfId="44311"/>
    <cellStyle name="Normal 2 25 25" xfId="4859"/>
    <cellStyle name="Normal 2 25 25 2" xfId="14677"/>
    <cellStyle name="Normal 2 25 25 3" xfId="31421"/>
    <cellStyle name="Normal 2 25 25 4" xfId="39179"/>
    <cellStyle name="Normal 2 25 25 5" xfId="41997"/>
    <cellStyle name="Normal 2 25 25 6" xfId="37344"/>
    <cellStyle name="Normal 2 25 26" xfId="4860"/>
    <cellStyle name="Normal 2 25 26 2" xfId="13529"/>
    <cellStyle name="Normal 2 25 26 3" xfId="30345"/>
    <cellStyle name="Normal 2 25 26 4" xfId="38668"/>
    <cellStyle name="Normal 2 25 26 5" xfId="31985"/>
    <cellStyle name="Normal 2 25 26 6" xfId="44693"/>
    <cellStyle name="Normal 2 25 27" xfId="4861"/>
    <cellStyle name="Normal 2 25 27 2" xfId="14795"/>
    <cellStyle name="Normal 2 25 27 3" xfId="31513"/>
    <cellStyle name="Normal 2 25 27 4" xfId="38717"/>
    <cellStyle name="Normal 2 25 27 5" xfId="14403"/>
    <cellStyle name="Normal 2 25 27 6" xfId="44913"/>
    <cellStyle name="Normal 2 25 28" xfId="4862"/>
    <cellStyle name="Normal 2 25 28 2" xfId="13384"/>
    <cellStyle name="Normal 2 25 28 3" xfId="30234"/>
    <cellStyle name="Normal 2 25 28 4" xfId="34127"/>
    <cellStyle name="Normal 2 25 28 5" xfId="31435"/>
    <cellStyle name="Normal 2 25 28 6" xfId="45019"/>
    <cellStyle name="Normal 2 25 29" xfId="4863"/>
    <cellStyle name="Normal 2 25 29 2" xfId="14955"/>
    <cellStyle name="Normal 2 25 29 3" xfId="31630"/>
    <cellStyle name="Normal 2 25 29 4" xfId="37172"/>
    <cellStyle name="Normal 2 25 29 5" xfId="41463"/>
    <cellStyle name="Normal 2 25 29 6" xfId="44971"/>
    <cellStyle name="Normal 2 25 3" xfId="4864"/>
    <cellStyle name="Normal 2 25 3 10" xfId="49960"/>
    <cellStyle name="Normal 2 25 3 11" xfId="51188"/>
    <cellStyle name="Normal 2 25 3 12" xfId="52447"/>
    <cellStyle name="Normal 2 25 3 13" xfId="53688"/>
    <cellStyle name="Normal 2 25 3 14" xfId="54923"/>
    <cellStyle name="Normal 2 25 3 15" xfId="56154"/>
    <cellStyle name="Normal 2 25 3 16" xfId="57375"/>
    <cellStyle name="Normal 2 25 3 17" xfId="58587"/>
    <cellStyle name="Normal 2 25 3 18" xfId="59789"/>
    <cellStyle name="Normal 2 25 3 19" xfId="61167"/>
    <cellStyle name="Normal 2 25 3 2" xfId="11593"/>
    <cellStyle name="Normal 2 25 3 20" xfId="62367"/>
    <cellStyle name="Normal 2 25 3 3" xfId="14705"/>
    <cellStyle name="Normal 2 25 3 4" xfId="33911"/>
    <cellStyle name="Normal 2 25 3 5" xfId="33231"/>
    <cellStyle name="Normal 2 25 3 6" xfId="41953"/>
    <cellStyle name="Normal 2 25 3 7" xfId="46114"/>
    <cellStyle name="Normal 2 25 3 8" xfId="47450"/>
    <cellStyle name="Normal 2 25 3 9" xfId="48709"/>
    <cellStyle name="Normal 2 25 30" xfId="4865"/>
    <cellStyle name="Normal 2 25 30 2" xfId="15405"/>
    <cellStyle name="Normal 2 25 30 3" xfId="31984"/>
    <cellStyle name="Normal 2 25 30 4" xfId="37858"/>
    <cellStyle name="Normal 2 25 30 5" xfId="39629"/>
    <cellStyle name="Normal 2 25 30 6" xfId="30223"/>
    <cellStyle name="Normal 2 25 31" xfId="4866"/>
    <cellStyle name="Normal 2 25 31 2" xfId="20190"/>
    <cellStyle name="Normal 2 25 31 3" xfId="35562"/>
    <cellStyle name="Normal 2 25 31 4" xfId="10703"/>
    <cellStyle name="Normal 2 25 31 5" xfId="9829"/>
    <cellStyle name="Normal 2 25 31 6" xfId="44198"/>
    <cellStyle name="Normal 2 25 32" xfId="4867"/>
    <cellStyle name="Normal 2 25 32 2" xfId="23233"/>
    <cellStyle name="Normal 2 25 32 3" xfId="37699"/>
    <cellStyle name="Normal 2 25 32 4" xfId="31689"/>
    <cellStyle name="Normal 2 25 32 5" xfId="37415"/>
    <cellStyle name="Normal 2 25 32 6" xfId="42735"/>
    <cellStyle name="Normal 2 25 33" xfId="4868"/>
    <cellStyle name="Normal 2 25 33 2" xfId="16268"/>
    <cellStyle name="Normal 2 25 33 3" xfId="32654"/>
    <cellStyle name="Normal 2 25 33 4" xfId="39762"/>
    <cellStyle name="Normal 2 25 33 5" xfId="42443"/>
    <cellStyle name="Normal 2 25 33 6" xfId="33174"/>
    <cellStyle name="Normal 2 25 34" xfId="9566"/>
    <cellStyle name="Normal 2 25 35" xfId="14809"/>
    <cellStyle name="Normal 2 25 36" xfId="22638"/>
    <cellStyle name="Normal 2 25 37" xfId="18169"/>
    <cellStyle name="Normal 2 25 38" xfId="13452"/>
    <cellStyle name="Normal 2 25 39" xfId="19799"/>
    <cellStyle name="Normal 2 25 4" xfId="4869"/>
    <cellStyle name="Normal 2 25 4 10" xfId="49961"/>
    <cellStyle name="Normal 2 25 4 11" xfId="51189"/>
    <cellStyle name="Normal 2 25 4 12" xfId="52448"/>
    <cellStyle name="Normal 2 25 4 13" xfId="53689"/>
    <cellStyle name="Normal 2 25 4 14" xfId="54924"/>
    <cellStyle name="Normal 2 25 4 15" xfId="56155"/>
    <cellStyle name="Normal 2 25 4 16" xfId="57376"/>
    <cellStyle name="Normal 2 25 4 17" xfId="58588"/>
    <cellStyle name="Normal 2 25 4 18" xfId="59790"/>
    <cellStyle name="Normal 2 25 4 19" xfId="61168"/>
    <cellStyle name="Normal 2 25 4 2" xfId="11594"/>
    <cellStyle name="Normal 2 25 4 20" xfId="62368"/>
    <cellStyle name="Normal 2 25 4 3" xfId="13667"/>
    <cellStyle name="Normal 2 25 4 4" xfId="33636"/>
    <cellStyle name="Normal 2 25 4 5" xfId="36835"/>
    <cellStyle name="Normal 2 25 4 6" xfId="30212"/>
    <cellStyle name="Normal 2 25 4 7" xfId="46115"/>
    <cellStyle name="Normal 2 25 4 8" xfId="47451"/>
    <cellStyle name="Normal 2 25 4 9" xfId="48710"/>
    <cellStyle name="Normal 2 25 40" xfId="20130"/>
    <cellStyle name="Normal 2 25 41" xfId="24215"/>
    <cellStyle name="Normal 2 25 42" xfId="22197"/>
    <cellStyle name="Normal 2 25 43" xfId="20285"/>
    <cellStyle name="Normal 2 25 44" xfId="22118"/>
    <cellStyle name="Normal 2 25 45" xfId="17085"/>
    <cellStyle name="Normal 2 25 46" xfId="22043"/>
    <cellStyle name="Normal 2 25 47" xfId="21372"/>
    <cellStyle name="Normal 2 25 48" xfId="21981"/>
    <cellStyle name="Normal 2 25 49" xfId="21430"/>
    <cellStyle name="Normal 2 25 5" xfId="4870"/>
    <cellStyle name="Normal 2 25 5 10" xfId="49962"/>
    <cellStyle name="Normal 2 25 5 11" xfId="51190"/>
    <cellStyle name="Normal 2 25 5 12" xfId="52449"/>
    <cellStyle name="Normal 2 25 5 13" xfId="53690"/>
    <cellStyle name="Normal 2 25 5 14" xfId="54925"/>
    <cellStyle name="Normal 2 25 5 15" xfId="56156"/>
    <cellStyle name="Normal 2 25 5 16" xfId="57377"/>
    <cellStyle name="Normal 2 25 5 17" xfId="58589"/>
    <cellStyle name="Normal 2 25 5 18" xfId="59791"/>
    <cellStyle name="Normal 2 25 5 19" xfId="61169"/>
    <cellStyle name="Normal 2 25 5 2" xfId="11595"/>
    <cellStyle name="Normal 2 25 5 20" xfId="62369"/>
    <cellStyle name="Normal 2 25 5 3" xfId="13207"/>
    <cellStyle name="Normal 2 25 5 4" xfId="33347"/>
    <cellStyle name="Normal 2 25 5 5" xfId="37829"/>
    <cellStyle name="Normal 2 25 5 6" xfId="33815"/>
    <cellStyle name="Normal 2 25 5 7" xfId="46116"/>
    <cellStyle name="Normal 2 25 5 8" xfId="47452"/>
    <cellStyle name="Normal 2 25 5 9" xfId="48711"/>
    <cellStyle name="Normal 2 25 50" xfId="21928"/>
    <cellStyle name="Normal 2 25 51" xfId="24521"/>
    <cellStyle name="Normal 2 25 52" xfId="24722"/>
    <cellStyle name="Normal 2 25 53" xfId="24926"/>
    <cellStyle name="Normal 2 25 54" xfId="25123"/>
    <cellStyle name="Normal 2 25 55" xfId="25322"/>
    <cellStyle name="Normal 2 25 56" xfId="25521"/>
    <cellStyle name="Normal 2 25 57" xfId="25711"/>
    <cellStyle name="Normal 2 25 58" xfId="25895"/>
    <cellStyle name="Normal 2 25 59" xfId="26088"/>
    <cellStyle name="Normal 2 25 6" xfId="4871"/>
    <cellStyle name="Normal 2 25 6 10" xfId="49963"/>
    <cellStyle name="Normal 2 25 6 11" xfId="51191"/>
    <cellStyle name="Normal 2 25 6 12" xfId="52450"/>
    <cellStyle name="Normal 2 25 6 13" xfId="53691"/>
    <cellStyle name="Normal 2 25 6 14" xfId="54926"/>
    <cellStyle name="Normal 2 25 6 15" xfId="56157"/>
    <cellStyle name="Normal 2 25 6 16" xfId="57378"/>
    <cellStyle name="Normal 2 25 6 17" xfId="58590"/>
    <cellStyle name="Normal 2 25 6 18" xfId="59792"/>
    <cellStyle name="Normal 2 25 6 19" xfId="61170"/>
    <cellStyle name="Normal 2 25 6 2" xfId="11596"/>
    <cellStyle name="Normal 2 25 6 20" xfId="62370"/>
    <cellStyle name="Normal 2 25 6 3" xfId="10361"/>
    <cellStyle name="Normal 2 25 6 4" xfId="33046"/>
    <cellStyle name="Normal 2 25 6 5" xfId="41682"/>
    <cellStyle name="Normal 2 25 6 6" xfId="36978"/>
    <cellStyle name="Normal 2 25 6 7" xfId="46117"/>
    <cellStyle name="Normal 2 25 6 8" xfId="47453"/>
    <cellStyle name="Normal 2 25 6 9" xfId="48712"/>
    <cellStyle name="Normal 2 25 60" xfId="26273"/>
    <cellStyle name="Normal 2 25 61" xfId="26455"/>
    <cellStyle name="Normal 2 25 62" xfId="26640"/>
    <cellStyle name="Normal 2 25 63" xfId="26824"/>
    <cellStyle name="Normal 2 25 64" xfId="29117"/>
    <cellStyle name="Normal 2 25 65" xfId="21652"/>
    <cellStyle name="Normal 2 25 66" xfId="27987"/>
    <cellStyle name="Normal 2 25 67" xfId="29208"/>
    <cellStyle name="Normal 2 25 68" xfId="22933"/>
    <cellStyle name="Normal 2 25 69" xfId="22354"/>
    <cellStyle name="Normal 2 25 7" xfId="4872"/>
    <cellStyle name="Normal 2 25 7 10" xfId="49964"/>
    <cellStyle name="Normal 2 25 7 11" xfId="51192"/>
    <cellStyle name="Normal 2 25 7 12" xfId="52451"/>
    <cellStyle name="Normal 2 25 7 13" xfId="53692"/>
    <cellStyle name="Normal 2 25 7 14" xfId="54927"/>
    <cellStyle name="Normal 2 25 7 15" xfId="56158"/>
    <cellStyle name="Normal 2 25 7 16" xfId="57379"/>
    <cellStyle name="Normal 2 25 7 17" xfId="58591"/>
    <cellStyle name="Normal 2 25 7 18" xfId="59793"/>
    <cellStyle name="Normal 2 25 7 19" xfId="61171"/>
    <cellStyle name="Normal 2 25 7 2" xfId="11597"/>
    <cellStyle name="Normal 2 25 7 20" xfId="62371"/>
    <cellStyle name="Normal 2 25 7 3" xfId="10360"/>
    <cellStyle name="Normal 2 25 7 4" xfId="32750"/>
    <cellStyle name="Normal 2 25 7 5" xfId="37861"/>
    <cellStyle name="Normal 2 25 7 6" xfId="41952"/>
    <cellStyle name="Normal 2 25 7 7" xfId="46118"/>
    <cellStyle name="Normal 2 25 7 8" xfId="47454"/>
    <cellStyle name="Normal 2 25 7 9" xfId="48713"/>
    <cellStyle name="Normal 2 25 70" xfId="28458"/>
    <cellStyle name="Normal 2 25 71" xfId="20709"/>
    <cellStyle name="Normal 2 25 72" xfId="27488"/>
    <cellStyle name="Normal 2 25 73" xfId="21878"/>
    <cellStyle name="Normal 2 25 74" xfId="29964"/>
    <cellStyle name="Normal 2 25 75" xfId="29370"/>
    <cellStyle name="Normal 2 25 76" xfId="13000"/>
    <cellStyle name="Normal 2 25 77" xfId="30037"/>
    <cellStyle name="Normal 2 25 78" xfId="36914"/>
    <cellStyle name="Normal 2 25 79" xfId="44259"/>
    <cellStyle name="Normal 2 25 8" xfId="4873"/>
    <cellStyle name="Normal 2 25 8 2" xfId="11598"/>
    <cellStyle name="Normal 2 25 8 3" xfId="10359"/>
    <cellStyle name="Normal 2 25 8 4" xfId="32445"/>
    <cellStyle name="Normal 2 25 8 5" xfId="40465"/>
    <cellStyle name="Normal 2 25 8 6" xfId="36214"/>
    <cellStyle name="Normal 2 25 80" xfId="46112"/>
    <cellStyle name="Normal 2 25 81" xfId="47448"/>
    <cellStyle name="Normal 2 25 82" xfId="48707"/>
    <cellStyle name="Normal 2 25 83" xfId="49958"/>
    <cellStyle name="Normal 2 25 84" xfId="51186"/>
    <cellStyle name="Normal 2 25 85" xfId="52445"/>
    <cellStyle name="Normal 2 25 86" xfId="53686"/>
    <cellStyle name="Normal 2 25 87" xfId="54921"/>
    <cellStyle name="Normal 2 25 88" xfId="56152"/>
    <cellStyle name="Normal 2 25 89" xfId="57373"/>
    <cellStyle name="Normal 2 25 9" xfId="4874"/>
    <cellStyle name="Normal 2 25 9 2" xfId="11599"/>
    <cellStyle name="Normal 2 25 9 3" xfId="10358"/>
    <cellStyle name="Normal 2 25 9 4" xfId="32133"/>
    <cellStyle name="Normal 2 25 9 5" xfId="39129"/>
    <cellStyle name="Normal 2 25 9 6" xfId="33949"/>
    <cellStyle name="Normal 2 25 90" xfId="58585"/>
    <cellStyle name="Normal 2 25 91" xfId="59787"/>
    <cellStyle name="Normal 2 25 92" xfId="61165"/>
    <cellStyle name="Normal 2 25 93" xfId="62365"/>
    <cellStyle name="Normal 2 25_Planilha" xfId="46119"/>
    <cellStyle name="Normal 2 26" xfId="4875"/>
    <cellStyle name="Normal 2 26 10" xfId="4876"/>
    <cellStyle name="Normal 2 26 10 2" xfId="11601"/>
    <cellStyle name="Normal 2 26 10 3" xfId="14706"/>
    <cellStyle name="Normal 2 26 10 4" xfId="36284"/>
    <cellStyle name="Normal 2 26 10 5" xfId="38905"/>
    <cellStyle name="Normal 2 26 10 6" xfId="42676"/>
    <cellStyle name="Normal 2 26 11" xfId="4877"/>
    <cellStyle name="Normal 2 26 11 2" xfId="11602"/>
    <cellStyle name="Normal 2 26 11 3" xfId="13666"/>
    <cellStyle name="Normal 2 26 11 4" xfId="36035"/>
    <cellStyle name="Normal 2 26 11 5" xfId="31875"/>
    <cellStyle name="Normal 2 26 11 6" xfId="41679"/>
    <cellStyle name="Normal 2 26 12" xfId="4878"/>
    <cellStyle name="Normal 2 26 12 2" xfId="11603"/>
    <cellStyle name="Normal 2 26 12 3" xfId="13206"/>
    <cellStyle name="Normal 2 26 12 4" xfId="35749"/>
    <cellStyle name="Normal 2 26 12 5" xfId="39128"/>
    <cellStyle name="Normal 2 26 12 6" xfId="34458"/>
    <cellStyle name="Normal 2 26 13" xfId="4879"/>
    <cellStyle name="Normal 2 26 13 2" xfId="11604"/>
    <cellStyle name="Normal 2 26 13 3" xfId="10356"/>
    <cellStyle name="Normal 2 26 13 4" xfId="35413"/>
    <cellStyle name="Normal 2 26 13 5" xfId="30085"/>
    <cellStyle name="Normal 2 26 13 6" xfId="32044"/>
    <cellStyle name="Normal 2 26 14" xfId="4880"/>
    <cellStyle name="Normal 2 26 14 2" xfId="13271"/>
    <cellStyle name="Normal 2 26 14 3" xfId="30130"/>
    <cellStyle name="Normal 2 26 14 4" xfId="9901"/>
    <cellStyle name="Normal 2 26 14 5" xfId="35058"/>
    <cellStyle name="Normal 2 26 14 6" xfId="44766"/>
    <cellStyle name="Normal 2 26 15" xfId="4881"/>
    <cellStyle name="Normal 2 26 15 2" xfId="14324"/>
    <cellStyle name="Normal 2 26 15 3" xfId="31107"/>
    <cellStyle name="Normal 2 26 15 4" xfId="40537"/>
    <cellStyle name="Normal 2 26 15 5" xfId="43033"/>
    <cellStyle name="Normal 2 26 15 6" xfId="44401"/>
    <cellStyle name="Normal 2 26 16" xfId="4882"/>
    <cellStyle name="Normal 2 26 16 2" xfId="13925"/>
    <cellStyle name="Normal 2 26 16 3" xfId="30722"/>
    <cellStyle name="Normal 2 26 16 4" xfId="40924"/>
    <cellStyle name="Normal 2 26 16 5" xfId="43305"/>
    <cellStyle name="Normal 2 26 16 6" xfId="44570"/>
    <cellStyle name="Normal 2 26 17" xfId="4883"/>
    <cellStyle name="Normal 2 26 17 2" xfId="14355"/>
    <cellStyle name="Normal 2 26 17 3" xfId="31135"/>
    <cellStyle name="Normal 2 26 17 4" xfId="38305"/>
    <cellStyle name="Normal 2 26 17 5" xfId="40752"/>
    <cellStyle name="Normal 2 26 17 6" xfId="44420"/>
    <cellStyle name="Normal 2 26 18" xfId="4884"/>
    <cellStyle name="Normal 2 26 18 2" xfId="13868"/>
    <cellStyle name="Normal 2 26 18 3" xfId="30667"/>
    <cellStyle name="Normal 2 26 18 4" xfId="38229"/>
    <cellStyle name="Normal 2 26 18 5" xfId="11177"/>
    <cellStyle name="Normal 2 26 18 6" xfId="42865"/>
    <cellStyle name="Normal 2 26 19" xfId="4885"/>
    <cellStyle name="Normal 2 26 19 2" xfId="14414"/>
    <cellStyle name="Normal 2 26 19 3" xfId="31190"/>
    <cellStyle name="Normal 2 26 19 4" xfId="35900"/>
    <cellStyle name="Normal 2 26 19 5" xfId="34064"/>
    <cellStyle name="Normal 2 26 19 6" xfId="33711"/>
    <cellStyle name="Normal 2 26 2" xfId="4886"/>
    <cellStyle name="Normal 2 26 2 10" xfId="49966"/>
    <cellStyle name="Normal 2 26 2 11" xfId="51194"/>
    <cellStyle name="Normal 2 26 2 12" xfId="52453"/>
    <cellStyle name="Normal 2 26 2 13" xfId="53694"/>
    <cellStyle name="Normal 2 26 2 14" xfId="54930"/>
    <cellStyle name="Normal 2 26 2 15" xfId="56161"/>
    <cellStyle name="Normal 2 26 2 16" xfId="57382"/>
    <cellStyle name="Normal 2 26 2 17" xfId="58594"/>
    <cellStyle name="Normal 2 26 2 18" xfId="59795"/>
    <cellStyle name="Normal 2 26 2 19" xfId="61173"/>
    <cellStyle name="Normal 2 26 2 2" xfId="11600"/>
    <cellStyle name="Normal 2 26 2 20" xfId="62373"/>
    <cellStyle name="Normal 2 26 2 3" xfId="13490"/>
    <cellStyle name="Normal 2 26 2 4" xfId="31783"/>
    <cellStyle name="Normal 2 26 2 5" xfId="21004"/>
    <cellStyle name="Normal 2 26 2 6" xfId="39269"/>
    <cellStyle name="Normal 2 26 2 7" xfId="46121"/>
    <cellStyle name="Normal 2 26 2 8" xfId="47457"/>
    <cellStyle name="Normal 2 26 2 9" xfId="48716"/>
    <cellStyle name="Normal 2 26 20" xfId="4887"/>
    <cellStyle name="Normal 2 26 20 2" xfId="13799"/>
    <cellStyle name="Normal 2 26 20 3" xfId="30595"/>
    <cellStyle name="Normal 2 26 20 4" xfId="34906"/>
    <cellStyle name="Normal 2 26 20 5" xfId="13453"/>
    <cellStyle name="Normal 2 26 20 6" xfId="40114"/>
    <cellStyle name="Normal 2 26 21" xfId="4888"/>
    <cellStyle name="Normal 2 26 21 2" xfId="14491"/>
    <cellStyle name="Normal 2 26 21 3" xfId="31259"/>
    <cellStyle name="Normal 2 26 21 4" xfId="38653"/>
    <cellStyle name="Normal 2 26 21 5" xfId="39449"/>
    <cellStyle name="Normal 2 26 21 6" xfId="32158"/>
    <cellStyle name="Normal 2 26 22" xfId="4889"/>
    <cellStyle name="Normal 2 26 22 2" xfId="13720"/>
    <cellStyle name="Normal 2 26 22 3" xfId="30515"/>
    <cellStyle name="Normal 2 26 22 4" xfId="39819"/>
    <cellStyle name="Normal 2 26 22 5" xfId="42485"/>
    <cellStyle name="Normal 2 26 22 6" xfId="44062"/>
    <cellStyle name="Normal 2 26 23" xfId="4890"/>
    <cellStyle name="Normal 2 26 23 2" xfId="14583"/>
    <cellStyle name="Normal 2 26 23 3" xfId="31340"/>
    <cellStyle name="Normal 2 26 23 4" xfId="39032"/>
    <cellStyle name="Normal 2 26 23 5" xfId="32955"/>
    <cellStyle name="Normal 2 26 23 6" xfId="41302"/>
    <cellStyle name="Normal 2 26 24" xfId="4891"/>
    <cellStyle name="Normal 2 26 24 2" xfId="13626"/>
    <cellStyle name="Normal 2 26 24 3" xfId="30426"/>
    <cellStyle name="Normal 2 26 24 4" xfId="37158"/>
    <cellStyle name="Normal 2 26 24 5" xfId="32843"/>
    <cellStyle name="Normal 2 26 24 6" xfId="44136"/>
    <cellStyle name="Normal 2 26 25" xfId="4892"/>
    <cellStyle name="Normal 2 26 25 2" xfId="14694"/>
    <cellStyle name="Normal 2 26 25 3" xfId="31436"/>
    <cellStyle name="Normal 2 26 25 4" xfId="41615"/>
    <cellStyle name="Normal 2 26 25 5" xfId="43820"/>
    <cellStyle name="Normal 2 26 25 6" xfId="44894"/>
    <cellStyle name="Normal 2 26 26" xfId="4893"/>
    <cellStyle name="Normal 2 26 26 2" xfId="13507"/>
    <cellStyle name="Normal 2 26 26 3" xfId="30327"/>
    <cellStyle name="Normal 2 26 26 4" xfId="37469"/>
    <cellStyle name="Normal 2 26 26 5" xfId="37462"/>
    <cellStyle name="Normal 2 26 26 6" xfId="37810"/>
    <cellStyle name="Normal 2 26 27" xfId="4894"/>
    <cellStyle name="Normal 2 26 27 2" xfId="14815"/>
    <cellStyle name="Normal 2 26 27 3" xfId="31531"/>
    <cellStyle name="Normal 2 26 27 4" xfId="39638"/>
    <cellStyle name="Normal 2 26 27 5" xfId="42343"/>
    <cellStyle name="Normal 2 26 27 6" xfId="40718"/>
    <cellStyle name="Normal 2 26 28" xfId="4895"/>
    <cellStyle name="Normal 2 26 28 2" xfId="15262"/>
    <cellStyle name="Normal 2 26 28 3" xfId="31868"/>
    <cellStyle name="Normal 2 26 28 4" xfId="36896"/>
    <cellStyle name="Normal 2 26 28 5" xfId="39329"/>
    <cellStyle name="Normal 2 26 28 6" xfId="31816"/>
    <cellStyle name="Normal 2 26 29" xfId="4896"/>
    <cellStyle name="Normal 2 26 29 2" xfId="14990"/>
    <cellStyle name="Normal 2 26 29 3" xfId="31658"/>
    <cellStyle name="Normal 2 26 29 4" xfId="36993"/>
    <cellStyle name="Normal 2 26 29 5" xfId="37503"/>
    <cellStyle name="Normal 2 26 29 6" xfId="30434"/>
    <cellStyle name="Normal 2 26 3" xfId="4897"/>
    <cellStyle name="Normal 2 26 3 10" xfId="49967"/>
    <cellStyle name="Normal 2 26 3 11" xfId="51195"/>
    <cellStyle name="Normal 2 26 3 12" xfId="52454"/>
    <cellStyle name="Normal 2 26 3 13" xfId="53695"/>
    <cellStyle name="Normal 2 26 3 14" xfId="54931"/>
    <cellStyle name="Normal 2 26 3 15" xfId="56162"/>
    <cellStyle name="Normal 2 26 3 16" xfId="57383"/>
    <cellStyle name="Normal 2 26 3 17" xfId="58595"/>
    <cellStyle name="Normal 2 26 3 18" xfId="59796"/>
    <cellStyle name="Normal 2 26 3 19" xfId="61174"/>
    <cellStyle name="Normal 2 26 3 2" xfId="11605"/>
    <cellStyle name="Normal 2 26 3 20" xfId="62374"/>
    <cellStyle name="Normal 2 26 3 3" xfId="10355"/>
    <cellStyle name="Normal 2 26 3 4" xfId="35115"/>
    <cellStyle name="Normal 2 26 3 5" xfId="13861"/>
    <cellStyle name="Normal 2 26 3 6" xfId="35167"/>
    <cellStyle name="Normal 2 26 3 7" xfId="46122"/>
    <cellStyle name="Normal 2 26 3 8" xfId="47458"/>
    <cellStyle name="Normal 2 26 3 9" xfId="48717"/>
    <cellStyle name="Normal 2 26 30" xfId="4898"/>
    <cellStyle name="Normal 2 26 30 2" xfId="15435"/>
    <cellStyle name="Normal 2 26 30 3" xfId="32009"/>
    <cellStyle name="Normal 2 26 30 4" xfId="41314"/>
    <cellStyle name="Normal 2 26 30 5" xfId="43593"/>
    <cellStyle name="Normal 2 26 30 6" xfId="44987"/>
    <cellStyle name="Normal 2 26 31" xfId="4899"/>
    <cellStyle name="Normal 2 26 31 2" xfId="20189"/>
    <cellStyle name="Normal 2 26 31 3" xfId="35561"/>
    <cellStyle name="Normal 2 26 31 4" xfId="40108"/>
    <cellStyle name="Normal 2 26 31 5" xfId="42713"/>
    <cellStyle name="Normal 2 26 31 6" xfId="44253"/>
    <cellStyle name="Normal 2 26 32" xfId="4900"/>
    <cellStyle name="Normal 2 26 32 2" xfId="23232"/>
    <cellStyle name="Normal 2 26 32 3" xfId="37698"/>
    <cellStyle name="Normal 2 26 32 4" xfId="37418"/>
    <cellStyle name="Normal 2 26 32 5" xfId="38599"/>
    <cellStyle name="Normal 2 26 32 6" xfId="32032"/>
    <cellStyle name="Normal 2 26 33" xfId="4901"/>
    <cellStyle name="Normal 2 26 33 2" xfId="16267"/>
    <cellStyle name="Normal 2 26 33 3" xfId="32653"/>
    <cellStyle name="Normal 2 26 33 4" xfId="39877"/>
    <cellStyle name="Normal 2 26 33 5" xfId="42531"/>
    <cellStyle name="Normal 2 26 33 6" xfId="44081"/>
    <cellStyle name="Normal 2 26 34" xfId="9567"/>
    <cellStyle name="Normal 2 26 35" xfId="14811"/>
    <cellStyle name="Normal 2 26 36" xfId="22616"/>
    <cellStyle name="Normal 2 26 37" xfId="23809"/>
    <cellStyle name="Normal 2 26 38" xfId="22412"/>
    <cellStyle name="Normal 2 26 39" xfId="19802"/>
    <cellStyle name="Normal 2 26 4" xfId="4902"/>
    <cellStyle name="Normal 2 26 4 10" xfId="49968"/>
    <cellStyle name="Normal 2 26 4 11" xfId="51196"/>
    <cellStyle name="Normal 2 26 4 12" xfId="52455"/>
    <cellStyle name="Normal 2 26 4 13" xfId="53696"/>
    <cellStyle name="Normal 2 26 4 14" xfId="54932"/>
    <cellStyle name="Normal 2 26 4 15" xfId="56163"/>
    <cellStyle name="Normal 2 26 4 16" xfId="57384"/>
    <cellStyle name="Normal 2 26 4 17" xfId="58596"/>
    <cellStyle name="Normal 2 26 4 18" xfId="59797"/>
    <cellStyle name="Normal 2 26 4 19" xfId="61175"/>
    <cellStyle name="Normal 2 26 4 2" xfId="11606"/>
    <cellStyle name="Normal 2 26 4 20" xfId="62375"/>
    <cellStyle name="Normal 2 26 4 3" xfId="10354"/>
    <cellStyle name="Normal 2 26 4 4" xfId="34819"/>
    <cellStyle name="Normal 2 26 4 5" xfId="30783"/>
    <cellStyle name="Normal 2 26 4 6" xfId="42648"/>
    <cellStyle name="Normal 2 26 4 7" xfId="46123"/>
    <cellStyle name="Normal 2 26 4 8" xfId="47459"/>
    <cellStyle name="Normal 2 26 4 9" xfId="48718"/>
    <cellStyle name="Normal 2 26 40" xfId="24037"/>
    <cellStyle name="Normal 2 26 41" xfId="22518"/>
    <cellStyle name="Normal 2 26 42" xfId="18946"/>
    <cellStyle name="Normal 2 26 43" xfId="22352"/>
    <cellStyle name="Normal 2 26 44" xfId="19890"/>
    <cellStyle name="Normal 2 26 45" xfId="24153"/>
    <cellStyle name="Normal 2 26 46" xfId="23200"/>
    <cellStyle name="Normal 2 26 47" xfId="22166"/>
    <cellStyle name="Normal 2 26 48" xfId="23991"/>
    <cellStyle name="Normal 2 26 49" xfId="18254"/>
    <cellStyle name="Normal 2 26 5" xfId="4903"/>
    <cellStyle name="Normal 2 26 5 10" xfId="49969"/>
    <cellStyle name="Normal 2 26 5 11" xfId="51197"/>
    <cellStyle name="Normal 2 26 5 12" xfId="52456"/>
    <cellStyle name="Normal 2 26 5 13" xfId="53697"/>
    <cellStyle name="Normal 2 26 5 14" xfId="54933"/>
    <cellStyle name="Normal 2 26 5 15" xfId="56164"/>
    <cellStyle name="Normal 2 26 5 16" xfId="57385"/>
    <cellStyle name="Normal 2 26 5 17" xfId="58597"/>
    <cellStyle name="Normal 2 26 5 18" xfId="59798"/>
    <cellStyle name="Normal 2 26 5 19" xfId="61176"/>
    <cellStyle name="Normal 2 26 5 2" xfId="11607"/>
    <cellStyle name="Normal 2 26 5 20" xfId="62376"/>
    <cellStyle name="Normal 2 26 5 3" xfId="10353"/>
    <cellStyle name="Normal 2 26 5 4" xfId="34515"/>
    <cellStyle name="Normal 2 26 5 5" xfId="40066"/>
    <cellStyle name="Normal 2 26 5 6" xfId="42822"/>
    <cellStyle name="Normal 2 26 5 7" xfId="46124"/>
    <cellStyle name="Normal 2 26 5 8" xfId="47460"/>
    <cellStyle name="Normal 2 26 5 9" xfId="48719"/>
    <cellStyle name="Normal 2 26 50" xfId="19450"/>
    <cellStyle name="Normal 2 26 51" xfId="23547"/>
    <cellStyle name="Normal 2 26 52" xfId="24151"/>
    <cellStyle name="Normal 2 26 53" xfId="23185"/>
    <cellStyle name="Normal 2 26 54" xfId="22949"/>
    <cellStyle name="Normal 2 26 55" xfId="23924"/>
    <cellStyle name="Normal 2 26 56" xfId="18293"/>
    <cellStyle name="Normal 2 26 57" xfId="24310"/>
    <cellStyle name="Normal 2 26 58" xfId="20947"/>
    <cellStyle name="Normal 2 26 59" xfId="15374"/>
    <cellStyle name="Normal 2 26 6" xfId="4904"/>
    <cellStyle name="Normal 2 26 6 10" xfId="49970"/>
    <cellStyle name="Normal 2 26 6 11" xfId="51198"/>
    <cellStyle name="Normal 2 26 6 12" xfId="52457"/>
    <cellStyle name="Normal 2 26 6 13" xfId="53698"/>
    <cellStyle name="Normal 2 26 6 14" xfId="54934"/>
    <cellStyle name="Normal 2 26 6 15" xfId="56165"/>
    <cellStyle name="Normal 2 26 6 16" xfId="57386"/>
    <cellStyle name="Normal 2 26 6 17" xfId="58598"/>
    <cellStyle name="Normal 2 26 6 18" xfId="59799"/>
    <cellStyle name="Normal 2 26 6 19" xfId="61177"/>
    <cellStyle name="Normal 2 26 6 2" xfId="11608"/>
    <cellStyle name="Normal 2 26 6 20" xfId="62377"/>
    <cellStyle name="Normal 2 26 6 3" xfId="10352"/>
    <cellStyle name="Normal 2 26 6 4" xfId="34203"/>
    <cellStyle name="Normal 2 26 6 5" xfId="37456"/>
    <cellStyle name="Normal 2 26 6 6" xfId="43795"/>
    <cellStyle name="Normal 2 26 6 7" xfId="46125"/>
    <cellStyle name="Normal 2 26 6 8" xfId="47461"/>
    <cellStyle name="Normal 2 26 6 9" xfId="48720"/>
    <cellStyle name="Normal 2 26 60" xfId="22836"/>
    <cellStyle name="Normal 2 26 61" xfId="15821"/>
    <cellStyle name="Normal 2 26 62" xfId="22881"/>
    <cellStyle name="Normal 2 26 63" xfId="22668"/>
    <cellStyle name="Normal 2 26 64" xfId="28866"/>
    <cellStyle name="Normal 2 26 65" xfId="28307"/>
    <cellStyle name="Normal 2 26 66" xfId="23456"/>
    <cellStyle name="Normal 2 26 67" xfId="28882"/>
    <cellStyle name="Normal 2 26 68" xfId="28290"/>
    <cellStyle name="Normal 2 26 69" xfId="28655"/>
    <cellStyle name="Normal 2 26 7" xfId="4905"/>
    <cellStyle name="Normal 2 26 7 10" xfId="49971"/>
    <cellStyle name="Normal 2 26 7 11" xfId="51199"/>
    <cellStyle name="Normal 2 26 7 12" xfId="52458"/>
    <cellStyle name="Normal 2 26 7 13" xfId="53699"/>
    <cellStyle name="Normal 2 26 7 14" xfId="54935"/>
    <cellStyle name="Normal 2 26 7 15" xfId="56166"/>
    <cellStyle name="Normal 2 26 7 16" xfId="57387"/>
    <cellStyle name="Normal 2 26 7 17" xfId="58599"/>
    <cellStyle name="Normal 2 26 7 18" xfId="59800"/>
    <cellStyle name="Normal 2 26 7 19" xfId="61178"/>
    <cellStyle name="Normal 2 26 7 2" xfId="11609"/>
    <cellStyle name="Normal 2 26 7 20" xfId="62378"/>
    <cellStyle name="Normal 2 26 7 3" xfId="10351"/>
    <cellStyle name="Normal 2 26 7 4" xfId="19069"/>
    <cellStyle name="Normal 2 26 7 5" xfId="23783"/>
    <cellStyle name="Normal 2 26 7 6" xfId="40129"/>
    <cellStyle name="Normal 2 26 7 7" xfId="46126"/>
    <cellStyle name="Normal 2 26 7 8" xfId="47462"/>
    <cellStyle name="Normal 2 26 7 9" xfId="48721"/>
    <cellStyle name="Normal 2 26 70" xfId="28759"/>
    <cellStyle name="Normal 2 26 71" xfId="16498"/>
    <cellStyle name="Normal 2 26 72" xfId="26258"/>
    <cellStyle name="Normal 2 26 73" xfId="29622"/>
    <cellStyle name="Normal 2 26 74" xfId="29775"/>
    <cellStyle name="Normal 2 26 75" xfId="29157"/>
    <cellStyle name="Normal 2 26 76" xfId="23512"/>
    <cellStyle name="Normal 2 26 77" xfId="41233"/>
    <cellStyle name="Normal 2 26 78" xfId="43537"/>
    <cellStyle name="Normal 2 26 79" xfId="44204"/>
    <cellStyle name="Normal 2 26 8" xfId="4906"/>
    <cellStyle name="Normal 2 26 8 2" xfId="11610"/>
    <cellStyle name="Normal 2 26 8 3" xfId="10349"/>
    <cellStyle name="Normal 2 26 8 4" xfId="38340"/>
    <cellStyle name="Normal 2 26 8 5" xfId="32262"/>
    <cellStyle name="Normal 2 26 8 6" xfId="37929"/>
    <cellStyle name="Normal 2 26 80" xfId="46120"/>
    <cellStyle name="Normal 2 26 81" xfId="47456"/>
    <cellStyle name="Normal 2 26 82" xfId="48715"/>
    <cellStyle name="Normal 2 26 83" xfId="49965"/>
    <cellStyle name="Normal 2 26 84" xfId="51193"/>
    <cellStyle name="Normal 2 26 85" xfId="52452"/>
    <cellStyle name="Normal 2 26 86" xfId="53693"/>
    <cellStyle name="Normal 2 26 87" xfId="54929"/>
    <cellStyle name="Normal 2 26 88" xfId="56160"/>
    <cellStyle name="Normal 2 26 89" xfId="57381"/>
    <cellStyle name="Normal 2 26 9" xfId="4907"/>
    <cellStyle name="Normal 2 26 9 2" xfId="11611"/>
    <cellStyle name="Normal 2 26 9 3" xfId="10348"/>
    <cellStyle name="Normal 2 26 9 4" xfId="37151"/>
    <cellStyle name="Normal 2 26 9 5" xfId="11117"/>
    <cellStyle name="Normal 2 26 9 6" xfId="37068"/>
    <cellStyle name="Normal 2 26 90" xfId="58593"/>
    <cellStyle name="Normal 2 26 91" xfId="59794"/>
    <cellStyle name="Normal 2 26 92" xfId="61172"/>
    <cellStyle name="Normal 2 26 93" xfId="62372"/>
    <cellStyle name="Normal 2 26_Planilha" xfId="46127"/>
    <cellStyle name="Normal 2 27" xfId="4908"/>
    <cellStyle name="Normal 2 27 10" xfId="4909"/>
    <cellStyle name="Normal 2 27 10 2" xfId="11613"/>
    <cellStyle name="Normal 2 27 10 3" xfId="10346"/>
    <cellStyle name="Normal 2 27 10 4" xfId="37306"/>
    <cellStyle name="Normal 2 27 10 5" xfId="40255"/>
    <cellStyle name="Normal 2 27 10 6" xfId="44070"/>
    <cellStyle name="Normal 2 27 11" xfId="4910"/>
    <cellStyle name="Normal 2 27 11 2" xfId="11614"/>
    <cellStyle name="Normal 2 27 11 3" xfId="10345"/>
    <cellStyle name="Normal 2 27 11 4" xfId="9853"/>
    <cellStyle name="Normal 2 27 11 5" xfId="41569"/>
    <cellStyle name="Normal 2 27 11 6" xfId="44351"/>
    <cellStyle name="Normal 2 27 12" xfId="4911"/>
    <cellStyle name="Normal 2 27 12 2" xfId="11615"/>
    <cellStyle name="Normal 2 27 12 3" xfId="10313"/>
    <cellStyle name="Normal 2 27 12 4" xfId="9854"/>
    <cellStyle name="Normal 2 27 12 5" xfId="14986"/>
    <cellStyle name="Normal 2 27 12 6" xfId="38217"/>
    <cellStyle name="Normal 2 27 13" xfId="4912"/>
    <cellStyle name="Normal 2 27 13 2" xfId="11616"/>
    <cellStyle name="Normal 2 27 13 3" xfId="20602"/>
    <cellStyle name="Normal 2 27 13 4" xfId="38380"/>
    <cellStyle name="Normal 2 27 13 5" xfId="38609"/>
    <cellStyle name="Normal 2 27 13 6" xfId="30317"/>
    <cellStyle name="Normal 2 27 14" xfId="4913"/>
    <cellStyle name="Normal 2 27 14 2" xfId="13272"/>
    <cellStyle name="Normal 2 27 14 3" xfId="30131"/>
    <cellStyle name="Normal 2 27 14 4" xfId="41831"/>
    <cellStyle name="Normal 2 27 14 5" xfId="43981"/>
    <cellStyle name="Normal 2 27 14 6" xfId="10553"/>
    <cellStyle name="Normal 2 27 15" xfId="4914"/>
    <cellStyle name="Normal 2 27 15 2" xfId="14329"/>
    <cellStyle name="Normal 2 27 15 3" xfId="31111"/>
    <cellStyle name="Normal 2 27 15 4" xfId="39799"/>
    <cellStyle name="Normal 2 27 15 5" xfId="42472"/>
    <cellStyle name="Normal 2 27 15 6" xfId="44050"/>
    <cellStyle name="Normal 2 27 16" xfId="4915"/>
    <cellStyle name="Normal 2 27 16 2" xfId="13915"/>
    <cellStyle name="Normal 2 27 16 3" xfId="30713"/>
    <cellStyle name="Normal 2 27 16 4" xfId="41782"/>
    <cellStyle name="Normal 2 27 16 5" xfId="43944"/>
    <cellStyle name="Normal 2 27 16 6" xfId="38282"/>
    <cellStyle name="Normal 2 27 17" xfId="4916"/>
    <cellStyle name="Normal 2 27 17 2" xfId="14362"/>
    <cellStyle name="Normal 2 27 17 3" xfId="31142"/>
    <cellStyle name="Normal 2 27 17 4" xfId="39830"/>
    <cellStyle name="Normal 2 27 17 5" xfId="42494"/>
    <cellStyle name="Normal 2 27 17 6" xfId="44066"/>
    <cellStyle name="Normal 2 27 18" xfId="4917"/>
    <cellStyle name="Normal 2 27 18 2" xfId="13860"/>
    <cellStyle name="Normal 2 27 18 3" xfId="30658"/>
    <cellStyle name="Normal 2 27 18 4" xfId="39543"/>
    <cellStyle name="Normal 2 27 18 5" xfId="42267"/>
    <cellStyle name="Normal 2 27 18 6" xfId="43486"/>
    <cellStyle name="Normal 2 27 19" xfId="4918"/>
    <cellStyle name="Normal 2 27 19 2" xfId="14424"/>
    <cellStyle name="Normal 2 27 19 3" xfId="31198"/>
    <cellStyle name="Normal 2 27 19 4" xfId="41798"/>
    <cellStyle name="Normal 2 27 19 5" xfId="43955"/>
    <cellStyle name="Normal 2 27 19 6" xfId="44222"/>
    <cellStyle name="Normal 2 27 2" xfId="4919"/>
    <cellStyle name="Normal 2 27 2 10" xfId="49973"/>
    <cellStyle name="Normal 2 27 2 11" xfId="51201"/>
    <cellStyle name="Normal 2 27 2 12" xfId="52460"/>
    <cellStyle name="Normal 2 27 2 13" xfId="53701"/>
    <cellStyle name="Normal 2 27 2 14" xfId="54938"/>
    <cellStyle name="Normal 2 27 2 15" xfId="56169"/>
    <cellStyle name="Normal 2 27 2 16" xfId="57390"/>
    <cellStyle name="Normal 2 27 2 17" xfId="58602"/>
    <cellStyle name="Normal 2 27 2 18" xfId="59802"/>
    <cellStyle name="Normal 2 27 2 19" xfId="61180"/>
    <cellStyle name="Normal 2 27 2 2" xfId="11612"/>
    <cellStyle name="Normal 2 27 2 20" xfId="62380"/>
    <cellStyle name="Normal 2 27 2 3" xfId="10347"/>
    <cellStyle name="Normal 2 27 2 4" xfId="33438"/>
    <cellStyle name="Normal 2 27 2 5" xfId="40027"/>
    <cellStyle name="Normal 2 27 2 6" xfId="44873"/>
    <cellStyle name="Normal 2 27 2 7" xfId="46129"/>
    <cellStyle name="Normal 2 27 2 8" xfId="47465"/>
    <cellStyle name="Normal 2 27 2 9" xfId="48724"/>
    <cellStyle name="Normal 2 27 20" xfId="4920"/>
    <cellStyle name="Normal 2 27 20 2" xfId="13789"/>
    <cellStyle name="Normal 2 27 20 3" xfId="30586"/>
    <cellStyle name="Normal 2 27 20 4" xfId="36373"/>
    <cellStyle name="Normal 2 27 20 5" xfId="37000"/>
    <cellStyle name="Normal 2 27 20 6" xfId="31398"/>
    <cellStyle name="Normal 2 27 21" xfId="4921"/>
    <cellStyle name="Normal 2 27 21 2" xfId="14503"/>
    <cellStyle name="Normal 2 27 21 3" xfId="31270"/>
    <cellStyle name="Normal 2 27 21 4" xfId="41447"/>
    <cellStyle name="Normal 2 27 21 5" xfId="43704"/>
    <cellStyle name="Normal 2 27 21 6" xfId="44937"/>
    <cellStyle name="Normal 2 27 22" xfId="4922"/>
    <cellStyle name="Normal 2 27 22 2" xfId="13710"/>
    <cellStyle name="Normal 2 27 22 3" xfId="30505"/>
    <cellStyle name="Normal 2 27 22 4" xfId="41038"/>
    <cellStyle name="Normal 2 27 22 5" xfId="43384"/>
    <cellStyle name="Normal 2 27 22 6" xfId="44685"/>
    <cellStyle name="Normal 2 27 23" xfId="4923"/>
    <cellStyle name="Normal 2 27 23 2" xfId="14599"/>
    <cellStyle name="Normal 2 27 23 3" xfId="31353"/>
    <cellStyle name="Normal 2 27 23 4" xfId="36848"/>
    <cellStyle name="Normal 2 27 23 5" xfId="38842"/>
    <cellStyle name="Normal 2 27 23 6" xfId="39232"/>
    <cellStyle name="Normal 2 27 24" xfId="4924"/>
    <cellStyle name="Normal 2 27 24 2" xfId="13612"/>
    <cellStyle name="Normal 2 27 24 3" xfId="30415"/>
    <cellStyle name="Normal 2 27 24 4" xfId="40196"/>
    <cellStyle name="Normal 2 27 24 5" xfId="42780"/>
    <cellStyle name="Normal 2 27 24 6" xfId="44245"/>
    <cellStyle name="Normal 2 27 25" xfId="4925"/>
    <cellStyle name="Normal 2 27 25 2" xfId="14709"/>
    <cellStyle name="Normal 2 27 25 3" xfId="31449"/>
    <cellStyle name="Normal 2 27 25 4" xfId="40122"/>
    <cellStyle name="Normal 2 27 25 5" xfId="42720"/>
    <cellStyle name="Normal 2 27 25 6" xfId="44201"/>
    <cellStyle name="Normal 2 27 26" xfId="4926"/>
    <cellStyle name="Normal 2 27 26 2" xfId="13488"/>
    <cellStyle name="Normal 2 27 26 3" xfId="30312"/>
    <cellStyle name="Normal 2 27 26 4" xfId="31700"/>
    <cellStyle name="Normal 2 27 26 5" xfId="40472"/>
    <cellStyle name="Normal 2 27 26 6" xfId="36574"/>
    <cellStyle name="Normal 2 27 27" xfId="4927"/>
    <cellStyle name="Normal 2 27 27 2" xfId="14837"/>
    <cellStyle name="Normal 2 27 27 3" xfId="31545"/>
    <cellStyle name="Normal 2 27 27 4" xfId="32895"/>
    <cellStyle name="Normal 2 27 27 5" xfId="39426"/>
    <cellStyle name="Normal 2 27 27 6" xfId="31587"/>
    <cellStyle name="Normal 2 27 28" xfId="4928"/>
    <cellStyle name="Normal 2 27 28 2" xfId="15282"/>
    <cellStyle name="Normal 2 27 28 3" xfId="31887"/>
    <cellStyle name="Normal 2 27 28 4" xfId="37023"/>
    <cellStyle name="Normal 2 27 28 5" xfId="41496"/>
    <cellStyle name="Normal 2 27 28 6" xfId="44013"/>
    <cellStyle name="Normal 2 27 29" xfId="4929"/>
    <cellStyle name="Normal 2 27 29 2" xfId="15018"/>
    <cellStyle name="Normal 2 27 29 3" xfId="31684"/>
    <cellStyle name="Normal 2 27 29 4" xfId="36506"/>
    <cellStyle name="Normal 2 27 29 5" xfId="39641"/>
    <cellStyle name="Normal 2 27 29 6" xfId="32183"/>
    <cellStyle name="Normal 2 27 3" xfId="4930"/>
    <cellStyle name="Normal 2 27 3 10" xfId="49974"/>
    <cellStyle name="Normal 2 27 3 11" xfId="51202"/>
    <cellStyle name="Normal 2 27 3 12" xfId="52461"/>
    <cellStyle name="Normal 2 27 3 13" xfId="53702"/>
    <cellStyle name="Normal 2 27 3 14" xfId="54939"/>
    <cellStyle name="Normal 2 27 3 15" xfId="56170"/>
    <cellStyle name="Normal 2 27 3 16" xfId="57391"/>
    <cellStyle name="Normal 2 27 3 17" xfId="58603"/>
    <cellStyle name="Normal 2 27 3 18" xfId="59803"/>
    <cellStyle name="Normal 2 27 3 19" xfId="61181"/>
    <cellStyle name="Normal 2 27 3 2" xfId="11617"/>
    <cellStyle name="Normal 2 27 3 20" xfId="62381"/>
    <cellStyle name="Normal 2 27 3 3" xfId="22305"/>
    <cellStyle name="Normal 2 27 3 4" xfId="34089"/>
    <cellStyle name="Normal 2 27 3 5" xfId="30842"/>
    <cellStyle name="Normal 2 27 3 6" xfId="32839"/>
    <cellStyle name="Normal 2 27 3 7" xfId="46130"/>
    <cellStyle name="Normal 2 27 3 8" xfId="47466"/>
    <cellStyle name="Normal 2 27 3 9" xfId="48725"/>
    <cellStyle name="Normal 2 27 30" xfId="4931"/>
    <cellStyle name="Normal 2 27 30 2" xfId="15464"/>
    <cellStyle name="Normal 2 27 30 3" xfId="32034"/>
    <cellStyle name="Normal 2 27 30 4" xfId="37661"/>
    <cellStyle name="Normal 2 27 30 5" xfId="14067"/>
    <cellStyle name="Normal 2 27 30 6" xfId="37047"/>
    <cellStyle name="Normal 2 27 31" xfId="4932"/>
    <cellStyle name="Normal 2 27 31 2" xfId="20188"/>
    <cellStyle name="Normal 2 27 31 3" xfId="35560"/>
    <cellStyle name="Normal 2 27 31 4" xfId="40213"/>
    <cellStyle name="Normal 2 27 31 5" xfId="42792"/>
    <cellStyle name="Normal 2 27 31 6" xfId="44304"/>
    <cellStyle name="Normal 2 27 32" xfId="4933"/>
    <cellStyle name="Normal 2 27 32 2" xfId="23231"/>
    <cellStyle name="Normal 2 27 32 3" xfId="37697"/>
    <cellStyle name="Normal 2 27 32 4" xfId="37262"/>
    <cellStyle name="Normal 2 27 32 5" xfId="40260"/>
    <cellStyle name="Normal 2 27 32 6" xfId="42517"/>
    <cellStyle name="Normal 2 27 33" xfId="4934"/>
    <cellStyle name="Normal 2 27 33 2" xfId="18506"/>
    <cellStyle name="Normal 2 27 33 3" xfId="34288"/>
    <cellStyle name="Normal 2 27 33 4" xfId="38544"/>
    <cellStyle name="Normal 2 27 33 5" xfId="11191"/>
    <cellStyle name="Normal 2 27 33 6" xfId="31897"/>
    <cellStyle name="Normal 2 27 34" xfId="9568"/>
    <cellStyle name="Normal 2 27 35" xfId="23742"/>
    <cellStyle name="Normal 2 27 36" xfId="22615"/>
    <cellStyle name="Normal 2 27 37" xfId="18167"/>
    <cellStyle name="Normal 2 27 38" xfId="22482"/>
    <cellStyle name="Normal 2 27 39" xfId="24576"/>
    <cellStyle name="Normal 2 27 4" xfId="4935"/>
    <cellStyle name="Normal 2 27 4 10" xfId="49975"/>
    <cellStyle name="Normal 2 27 4 11" xfId="51203"/>
    <cellStyle name="Normal 2 27 4 12" xfId="52462"/>
    <cellStyle name="Normal 2 27 4 13" xfId="53703"/>
    <cellStyle name="Normal 2 27 4 14" xfId="54940"/>
    <cellStyle name="Normal 2 27 4 15" xfId="56171"/>
    <cellStyle name="Normal 2 27 4 16" xfId="57392"/>
    <cellStyle name="Normal 2 27 4 17" xfId="58604"/>
    <cellStyle name="Normal 2 27 4 18" xfId="59804"/>
    <cellStyle name="Normal 2 27 4 19" xfId="61182"/>
    <cellStyle name="Normal 2 27 4 2" xfId="11618"/>
    <cellStyle name="Normal 2 27 4 20" xfId="62382"/>
    <cellStyle name="Normal 2 27 4 3" xfId="23344"/>
    <cellStyle name="Normal 2 27 4 4" xfId="41122"/>
    <cellStyle name="Normal 2 27 4 5" xfId="43454"/>
    <cellStyle name="Normal 2 27 4 6" xfId="13847"/>
    <cellStyle name="Normal 2 27 4 7" xfId="46131"/>
    <cellStyle name="Normal 2 27 4 8" xfId="47467"/>
    <cellStyle name="Normal 2 27 4 9" xfId="48726"/>
    <cellStyle name="Normal 2 27 40" xfId="24776"/>
    <cellStyle name="Normal 2 27 41" xfId="24981"/>
    <cellStyle name="Normal 2 27 42" xfId="25177"/>
    <cellStyle name="Normal 2 27 43" xfId="25376"/>
    <cellStyle name="Normal 2 27 44" xfId="25574"/>
    <cellStyle name="Normal 2 27 45" xfId="25762"/>
    <cellStyle name="Normal 2 27 46" xfId="25948"/>
    <cellStyle name="Normal 2 27 47" xfId="26140"/>
    <cellStyle name="Normal 2 27 48" xfId="26325"/>
    <cellStyle name="Normal 2 27 49" xfId="26506"/>
    <cellStyle name="Normal 2 27 5" xfId="4936"/>
    <cellStyle name="Normal 2 27 5 10" xfId="49976"/>
    <cellStyle name="Normal 2 27 5 11" xfId="51204"/>
    <cellStyle name="Normal 2 27 5 12" xfId="52463"/>
    <cellStyle name="Normal 2 27 5 13" xfId="53704"/>
    <cellStyle name="Normal 2 27 5 14" xfId="54941"/>
    <cellStyle name="Normal 2 27 5 15" xfId="56172"/>
    <cellStyle name="Normal 2 27 5 16" xfId="57393"/>
    <cellStyle name="Normal 2 27 5 17" xfId="58605"/>
    <cellStyle name="Normal 2 27 5 18" xfId="59805"/>
    <cellStyle name="Normal 2 27 5 19" xfId="61183"/>
    <cellStyle name="Normal 2 27 5 2" xfId="11619"/>
    <cellStyle name="Normal 2 27 5 20" xfId="62383"/>
    <cellStyle name="Normal 2 27 5 3" xfId="20983"/>
    <cellStyle name="Normal 2 27 5 4" xfId="39148"/>
    <cellStyle name="Normal 2 27 5 5" xfId="41973"/>
    <cellStyle name="Normal 2 27 5 6" xfId="43873"/>
    <cellStyle name="Normal 2 27 5 7" xfId="46132"/>
    <cellStyle name="Normal 2 27 5 8" xfId="47468"/>
    <cellStyle name="Normal 2 27 5 9" xfId="48727"/>
    <cellStyle name="Normal 2 27 50" xfId="26694"/>
    <cellStyle name="Normal 2 27 51" xfId="26875"/>
    <cellStyle name="Normal 2 27 52" xfId="27053"/>
    <cellStyle name="Normal 2 27 53" xfId="27224"/>
    <cellStyle name="Normal 2 27 54" xfId="27398"/>
    <cellStyle name="Normal 2 27 55" xfId="27562"/>
    <cellStyle name="Normal 2 27 56" xfId="27722"/>
    <cellStyle name="Normal 2 27 57" xfId="27876"/>
    <cellStyle name="Normal 2 27 58" xfId="28021"/>
    <cellStyle name="Normal 2 27 59" xfId="28174"/>
    <cellStyle name="Normal 2 27 6" xfId="4937"/>
    <cellStyle name="Normal 2 27 6 10" xfId="49977"/>
    <cellStyle name="Normal 2 27 6 11" xfId="51205"/>
    <cellStyle name="Normal 2 27 6 12" xfId="52464"/>
    <cellStyle name="Normal 2 27 6 13" xfId="53705"/>
    <cellStyle name="Normal 2 27 6 14" xfId="54942"/>
    <cellStyle name="Normal 2 27 6 15" xfId="56173"/>
    <cellStyle name="Normal 2 27 6 16" xfId="57394"/>
    <cellStyle name="Normal 2 27 6 17" xfId="58606"/>
    <cellStyle name="Normal 2 27 6 18" xfId="59806"/>
    <cellStyle name="Normal 2 27 6 19" xfId="61184"/>
    <cellStyle name="Normal 2 27 6 2" xfId="11620"/>
    <cellStyle name="Normal 2 27 6 20" xfId="62384"/>
    <cellStyle name="Normal 2 27 6 3" xfId="19723"/>
    <cellStyle name="Normal 2 27 6 4" xfId="39798"/>
    <cellStyle name="Normal 2 27 6 5" xfId="42471"/>
    <cellStyle name="Normal 2 27 6 6" xfId="38866"/>
    <cellStyle name="Normal 2 27 6 7" xfId="46133"/>
    <cellStyle name="Normal 2 27 6 8" xfId="47469"/>
    <cellStyle name="Normal 2 27 6 9" xfId="48728"/>
    <cellStyle name="Normal 2 27 60" xfId="28327"/>
    <cellStyle name="Normal 2 27 61" xfId="28469"/>
    <cellStyle name="Normal 2 27 62" xfId="28612"/>
    <cellStyle name="Normal 2 27 63" xfId="28748"/>
    <cellStyle name="Normal 2 27 64" xfId="17737"/>
    <cellStyle name="Normal 2 27 65" xfId="28806"/>
    <cellStyle name="Normal 2 27 66" xfId="23474"/>
    <cellStyle name="Normal 2 27 67" xfId="24683"/>
    <cellStyle name="Normal 2 27 68" xfId="22600"/>
    <cellStyle name="Normal 2 27 69" xfId="27848"/>
    <cellStyle name="Normal 2 27 7" xfId="4938"/>
    <cellStyle name="Normal 2 27 7 10" xfId="49978"/>
    <cellStyle name="Normal 2 27 7 11" xfId="51206"/>
    <cellStyle name="Normal 2 27 7 12" xfId="52465"/>
    <cellStyle name="Normal 2 27 7 13" xfId="53706"/>
    <cellStyle name="Normal 2 27 7 14" xfId="54943"/>
    <cellStyle name="Normal 2 27 7 15" xfId="56174"/>
    <cellStyle name="Normal 2 27 7 16" xfId="57395"/>
    <cellStyle name="Normal 2 27 7 17" xfId="58607"/>
    <cellStyle name="Normal 2 27 7 18" xfId="59807"/>
    <cellStyle name="Normal 2 27 7 19" xfId="61185"/>
    <cellStyle name="Normal 2 27 7 2" xfId="11621"/>
    <cellStyle name="Normal 2 27 7 20" xfId="62385"/>
    <cellStyle name="Normal 2 27 7 3" xfId="19323"/>
    <cellStyle name="Normal 2 27 7 4" xfId="36787"/>
    <cellStyle name="Normal 2 27 7 5" xfId="31428"/>
    <cellStyle name="Normal 2 27 7 6" xfId="43058"/>
    <cellStyle name="Normal 2 27 7 7" xfId="46134"/>
    <cellStyle name="Normal 2 27 7 8" xfId="47470"/>
    <cellStyle name="Normal 2 27 7 9" xfId="48729"/>
    <cellStyle name="Normal 2 27 70" xfId="21848"/>
    <cellStyle name="Normal 2 27 71" xfId="28704"/>
    <cellStyle name="Normal 2 27 72" xfId="29225"/>
    <cellStyle name="Normal 2 27 73" xfId="29805"/>
    <cellStyle name="Normal 2 27 74" xfId="25363"/>
    <cellStyle name="Normal 2 27 75" xfId="28633"/>
    <cellStyle name="Normal 2 27 76" xfId="13029"/>
    <cellStyle name="Normal 2 27 77" xfId="40871"/>
    <cellStyle name="Normal 2 27 78" xfId="43272"/>
    <cellStyle name="Normal 2 27 79" xfId="44153"/>
    <cellStyle name="Normal 2 27 8" xfId="4939"/>
    <cellStyle name="Normal 2 27 8 2" xfId="11622"/>
    <cellStyle name="Normal 2 27 8 3" xfId="18910"/>
    <cellStyle name="Normal 2 27 8 4" xfId="33910"/>
    <cellStyle name="Normal 2 27 8 5" xfId="38246"/>
    <cellStyle name="Normal 2 27 8 6" xfId="42044"/>
    <cellStyle name="Normal 2 27 80" xfId="46128"/>
    <cellStyle name="Normal 2 27 81" xfId="47464"/>
    <cellStyle name="Normal 2 27 82" xfId="48723"/>
    <cellStyle name="Normal 2 27 83" xfId="49972"/>
    <cellStyle name="Normal 2 27 84" xfId="51200"/>
    <cellStyle name="Normal 2 27 85" xfId="52459"/>
    <cellStyle name="Normal 2 27 86" xfId="53700"/>
    <cellStyle name="Normal 2 27 87" xfId="54937"/>
    <cellStyle name="Normal 2 27 88" xfId="56168"/>
    <cellStyle name="Normal 2 27 89" xfId="57389"/>
    <cellStyle name="Normal 2 27 9" xfId="4940"/>
    <cellStyle name="Normal 2 27 9 2" xfId="11623"/>
    <cellStyle name="Normal 2 27 9 3" xfId="10344"/>
    <cellStyle name="Normal 2 27 9 4" xfId="33635"/>
    <cellStyle name="Normal 2 27 9 5" xfId="35641"/>
    <cellStyle name="Normal 2 27 9 6" xfId="9872"/>
    <cellStyle name="Normal 2 27 90" xfId="58601"/>
    <cellStyle name="Normal 2 27 91" xfId="59801"/>
    <cellStyle name="Normal 2 27 92" xfId="61179"/>
    <cellStyle name="Normal 2 27 93" xfId="62379"/>
    <cellStyle name="Normal 2 27_Planilha" xfId="46135"/>
    <cellStyle name="Normal 2 28" xfId="4941"/>
    <cellStyle name="Normal 2 28 10" xfId="4942"/>
    <cellStyle name="Normal 2 28 10 2" xfId="11625"/>
    <cellStyle name="Normal 2 28 10 3" xfId="10342"/>
    <cellStyle name="Normal 2 28 10 4" xfId="33045"/>
    <cellStyle name="Normal 2 28 10 5" xfId="41694"/>
    <cellStyle name="Normal 2 28 10 6" xfId="41413"/>
    <cellStyle name="Normal 2 28 11" xfId="4943"/>
    <cellStyle name="Normal 2 28 11 2" xfId="11626"/>
    <cellStyle name="Normal 2 28 11 3" xfId="10341"/>
    <cellStyle name="Normal 2 28 11 4" xfId="32749"/>
    <cellStyle name="Normal 2 28 11 5" xfId="38656"/>
    <cellStyle name="Normal 2 28 11 6" xfId="42043"/>
    <cellStyle name="Normal 2 28 12" xfId="4944"/>
    <cellStyle name="Normal 2 28 12 2" xfId="11627"/>
    <cellStyle name="Normal 2 28 12 3" xfId="10340"/>
    <cellStyle name="Normal 2 28 12 4" xfId="32444"/>
    <cellStyle name="Normal 2 28 12 5" xfId="40566"/>
    <cellStyle name="Normal 2 28 12 6" xfId="35010"/>
    <cellStyle name="Normal 2 28 13" xfId="4945"/>
    <cellStyle name="Normal 2 28 13 2" xfId="11628"/>
    <cellStyle name="Normal 2 28 13 3" xfId="10339"/>
    <cellStyle name="Normal 2 28 13 4" xfId="32132"/>
    <cellStyle name="Normal 2 28 13 5" xfId="39246"/>
    <cellStyle name="Normal 2 28 13 6" xfId="42126"/>
    <cellStyle name="Normal 2 28 14" xfId="4946"/>
    <cellStyle name="Normal 2 28 14 2" xfId="13273"/>
    <cellStyle name="Normal 2 28 14 3" xfId="30132"/>
    <cellStyle name="Normal 2 28 14 4" xfId="40156"/>
    <cellStyle name="Normal 2 28 14 5" xfId="42743"/>
    <cellStyle name="Normal 2 28 14 6" xfId="35479"/>
    <cellStyle name="Normal 2 28 15" xfId="4947"/>
    <cellStyle name="Normal 2 28 15 2" xfId="14335"/>
    <cellStyle name="Normal 2 28 15 3" xfId="31117"/>
    <cellStyle name="Normal 2 28 15 4" xfId="38981"/>
    <cellStyle name="Normal 2 28 15 5" xfId="41862"/>
    <cellStyle name="Normal 2 28 15 6" xfId="31949"/>
    <cellStyle name="Normal 2 28 16" xfId="4948"/>
    <cellStyle name="Normal 2 28 16 2" xfId="13906"/>
    <cellStyle name="Normal 2 28 16 3" xfId="30707"/>
    <cellStyle name="Normal 2 28 16 4" xfId="39074"/>
    <cellStyle name="Normal 2 28 16 5" xfId="22423"/>
    <cellStyle name="Normal 2 28 16 6" xfId="42298"/>
    <cellStyle name="Normal 2 28 17" xfId="4949"/>
    <cellStyle name="Normal 2 28 17 2" xfId="14369"/>
    <cellStyle name="Normal 2 28 17 3" xfId="31149"/>
    <cellStyle name="Normal 2 28 17 4" xfId="38906"/>
    <cellStyle name="Normal 2 28 17 5" xfId="33533"/>
    <cellStyle name="Normal 2 28 17 6" xfId="42766"/>
    <cellStyle name="Normal 2 28 18" xfId="4950"/>
    <cellStyle name="Normal 2 28 18 2" xfId="13852"/>
    <cellStyle name="Normal 2 28 18 3" xfId="30650"/>
    <cellStyle name="Normal 2 28 18 4" xfId="36568"/>
    <cellStyle name="Normal 2 28 18 5" xfId="11086"/>
    <cellStyle name="Normal 2 28 18 6" xfId="44438"/>
    <cellStyle name="Normal 2 28 19" xfId="4951"/>
    <cellStyle name="Normal 2 28 19 2" xfId="14432"/>
    <cellStyle name="Normal 2 28 19 3" xfId="31206"/>
    <cellStyle name="Normal 2 28 19 4" xfId="36570"/>
    <cellStyle name="Normal 2 28 19 5" xfId="38635"/>
    <cellStyle name="Normal 2 28 19 6" xfId="44697"/>
    <cellStyle name="Normal 2 28 2" xfId="4952"/>
    <cellStyle name="Normal 2 28 2 10" xfId="49981"/>
    <cellStyle name="Normal 2 28 2 11" xfId="51208"/>
    <cellStyle name="Normal 2 28 2 12" xfId="52467"/>
    <cellStyle name="Normal 2 28 2 13" xfId="53709"/>
    <cellStyle name="Normal 2 28 2 14" xfId="54945"/>
    <cellStyle name="Normal 2 28 2 15" xfId="56176"/>
    <cellStyle name="Normal 2 28 2 16" xfId="57397"/>
    <cellStyle name="Normal 2 28 2 17" xfId="58609"/>
    <cellStyle name="Normal 2 28 2 18" xfId="59809"/>
    <cellStyle name="Normal 2 28 2 19" xfId="61187"/>
    <cellStyle name="Normal 2 28 2 2" xfId="11624"/>
    <cellStyle name="Normal 2 28 2 20" xfId="62387"/>
    <cellStyle name="Normal 2 28 2 3" xfId="10343"/>
    <cellStyle name="Normal 2 28 2 4" xfId="33346"/>
    <cellStyle name="Normal 2 28 2 5" xfId="38408"/>
    <cellStyle name="Normal 2 28 2 6" xfId="22900"/>
    <cellStyle name="Normal 2 28 2 7" xfId="46137"/>
    <cellStyle name="Normal 2 28 2 8" xfId="47473"/>
    <cellStyle name="Normal 2 28 2 9" xfId="48732"/>
    <cellStyle name="Normal 2 28 20" xfId="4953"/>
    <cellStyle name="Normal 2 28 20 2" xfId="13781"/>
    <cellStyle name="Normal 2 28 20 3" xfId="30575"/>
    <cellStyle name="Normal 2 28 20 4" xfId="35842"/>
    <cellStyle name="Normal 2 28 20 5" xfId="34055"/>
    <cellStyle name="Normal 2 28 20 6" xfId="9907"/>
    <cellStyle name="Normal 2 28 21" xfId="4954"/>
    <cellStyle name="Normal 2 28 21 2" xfId="14513"/>
    <cellStyle name="Normal 2 28 21 3" xfId="31279"/>
    <cellStyle name="Normal 2 28 21 4" xfId="40243"/>
    <cellStyle name="Normal 2 28 21 5" xfId="42812"/>
    <cellStyle name="Normal 2 28 21 6" xfId="44264"/>
    <cellStyle name="Normal 2 28 22" xfId="4955"/>
    <cellStyle name="Normal 2 28 22 2" xfId="13698"/>
    <cellStyle name="Normal 2 28 22 3" xfId="30494"/>
    <cellStyle name="Normal 2 28 22 4" xfId="37146"/>
    <cellStyle name="Normal 2 28 22 5" xfId="32235"/>
    <cellStyle name="Normal 2 28 22 6" xfId="44791"/>
    <cellStyle name="Normal 2 28 23" xfId="4956"/>
    <cellStyle name="Normal 2 28 23 2" xfId="14611"/>
    <cellStyle name="Normal 2 28 23 3" xfId="31366"/>
    <cellStyle name="Normal 2 28 23 4" xfId="40462"/>
    <cellStyle name="Normal 2 28 23 5" xfId="42981"/>
    <cellStyle name="Normal 2 28 23 6" xfId="45041"/>
    <cellStyle name="Normal 2 28 24" xfId="4957"/>
    <cellStyle name="Normal 2 28 24 2" xfId="13602"/>
    <cellStyle name="Normal 2 28 24 3" xfId="30403"/>
    <cellStyle name="Normal 2 28 24 4" xfId="39267"/>
    <cellStyle name="Normal 2 28 24 5" xfId="42059"/>
    <cellStyle name="Normal 2 28 24 6" xfId="44810"/>
    <cellStyle name="Normal 2 28 25" xfId="4958"/>
    <cellStyle name="Normal 2 28 25 2" xfId="14722"/>
    <cellStyle name="Normal 2 28 25 3" xfId="31459"/>
    <cellStyle name="Normal 2 28 25 4" xfId="38492"/>
    <cellStyle name="Normal 2 28 25 5" xfId="13874"/>
    <cellStyle name="Normal 2 28 25 6" xfId="45169"/>
    <cellStyle name="Normal 2 28 26" xfId="4959"/>
    <cellStyle name="Normal 2 28 26 2" xfId="13475"/>
    <cellStyle name="Normal 2 28 26 3" xfId="30301"/>
    <cellStyle name="Normal 2 28 26 4" xfId="35950"/>
    <cellStyle name="Normal 2 28 26 5" xfId="38179"/>
    <cellStyle name="Normal 2 28 26 6" xfId="31649"/>
    <cellStyle name="Normal 2 28 27" xfId="4960"/>
    <cellStyle name="Normal 2 28 27 2" xfId="14856"/>
    <cellStyle name="Normal 2 28 27 3" xfId="31557"/>
    <cellStyle name="Normal 2 28 27 4" xfId="39969"/>
    <cellStyle name="Normal 2 28 27 5" xfId="42604"/>
    <cellStyle name="Normal 2 28 27 6" xfId="44133"/>
    <cellStyle name="Normal 2 28 28" xfId="4961"/>
    <cellStyle name="Normal 2 28 28 2" xfId="15299"/>
    <cellStyle name="Normal 2 28 28 3" xfId="31900"/>
    <cellStyle name="Normal 2 28 28 4" xfId="38121"/>
    <cellStyle name="Normal 2 28 28 5" xfId="37845"/>
    <cellStyle name="Normal 2 28 28 6" xfId="22959"/>
    <cellStyle name="Normal 2 28 29" xfId="4962"/>
    <cellStyle name="Normal 2 28 29 2" xfId="15699"/>
    <cellStyle name="Normal 2 28 29 3" xfId="32219"/>
    <cellStyle name="Normal 2 28 29 4" xfId="37096"/>
    <cellStyle name="Normal 2 28 29 5" xfId="39467"/>
    <cellStyle name="Normal 2 28 29 6" xfId="43239"/>
    <cellStyle name="Normal 2 28 3" xfId="4963"/>
    <cellStyle name="Normal 2 28 3 10" xfId="49982"/>
    <cellStyle name="Normal 2 28 3 11" xfId="51209"/>
    <cellStyle name="Normal 2 28 3 12" xfId="52468"/>
    <cellStyle name="Normal 2 28 3 13" xfId="53710"/>
    <cellStyle name="Normal 2 28 3 14" xfId="54946"/>
    <cellStyle name="Normal 2 28 3 15" xfId="56177"/>
    <cellStyle name="Normal 2 28 3 16" xfId="57398"/>
    <cellStyle name="Normal 2 28 3 17" xfId="58610"/>
    <cellStyle name="Normal 2 28 3 18" xfId="59810"/>
    <cellStyle name="Normal 2 28 3 19" xfId="61188"/>
    <cellStyle name="Normal 2 28 3 2" xfId="11629"/>
    <cellStyle name="Normal 2 28 3 20" xfId="62388"/>
    <cellStyle name="Normal 2 28 3 3" xfId="22974"/>
    <cellStyle name="Normal 2 28 3 4" xfId="31782"/>
    <cellStyle name="Normal 2 28 3 5" xfId="19910"/>
    <cellStyle name="Normal 2 28 3 6" xfId="35146"/>
    <cellStyle name="Normal 2 28 3 7" xfId="46138"/>
    <cellStyle name="Normal 2 28 3 8" xfId="47474"/>
    <cellStyle name="Normal 2 28 3 9" xfId="48733"/>
    <cellStyle name="Normal 2 28 30" xfId="4964"/>
    <cellStyle name="Normal 2 28 30 2" xfId="16097"/>
    <cellStyle name="Normal 2 28 30 3" xfId="32524"/>
    <cellStyle name="Normal 2 28 30 4" xfId="38146"/>
    <cellStyle name="Normal 2 28 30 5" xfId="14195"/>
    <cellStyle name="Normal 2 28 30 6" xfId="44650"/>
    <cellStyle name="Normal 2 28 31" xfId="4965"/>
    <cellStyle name="Normal 2 28 31 2" xfId="20187"/>
    <cellStyle name="Normal 2 28 31 3" xfId="35559"/>
    <cellStyle name="Normal 2 28 31 4" xfId="40323"/>
    <cellStyle name="Normal 2 28 31 5" xfId="42874"/>
    <cellStyle name="Normal 2 28 31 6" xfId="44349"/>
    <cellStyle name="Normal 2 28 32" xfId="4966"/>
    <cellStyle name="Normal 2 28 32 2" xfId="23230"/>
    <cellStyle name="Normal 2 28 32 3" xfId="37696"/>
    <cellStyle name="Normal 2 28 32 4" xfId="33485"/>
    <cellStyle name="Normal 2 28 32 5" xfId="40650"/>
    <cellStyle name="Normal 2 28 32 6" xfId="40569"/>
    <cellStyle name="Normal 2 28 33" xfId="4967"/>
    <cellStyle name="Normal 2 28 33 2" xfId="16896"/>
    <cellStyle name="Normal 2 28 33 3" xfId="33121"/>
    <cellStyle name="Normal 2 28 33 4" xfId="34021"/>
    <cellStyle name="Normal 2 28 33 5" xfId="36942"/>
    <cellStyle name="Normal 2 28 33 6" xfId="41844"/>
    <cellStyle name="Normal 2 28 34" xfId="9569"/>
    <cellStyle name="Normal 2 28 35" xfId="14799"/>
    <cellStyle name="Normal 2 28 36" xfId="18672"/>
    <cellStyle name="Normal 2 28 37" xfId="23663"/>
    <cellStyle name="Normal 2 28 38" xfId="13551"/>
    <cellStyle name="Normal 2 28 39" xfId="19827"/>
    <cellStyle name="Normal 2 28 4" xfId="4968"/>
    <cellStyle name="Normal 2 28 4 10" xfId="49983"/>
    <cellStyle name="Normal 2 28 4 11" xfId="51210"/>
    <cellStyle name="Normal 2 28 4 12" xfId="52469"/>
    <cellStyle name="Normal 2 28 4 13" xfId="53711"/>
    <cellStyle name="Normal 2 28 4 14" xfId="54947"/>
    <cellStyle name="Normal 2 28 4 15" xfId="56178"/>
    <cellStyle name="Normal 2 28 4 16" xfId="57399"/>
    <cellStyle name="Normal 2 28 4 17" xfId="58611"/>
    <cellStyle name="Normal 2 28 4 18" xfId="59811"/>
    <cellStyle name="Normal 2 28 4 19" xfId="61189"/>
    <cellStyle name="Normal 2 28 4 2" xfId="11630"/>
    <cellStyle name="Normal 2 28 4 20" xfId="62389"/>
    <cellStyle name="Normal 2 28 4 3" xfId="17828"/>
    <cellStyle name="Normal 2 28 4 4" xfId="36283"/>
    <cellStyle name="Normal 2 28 4 5" xfId="39011"/>
    <cellStyle name="Normal 2 28 4 6" xfId="42759"/>
    <cellStyle name="Normal 2 28 4 7" xfId="46139"/>
    <cellStyle name="Normal 2 28 4 8" xfId="47475"/>
    <cellStyle name="Normal 2 28 4 9" xfId="48734"/>
    <cellStyle name="Normal 2 28 40" xfId="16557"/>
    <cellStyle name="Normal 2 28 41" xfId="20594"/>
    <cellStyle name="Normal 2 28 42" xfId="22198"/>
    <cellStyle name="Normal 2 28 43" xfId="20696"/>
    <cellStyle name="Normal 2 28 44" xfId="22938"/>
    <cellStyle name="Normal 2 28 45" xfId="21308"/>
    <cellStyle name="Normal 2 28 46" xfId="23484"/>
    <cellStyle name="Normal 2 28 47" xfId="21371"/>
    <cellStyle name="Normal 2 28 48" xfId="21978"/>
    <cellStyle name="Normal 2 28 49" xfId="21427"/>
    <cellStyle name="Normal 2 28 5" xfId="4969"/>
    <cellStyle name="Normal 2 28 5 10" xfId="49984"/>
    <cellStyle name="Normal 2 28 5 11" xfId="51211"/>
    <cellStyle name="Normal 2 28 5 12" xfId="52470"/>
    <cellStyle name="Normal 2 28 5 13" xfId="53712"/>
    <cellStyle name="Normal 2 28 5 14" xfId="54948"/>
    <cellStyle name="Normal 2 28 5 15" xfId="56179"/>
    <cellStyle name="Normal 2 28 5 16" xfId="57400"/>
    <cellStyle name="Normal 2 28 5 17" xfId="58612"/>
    <cellStyle name="Normal 2 28 5 18" xfId="59812"/>
    <cellStyle name="Normal 2 28 5 19" xfId="61190"/>
    <cellStyle name="Normal 2 28 5 2" xfId="11631"/>
    <cellStyle name="Normal 2 28 5 20" xfId="62390"/>
    <cellStyle name="Normal 2 28 5 3" xfId="23342"/>
    <cellStyle name="Normal 2 28 5 4" xfId="36034"/>
    <cellStyle name="Normal 2 28 5 5" xfId="31668"/>
    <cellStyle name="Normal 2 28 5 6" xfId="41780"/>
    <cellStyle name="Normal 2 28 5 7" xfId="46140"/>
    <cellStyle name="Normal 2 28 5 8" xfId="47476"/>
    <cellStyle name="Normal 2 28 5 9" xfId="48735"/>
    <cellStyle name="Normal 2 28 50" xfId="23884"/>
    <cellStyle name="Normal 2 28 51" xfId="21480"/>
    <cellStyle name="Normal 2 28 52" xfId="21885"/>
    <cellStyle name="Normal 2 28 53" xfId="21524"/>
    <cellStyle name="Normal 2 28 54" xfId="24259"/>
    <cellStyle name="Normal 2 28 55" xfId="21560"/>
    <cellStyle name="Normal 2 28 56" xfId="23873"/>
    <cellStyle name="Normal 2 28 57" xfId="23852"/>
    <cellStyle name="Normal 2 28 58" xfId="21795"/>
    <cellStyle name="Normal 2 28 59" xfId="23668"/>
    <cellStyle name="Normal 2 28 6" xfId="4970"/>
    <cellStyle name="Normal 2 28 6 10" xfId="49985"/>
    <cellStyle name="Normal 2 28 6 11" xfId="51212"/>
    <cellStyle name="Normal 2 28 6 12" xfId="52471"/>
    <cellStyle name="Normal 2 28 6 13" xfId="53713"/>
    <cellStyle name="Normal 2 28 6 14" xfId="54949"/>
    <cellStyle name="Normal 2 28 6 15" xfId="56180"/>
    <cellStyle name="Normal 2 28 6 16" xfId="57401"/>
    <cellStyle name="Normal 2 28 6 17" xfId="58613"/>
    <cellStyle name="Normal 2 28 6 18" xfId="59813"/>
    <cellStyle name="Normal 2 28 6 19" xfId="61191"/>
    <cellStyle name="Normal 2 28 6 2" xfId="11632"/>
    <cellStyle name="Normal 2 28 6 20" xfId="62391"/>
    <cellStyle name="Normal 2 28 6 3" xfId="20981"/>
    <cellStyle name="Normal 2 28 6 4" xfId="35748"/>
    <cellStyle name="Normal 2 28 6 5" xfId="39245"/>
    <cellStyle name="Normal 2 28 6 6" xfId="31002"/>
    <cellStyle name="Normal 2 28 6 7" xfId="46141"/>
    <cellStyle name="Normal 2 28 6 8" xfId="47477"/>
    <cellStyle name="Normal 2 28 6 9" xfId="48736"/>
    <cellStyle name="Normal 2 28 60" xfId="23460"/>
    <cellStyle name="Normal 2 28 61" xfId="21626"/>
    <cellStyle name="Normal 2 28 62" xfId="21758"/>
    <cellStyle name="Normal 2 28 63" xfId="21643"/>
    <cellStyle name="Normal 2 28 64" xfId="28186"/>
    <cellStyle name="Normal 2 28 65" xfId="21575"/>
    <cellStyle name="Normal 2 28 66" xfId="26263"/>
    <cellStyle name="Normal 2 28 67" xfId="23075"/>
    <cellStyle name="Normal 2 28 68" xfId="27551"/>
    <cellStyle name="Normal 2 28 69" xfId="28598"/>
    <cellStyle name="Normal 2 28 7" xfId="4971"/>
    <cellStyle name="Normal 2 28 7 10" xfId="49986"/>
    <cellStyle name="Normal 2 28 7 11" xfId="51213"/>
    <cellStyle name="Normal 2 28 7 12" xfId="52472"/>
    <cellStyle name="Normal 2 28 7 13" xfId="53714"/>
    <cellStyle name="Normal 2 28 7 14" xfId="54950"/>
    <cellStyle name="Normal 2 28 7 15" xfId="56181"/>
    <cellStyle name="Normal 2 28 7 16" xfId="57402"/>
    <cellStyle name="Normal 2 28 7 17" xfId="58614"/>
    <cellStyle name="Normal 2 28 7 18" xfId="59814"/>
    <cellStyle name="Normal 2 28 7 19" xfId="61192"/>
    <cellStyle name="Normal 2 28 7 2" xfId="11633"/>
    <cellStyle name="Normal 2 28 7 20" xfId="62392"/>
    <cellStyle name="Normal 2 28 7 3" xfId="19099"/>
    <cellStyle name="Normal 2 28 7 4" xfId="35412"/>
    <cellStyle name="Normal 2 28 7 5" xfId="30636"/>
    <cellStyle name="Normal 2 28 7 6" xfId="33826"/>
    <cellStyle name="Normal 2 28 7 7" xfId="46142"/>
    <cellStyle name="Normal 2 28 7 8" xfId="47478"/>
    <cellStyle name="Normal 2 28 7 9" xfId="48737"/>
    <cellStyle name="Normal 2 28 70" xfId="29549"/>
    <cellStyle name="Normal 2 28 71" xfId="25483"/>
    <cellStyle name="Normal 2 28 72" xfId="29605"/>
    <cellStyle name="Normal 2 28 73" xfId="27166"/>
    <cellStyle name="Normal 2 28 74" xfId="27459"/>
    <cellStyle name="Normal 2 28 75" xfId="29186"/>
    <cellStyle name="Normal 2 28 76" xfId="13028"/>
    <cellStyle name="Normal 2 28 77" xfId="38577"/>
    <cellStyle name="Normal 2 28 78" xfId="35272"/>
    <cellStyle name="Normal 2 28 79" xfId="44098"/>
    <cellStyle name="Normal 2 28 8" xfId="4972"/>
    <cellStyle name="Normal 2 28 8 2" xfId="11634"/>
    <cellStyle name="Normal 2 28 8 3" xfId="10338"/>
    <cellStyle name="Normal 2 28 8 4" xfId="35114"/>
    <cellStyle name="Normal 2 28 8 5" xfId="39370"/>
    <cellStyle name="Normal 2 28 8 6" xfId="38980"/>
    <cellStyle name="Normal 2 28 80" xfId="46136"/>
    <cellStyle name="Normal 2 28 81" xfId="47472"/>
    <cellStyle name="Normal 2 28 82" xfId="48731"/>
    <cellStyle name="Normal 2 28 83" xfId="49980"/>
    <cellStyle name="Normal 2 28 84" xfId="51207"/>
    <cellStyle name="Normal 2 28 85" xfId="52466"/>
    <cellStyle name="Normal 2 28 86" xfId="53708"/>
    <cellStyle name="Normal 2 28 87" xfId="54944"/>
    <cellStyle name="Normal 2 28 88" xfId="56175"/>
    <cellStyle name="Normal 2 28 89" xfId="57396"/>
    <cellStyle name="Normal 2 28 9" xfId="4973"/>
    <cellStyle name="Normal 2 28 9 2" xfId="11635"/>
    <cellStyle name="Normal 2 28 9 3" xfId="18703"/>
    <cellStyle name="Normal 2 28 9 4" xfId="34818"/>
    <cellStyle name="Normal 2 28 9 5" xfId="14650"/>
    <cellStyle name="Normal 2 28 9 6" xfId="45013"/>
    <cellStyle name="Normal 2 28 90" xfId="58608"/>
    <cellStyle name="Normal 2 28 91" xfId="59808"/>
    <cellStyle name="Normal 2 28 92" xfId="61186"/>
    <cellStyle name="Normal 2 28 93" xfId="62386"/>
    <cellStyle name="Normal 2 28_Planilha" xfId="46143"/>
    <cellStyle name="Normal 2 29" xfId="4974"/>
    <cellStyle name="Normal 2 29 10" xfId="4975"/>
    <cellStyle name="Normal 2 29 10 2" xfId="11637"/>
    <cellStyle name="Normal 2 29 10 3" xfId="17878"/>
    <cellStyle name="Normal 2 29 10 4" xfId="34202"/>
    <cellStyle name="Normal 2 29 10 5" xfId="31433"/>
    <cellStyle name="Normal 2 29 10 6" xfId="44846"/>
    <cellStyle name="Normal 2 29 11" xfId="4976"/>
    <cellStyle name="Normal 2 29 11 2" xfId="11638"/>
    <cellStyle name="Normal 2 29 11 3" xfId="17484"/>
    <cellStyle name="Normal 2 29 11 4" xfId="9855"/>
    <cellStyle name="Normal 2 29 11 5" xfId="34141"/>
    <cellStyle name="Normal 2 29 11 6" xfId="44864"/>
    <cellStyle name="Normal 2 29 12" xfId="4977"/>
    <cellStyle name="Normal 2 29 12 2" xfId="11639"/>
    <cellStyle name="Normal 2 29 12 3" xfId="17073"/>
    <cellStyle name="Normal 2 29 12 4" xfId="38660"/>
    <cellStyle name="Normal 2 29 12 5" xfId="37799"/>
    <cellStyle name="Normal 2 29 12 6" xfId="32489"/>
    <cellStyle name="Normal 2 29 13" xfId="4978"/>
    <cellStyle name="Normal 2 29 13 2" xfId="11640"/>
    <cellStyle name="Normal 2 29 13 3" xfId="16693"/>
    <cellStyle name="Normal 2 29 13 4" xfId="37127"/>
    <cellStyle name="Normal 2 29 13 5" xfId="32822"/>
    <cellStyle name="Normal 2 29 13 6" xfId="40942"/>
    <cellStyle name="Normal 2 29 14" xfId="4979"/>
    <cellStyle name="Normal 2 29 14 2" xfId="13274"/>
    <cellStyle name="Normal 2 29 14 3" xfId="30133"/>
    <cellStyle name="Normal 2 29 14 4" xfId="41426"/>
    <cellStyle name="Normal 2 29 14 5" xfId="43685"/>
    <cellStyle name="Normal 2 29 14 6" xfId="40591"/>
    <cellStyle name="Normal 2 29 15" xfId="4980"/>
    <cellStyle name="Normal 2 29 15 2" xfId="14342"/>
    <cellStyle name="Normal 2 29 15 3" xfId="31122"/>
    <cellStyle name="Normal 2 29 15 4" xfId="32010"/>
    <cellStyle name="Normal 2 29 15 5" xfId="41624"/>
    <cellStyle name="Normal 2 29 15 6" xfId="14363"/>
    <cellStyle name="Normal 2 29 16" xfId="4981"/>
    <cellStyle name="Normal 2 29 16 2" xfId="13901"/>
    <cellStyle name="Normal 2 29 16 3" xfId="30702"/>
    <cellStyle name="Normal 2 29 16 4" xfId="39888"/>
    <cellStyle name="Normal 2 29 16 5" xfId="42542"/>
    <cellStyle name="Normal 2 29 16 6" xfId="44086"/>
    <cellStyle name="Normal 2 29 17" xfId="4982"/>
    <cellStyle name="Normal 2 29 17 2" xfId="14376"/>
    <cellStyle name="Normal 2 29 17 3" xfId="31157"/>
    <cellStyle name="Normal 2 29 17 4" xfId="38302"/>
    <cellStyle name="Normal 2 29 17 5" xfId="41603"/>
    <cellStyle name="Normal 2 29 17 6" xfId="31986"/>
    <cellStyle name="Normal 2 29 18" xfId="4983"/>
    <cellStyle name="Normal 2 29 18 2" xfId="13846"/>
    <cellStyle name="Normal 2 29 18 3" xfId="30644"/>
    <cellStyle name="Normal 2 29 18 4" xfId="41046"/>
    <cellStyle name="Normal 2 29 18 5" xfId="43390"/>
    <cellStyle name="Normal 2 29 18 6" xfId="44695"/>
    <cellStyle name="Normal 2 29 19" xfId="4984"/>
    <cellStyle name="Normal 2 29 19 2" xfId="14439"/>
    <cellStyle name="Normal 2 29 19 3" xfId="31213"/>
    <cellStyle name="Normal 2 29 19 4" xfId="40502"/>
    <cellStyle name="Normal 2 29 19 5" xfId="43006"/>
    <cellStyle name="Normal 2 29 19 6" xfId="44387"/>
    <cellStyle name="Normal 2 29 2" xfId="4985"/>
    <cellStyle name="Normal 2 29 2 10" xfId="49989"/>
    <cellStyle name="Normal 2 29 2 11" xfId="51215"/>
    <cellStyle name="Normal 2 29 2 12" xfId="52474"/>
    <cellStyle name="Normal 2 29 2 13" xfId="53717"/>
    <cellStyle name="Normal 2 29 2 14" xfId="54952"/>
    <cellStyle name="Normal 2 29 2 15" xfId="56183"/>
    <cellStyle name="Normal 2 29 2 16" xfId="57404"/>
    <cellStyle name="Normal 2 29 2 17" xfId="58616"/>
    <cellStyle name="Normal 2 29 2 18" xfId="59816"/>
    <cellStyle name="Normal 2 29 2 19" xfId="61194"/>
    <cellStyle name="Normal 2 29 2 2" xfId="11636"/>
    <cellStyle name="Normal 2 29 2 20" xfId="62394"/>
    <cellStyle name="Normal 2 29 2 3" xfId="18277"/>
    <cellStyle name="Normal 2 29 2 4" xfId="34514"/>
    <cellStyle name="Normal 2 29 2 5" xfId="40171"/>
    <cellStyle name="Normal 2 29 2 6" xfId="38224"/>
    <cellStyle name="Normal 2 29 2 7" xfId="46145"/>
    <cellStyle name="Normal 2 29 2 8" xfId="47480"/>
    <cellStyle name="Normal 2 29 2 9" xfId="48739"/>
    <cellStyle name="Normal 2 29 20" xfId="4986"/>
    <cellStyle name="Normal 2 29 20 2" xfId="13776"/>
    <cellStyle name="Normal 2 29 20 3" xfId="30570"/>
    <cellStyle name="Normal 2 29 20 4" xfId="38124"/>
    <cellStyle name="Normal 2 29 20 5" xfId="41096"/>
    <cellStyle name="Normal 2 29 20 6" xfId="10701"/>
    <cellStyle name="Normal 2 29 21" xfId="4987"/>
    <cellStyle name="Normal 2 29 21 2" xfId="14518"/>
    <cellStyle name="Normal 2 29 21 3" xfId="31285"/>
    <cellStyle name="Normal 2 29 21 4" xfId="39237"/>
    <cellStyle name="Normal 2 29 21 5" xfId="42037"/>
    <cellStyle name="Normal 2 29 21 6" xfId="43024"/>
    <cellStyle name="Normal 2 29 22" xfId="4988"/>
    <cellStyle name="Normal 2 29 22 2" xfId="13690"/>
    <cellStyle name="Normal 2 29 22 3" xfId="30487"/>
    <cellStyle name="Normal 2 29 22 4" xfId="37016"/>
    <cellStyle name="Normal 2 29 22 5" xfId="32824"/>
    <cellStyle name="Normal 2 29 22 6" xfId="38386"/>
    <cellStyle name="Normal 2 29 23" xfId="4989"/>
    <cellStyle name="Normal 2 29 23 2" xfId="14624"/>
    <cellStyle name="Normal 2 29 23 3" xfId="31378"/>
    <cellStyle name="Normal 2 29 23 4" xfId="39611"/>
    <cellStyle name="Normal 2 29 23 5" xfId="42320"/>
    <cellStyle name="Normal 2 29 23 6" xfId="10572"/>
    <cellStyle name="Normal 2 29 24" xfId="4990"/>
    <cellStyle name="Normal 2 29 24 2" xfId="13591"/>
    <cellStyle name="Normal 2 29 24 3" xfId="30393"/>
    <cellStyle name="Normal 2 29 24 4" xfId="37581"/>
    <cellStyle name="Normal 2 29 24 5" xfId="36636"/>
    <cellStyle name="Normal 2 29 24 6" xfId="45186"/>
    <cellStyle name="Normal 2 29 25" xfId="4991"/>
    <cellStyle name="Normal 2 29 25 2" xfId="14734"/>
    <cellStyle name="Normal 2 29 25 3" xfId="31469"/>
    <cellStyle name="Normal 2 29 25 4" xfId="38644"/>
    <cellStyle name="Normal 2 29 25 5" xfId="40628"/>
    <cellStyle name="Normal 2 29 25 6" xfId="44653"/>
    <cellStyle name="Normal 2 29 26" xfId="4992"/>
    <cellStyle name="Normal 2 29 26 2" xfId="13464"/>
    <cellStyle name="Normal 2 29 26 3" xfId="30295"/>
    <cellStyle name="Normal 2 29 26 4" xfId="38420"/>
    <cellStyle name="Normal 2 29 26 5" xfId="41164"/>
    <cellStyle name="Normal 2 29 26 6" xfId="37769"/>
    <cellStyle name="Normal 2 29 27" xfId="4993"/>
    <cellStyle name="Normal 2 29 27 2" xfId="14871"/>
    <cellStyle name="Normal 2 29 27 3" xfId="31570"/>
    <cellStyle name="Normal 2 29 27 4" xfId="35323"/>
    <cellStyle name="Normal 2 29 27 5" xfId="38027"/>
    <cellStyle name="Normal 2 29 27 6" xfId="44872"/>
    <cellStyle name="Normal 2 29 28" xfId="4994"/>
    <cellStyle name="Normal 2 29 28 2" xfId="15317"/>
    <cellStyle name="Normal 2 29 28 3" xfId="31912"/>
    <cellStyle name="Normal 2 29 28 4" xfId="36904"/>
    <cellStyle name="Normal 2 29 28 5" xfId="36154"/>
    <cellStyle name="Normal 2 29 28 6" xfId="44991"/>
    <cellStyle name="Normal 2 29 29" xfId="4995"/>
    <cellStyle name="Normal 2 29 29 2" xfId="15714"/>
    <cellStyle name="Normal 2 29 29 3" xfId="32229"/>
    <cellStyle name="Normal 2 29 29 4" xfId="38348"/>
    <cellStyle name="Normal 2 29 29 5" xfId="33757"/>
    <cellStyle name="Normal 2 29 29 6" xfId="45202"/>
    <cellStyle name="Normal 2 29 3" xfId="4996"/>
    <cellStyle name="Normal 2 29 3 10" xfId="49990"/>
    <cellStyle name="Normal 2 29 3 11" xfId="51216"/>
    <cellStyle name="Normal 2 29 3 12" xfId="52475"/>
    <cellStyle name="Normal 2 29 3 13" xfId="53718"/>
    <cellStyle name="Normal 2 29 3 14" xfId="54953"/>
    <cellStyle name="Normal 2 29 3 15" xfId="56184"/>
    <cellStyle name="Normal 2 29 3 16" xfId="57405"/>
    <cellStyle name="Normal 2 29 3 17" xfId="58617"/>
    <cellStyle name="Normal 2 29 3 18" xfId="59817"/>
    <cellStyle name="Normal 2 29 3 19" xfId="61195"/>
    <cellStyle name="Normal 2 29 3 2" xfId="11641"/>
    <cellStyle name="Normal 2 29 3 20" xfId="62395"/>
    <cellStyle name="Normal 2 29 3 3" xfId="16278"/>
    <cellStyle name="Normal 2 29 3 4" xfId="41431"/>
    <cellStyle name="Normal 2 29 3 5" xfId="43690"/>
    <cellStyle name="Normal 2 29 3 6" xfId="36087"/>
    <cellStyle name="Normal 2 29 3 7" xfId="46146"/>
    <cellStyle name="Normal 2 29 3 8" xfId="47481"/>
    <cellStyle name="Normal 2 29 3 9" xfId="48740"/>
    <cellStyle name="Normal 2 29 30" xfId="4997"/>
    <cellStyle name="Normal 2 29 30 2" xfId="16118"/>
    <cellStyle name="Normal 2 29 30 3" xfId="32537"/>
    <cellStyle name="Normal 2 29 30 4" xfId="38888"/>
    <cellStyle name="Normal 2 29 30 5" xfId="37933"/>
    <cellStyle name="Normal 2 29 30 6" xfId="39548"/>
    <cellStyle name="Normal 2 29 31" xfId="4998"/>
    <cellStyle name="Normal 2 29 31 2" xfId="20186"/>
    <cellStyle name="Normal 2 29 31 3" xfId="35558"/>
    <cellStyle name="Normal 2 29 31 4" xfId="40426"/>
    <cellStyle name="Normal 2 29 31 5" xfId="42953"/>
    <cellStyle name="Normal 2 29 31 6" xfId="44398"/>
    <cellStyle name="Normal 2 29 32" xfId="4999"/>
    <cellStyle name="Normal 2 29 32 2" xfId="23229"/>
    <cellStyle name="Normal 2 29 32 3" xfId="37695"/>
    <cellStyle name="Normal 2 29 32 4" xfId="37124"/>
    <cellStyle name="Normal 2 29 32 5" xfId="37261"/>
    <cellStyle name="Normal 2 29 32 6" xfId="40593"/>
    <cellStyle name="Normal 2 29 33" xfId="5000"/>
    <cellStyle name="Normal 2 29 33 2" xfId="16266"/>
    <cellStyle name="Normal 2 29 33 3" xfId="32652"/>
    <cellStyle name="Normal 2 29 33 4" xfId="39979"/>
    <cellStyle name="Normal 2 29 33 5" xfId="42612"/>
    <cellStyle name="Normal 2 29 33 6" xfId="44138"/>
    <cellStyle name="Normal 2 29 34" xfId="9570"/>
    <cellStyle name="Normal 2 29 35" xfId="14812"/>
    <cellStyle name="Normal 2 29 36" xfId="22404"/>
    <cellStyle name="Normal 2 29 37" xfId="18155"/>
    <cellStyle name="Normal 2 29 38" xfId="13569"/>
    <cellStyle name="Normal 2 29 39" xfId="19803"/>
    <cellStyle name="Normal 2 29 4" xfId="5001"/>
    <cellStyle name="Normal 2 29 4 10" xfId="49991"/>
    <cellStyle name="Normal 2 29 4 11" xfId="51217"/>
    <cellStyle name="Normal 2 29 4 12" xfId="52476"/>
    <cellStyle name="Normal 2 29 4 13" xfId="53719"/>
    <cellStyle name="Normal 2 29 4 14" xfId="54954"/>
    <cellStyle name="Normal 2 29 4 15" xfId="56185"/>
    <cellStyle name="Normal 2 29 4 16" xfId="57406"/>
    <cellStyle name="Normal 2 29 4 17" xfId="58618"/>
    <cellStyle name="Normal 2 29 4 18" xfId="59818"/>
    <cellStyle name="Normal 2 29 4 19" xfId="61196"/>
    <cellStyle name="Normal 2 29 4 2" xfId="11642"/>
    <cellStyle name="Normal 2 29 4 20" xfId="62396"/>
    <cellStyle name="Normal 2 29 4 3" xfId="15882"/>
    <cellStyle name="Normal 2 29 4 4" xfId="38247"/>
    <cellStyle name="Normal 2 29 4 5" xfId="30058"/>
    <cellStyle name="Normal 2 29 4 6" xfId="13862"/>
    <cellStyle name="Normal 2 29 4 7" xfId="46147"/>
    <cellStyle name="Normal 2 29 4 8" xfId="47482"/>
    <cellStyle name="Normal 2 29 4 9" xfId="48741"/>
    <cellStyle name="Normal 2 29 40" xfId="22284"/>
    <cellStyle name="Normal 2 29 41" xfId="23612"/>
    <cellStyle name="Normal 2 29 42" xfId="18989"/>
    <cellStyle name="Normal 2 29 43" xfId="13436"/>
    <cellStyle name="Normal 2 29 44" xfId="23157"/>
    <cellStyle name="Normal 2 29 45" xfId="15867"/>
    <cellStyle name="Normal 2 29 46" xfId="23957"/>
    <cellStyle name="Normal 2 29 47" xfId="24158"/>
    <cellStyle name="Normal 2 29 48" xfId="18685"/>
    <cellStyle name="Normal 2 29 49" xfId="18179"/>
    <cellStyle name="Normal 2 29 5" xfId="5002"/>
    <cellStyle name="Normal 2 29 5 10" xfId="49992"/>
    <cellStyle name="Normal 2 29 5 11" xfId="51218"/>
    <cellStyle name="Normal 2 29 5 12" xfId="52477"/>
    <cellStyle name="Normal 2 29 5 13" xfId="53720"/>
    <cellStyle name="Normal 2 29 5 14" xfId="54955"/>
    <cellStyle name="Normal 2 29 5 15" xfId="56186"/>
    <cellStyle name="Normal 2 29 5 16" xfId="57407"/>
    <cellStyle name="Normal 2 29 5 17" xfId="58619"/>
    <cellStyle name="Normal 2 29 5 18" xfId="59819"/>
    <cellStyle name="Normal 2 29 5 19" xfId="61197"/>
    <cellStyle name="Normal 2 29 5 2" xfId="11643"/>
    <cellStyle name="Normal 2 29 5 20" xfId="62397"/>
    <cellStyle name="Normal 2 29 5 3" xfId="15482"/>
    <cellStyle name="Normal 2 29 5 4" xfId="41073"/>
    <cellStyle name="Normal 2 29 5 5" xfId="43412"/>
    <cellStyle name="Normal 2 29 5 6" xfId="39597"/>
    <cellStyle name="Normal 2 29 5 7" xfId="46148"/>
    <cellStyle name="Normal 2 29 5 8" xfId="47483"/>
    <cellStyle name="Normal 2 29 5 9" xfId="48742"/>
    <cellStyle name="Normal 2 29 50" xfId="22390"/>
    <cellStyle name="Normal 2 29 51" xfId="20943"/>
    <cellStyle name="Normal 2 29 52" xfId="15378"/>
    <cellStyle name="Normal 2 29 53" xfId="20620"/>
    <cellStyle name="Normal 2 29 54" xfId="22189"/>
    <cellStyle name="Normal 2 29 55" xfId="20727"/>
    <cellStyle name="Normal 2 29 56" xfId="22111"/>
    <cellStyle name="Normal 2 29 57" xfId="22595"/>
    <cellStyle name="Normal 2 29 58" xfId="24132"/>
    <cellStyle name="Normal 2 29 59" xfId="22397"/>
    <cellStyle name="Normal 2 29 6" xfId="5003"/>
    <cellStyle name="Normal 2 29 6 10" xfId="49993"/>
    <cellStyle name="Normal 2 29 6 11" xfId="51219"/>
    <cellStyle name="Normal 2 29 6 12" xfId="52478"/>
    <cellStyle name="Normal 2 29 6 13" xfId="53721"/>
    <cellStyle name="Normal 2 29 6 14" xfId="54956"/>
    <cellStyle name="Normal 2 29 6 15" xfId="56187"/>
    <cellStyle name="Normal 2 29 6 16" xfId="57408"/>
    <cellStyle name="Normal 2 29 6 17" xfId="58620"/>
    <cellStyle name="Normal 2 29 6 18" xfId="59820"/>
    <cellStyle name="Normal 2 29 6 19" xfId="61198"/>
    <cellStyle name="Normal 2 29 6 2" xfId="11644"/>
    <cellStyle name="Normal 2 29 6 20" xfId="62398"/>
    <cellStyle name="Normal 2 29 6 3" xfId="15035"/>
    <cellStyle name="Normal 2 29 6 4" xfId="41109"/>
    <cellStyle name="Normal 2 29 6 5" xfId="43440"/>
    <cellStyle name="Normal 2 29 6 6" xfId="36595"/>
    <cellStyle name="Normal 2 29 6 7" xfId="46149"/>
    <cellStyle name="Normal 2 29 6 8" xfId="47484"/>
    <cellStyle name="Normal 2 29 6 9" xfId="48743"/>
    <cellStyle name="Normal 2 29 60" xfId="23835"/>
    <cellStyle name="Normal 2 29 61" xfId="24289"/>
    <cellStyle name="Normal 2 29 62" xfId="23584"/>
    <cellStyle name="Normal 2 29 63" xfId="15731"/>
    <cellStyle name="Normal 2 29 64" xfId="24274"/>
    <cellStyle name="Normal 2 29 65" xfId="28556"/>
    <cellStyle name="Normal 2 29 66" xfId="24486"/>
    <cellStyle name="Normal 2 29 67" xfId="28622"/>
    <cellStyle name="Normal 2 29 68" xfId="29080"/>
    <cellStyle name="Normal 2 29 69" xfId="29057"/>
    <cellStyle name="Normal 2 29 7" xfId="5004"/>
    <cellStyle name="Normal 2 29 7 10" xfId="49994"/>
    <cellStyle name="Normal 2 29 7 11" xfId="51220"/>
    <cellStyle name="Normal 2 29 7 12" xfId="52479"/>
    <cellStyle name="Normal 2 29 7 13" xfId="53722"/>
    <cellStyle name="Normal 2 29 7 14" xfId="54957"/>
    <cellStyle name="Normal 2 29 7 15" xfId="56188"/>
    <cellStyle name="Normal 2 29 7 16" xfId="57409"/>
    <cellStyle name="Normal 2 29 7 17" xfId="58621"/>
    <cellStyle name="Normal 2 29 7 18" xfId="59821"/>
    <cellStyle name="Normal 2 29 7 19" xfId="61199"/>
    <cellStyle name="Normal 2 29 7 2" xfId="11645"/>
    <cellStyle name="Normal 2 29 7 20" xfId="62399"/>
    <cellStyle name="Normal 2 29 7 3" xfId="10332"/>
    <cellStyle name="Normal 2 29 7 4" xfId="36706"/>
    <cellStyle name="Normal 2 29 7 5" xfId="13469"/>
    <cellStyle name="Normal 2 29 7 6" xfId="38223"/>
    <cellStyle name="Normal 2 29 7 7" xfId="46150"/>
    <cellStyle name="Normal 2 29 7 8" xfId="47485"/>
    <cellStyle name="Normal 2 29 7 9" xfId="48744"/>
    <cellStyle name="Normal 2 29 70" xfId="28538"/>
    <cellStyle name="Normal 2 29 71" xfId="23472"/>
    <cellStyle name="Normal 2 29 72" xfId="29046"/>
    <cellStyle name="Normal 2 29 73" xfId="29526"/>
    <cellStyle name="Normal 2 29 74" xfId="29061"/>
    <cellStyle name="Normal 2 29 75" xfId="26100"/>
    <cellStyle name="Normal 2 29 76" xfId="13027"/>
    <cellStyle name="Normal 2 29 77" xfId="40103"/>
    <cellStyle name="Normal 2 29 78" xfId="42709"/>
    <cellStyle name="Normal 2 29 79" xfId="44054"/>
    <cellStyle name="Normal 2 29 8" xfId="5005"/>
    <cellStyle name="Normal 2 29 8 2" xfId="11646"/>
    <cellStyle name="Normal 2 29 8 3" xfId="15296"/>
    <cellStyle name="Normal 2 29 8 4" xfId="36543"/>
    <cellStyle name="Normal 2 29 8 5" xfId="11083"/>
    <cellStyle name="Normal 2 29 8 6" xfId="42499"/>
    <cellStyle name="Normal 2 29 80" xfId="46144"/>
    <cellStyle name="Normal 2 29 81" xfId="47479"/>
    <cellStyle name="Normal 2 29 82" xfId="48738"/>
    <cellStyle name="Normal 2 29 83" xfId="49988"/>
    <cellStyle name="Normal 2 29 84" xfId="51214"/>
    <cellStyle name="Normal 2 29 85" xfId="52473"/>
    <cellStyle name="Normal 2 29 86" xfId="53716"/>
    <cellStyle name="Normal 2 29 87" xfId="54951"/>
    <cellStyle name="Normal 2 29 88" xfId="56182"/>
    <cellStyle name="Normal 2 29 89" xfId="57403"/>
    <cellStyle name="Normal 2 29 9" xfId="5006"/>
    <cellStyle name="Normal 2 29 9 2" xfId="11647"/>
    <cellStyle name="Normal 2 29 9 3" xfId="14850"/>
    <cellStyle name="Normal 2 29 9 4" xfId="37979"/>
    <cellStyle name="Normal 2 29 9 5" xfId="14325"/>
    <cellStyle name="Normal 2 29 9 6" xfId="40589"/>
    <cellStyle name="Normal 2 29 90" xfId="58615"/>
    <cellStyle name="Normal 2 29 91" xfId="59815"/>
    <cellStyle name="Normal 2 29 92" xfId="61193"/>
    <cellStyle name="Normal 2 29 93" xfId="62393"/>
    <cellStyle name="Normal 2 29_Planilha" xfId="46151"/>
    <cellStyle name="Normal 2 3" xfId="5007"/>
    <cellStyle name="Normal 2 3 10" xfId="5008"/>
    <cellStyle name="Normal 2 3 10 2" xfId="11649"/>
    <cellStyle name="Normal 2 3 10 3" xfId="14716"/>
    <cellStyle name="Normal 2 3 10 4" xfId="33909"/>
    <cellStyle name="Normal 2 3 10 5" xfId="36562"/>
    <cellStyle name="Normal 2 3 10 6" xfId="42122"/>
    <cellStyle name="Normal 2 3 11" xfId="5009"/>
    <cellStyle name="Normal 2 3 11 2" xfId="11650"/>
    <cellStyle name="Normal 2 3 11 3" xfId="13653"/>
    <cellStyle name="Normal 2 3 11 4" xfId="33634"/>
    <cellStyle name="Normal 2 3 11 5" xfId="36799"/>
    <cellStyle name="Normal 2 3 11 6" xfId="34576"/>
    <cellStyle name="Normal 2 3 12" xfId="5010"/>
    <cellStyle name="Normal 2 3 12 2" xfId="11651"/>
    <cellStyle name="Normal 2 3 12 3" xfId="13205"/>
    <cellStyle name="Normal 2 3 12 4" xfId="33345"/>
    <cellStyle name="Normal 2 3 12 5" xfId="35644"/>
    <cellStyle name="Normal 2 3 12 6" xfId="41959"/>
    <cellStyle name="Normal 2 3 13" xfId="5011"/>
    <cellStyle name="Normal 2 3 13 2" xfId="11652"/>
    <cellStyle name="Normal 2 3 13 3" xfId="10336"/>
    <cellStyle name="Normal 2 3 13 4" xfId="33044"/>
    <cellStyle name="Normal 2 3 13 5" xfId="39836"/>
    <cellStyle name="Normal 2 3 13 6" xfId="37010"/>
    <cellStyle name="Normal 2 3 14" xfId="5012"/>
    <cellStyle name="Normal 2 3 14 2" xfId="11653"/>
    <cellStyle name="Normal 2 3 14 3" xfId="10335"/>
    <cellStyle name="Normal 2 3 14 4" xfId="32748"/>
    <cellStyle name="Normal 2 3 14 5" xfId="37220"/>
    <cellStyle name="Normal 2 3 14 6" xfId="42121"/>
    <cellStyle name="Normal 2 3 15" xfId="5013"/>
    <cellStyle name="Normal 2 3 15 2" xfId="11654"/>
    <cellStyle name="Normal 2 3 15 3" xfId="10334"/>
    <cellStyle name="Normal 2 3 15 4" xfId="32443"/>
    <cellStyle name="Normal 2 3 15 5" xfId="40659"/>
    <cellStyle name="Normal 2 3 15 6" xfId="41482"/>
    <cellStyle name="Normal 2 3 16" xfId="5014"/>
    <cellStyle name="Normal 2 3 16 2" xfId="13275"/>
    <cellStyle name="Normal 2 3 16 3" xfId="30134"/>
    <cellStyle name="Normal 2 3 16 4" xfId="41356"/>
    <cellStyle name="Normal 2 3 16 5" xfId="43627"/>
    <cellStyle name="Normal 2 3 16 6" xfId="14556"/>
    <cellStyle name="Normal 2 3 17" xfId="5015"/>
    <cellStyle name="Normal 2 3 17 2" xfId="14347"/>
    <cellStyle name="Normal 2 3 17 3" xfId="31127"/>
    <cellStyle name="Normal 2 3 17 4" xfId="41889"/>
    <cellStyle name="Normal 2 3 17 5" xfId="44021"/>
    <cellStyle name="Normal 2 3 17 6" xfId="44273"/>
    <cellStyle name="Normal 2 3 18" xfId="5016"/>
    <cellStyle name="Normal 2 3 18 2" xfId="13894"/>
    <cellStyle name="Normal 2 3 18 3" xfId="30695"/>
    <cellStyle name="Normal 2 3 18 4" xfId="40697"/>
    <cellStyle name="Normal 2 3 18 5" xfId="43153"/>
    <cellStyle name="Normal 2 3 18 6" xfId="44481"/>
    <cellStyle name="Normal 2 3 19" xfId="5017"/>
    <cellStyle name="Normal 2 3 19 2" xfId="14382"/>
    <cellStyle name="Normal 2 3 19 3" xfId="31162"/>
    <cellStyle name="Normal 2 3 19 4" xfId="37331"/>
    <cellStyle name="Normal 2 3 19 5" xfId="38471"/>
    <cellStyle name="Normal 2 3 19 6" xfId="42020"/>
    <cellStyle name="Normal 2 3 2" xfId="5018"/>
    <cellStyle name="Normal 2 3 2 10" xfId="5019"/>
    <cellStyle name="Normal 2 3 2 10 2" xfId="11656"/>
    <cellStyle name="Normal 2 3 2 10 3" xfId="18501"/>
    <cellStyle name="Normal 2 3 2 10 4" xfId="31781"/>
    <cellStyle name="Normal 2 3 2 10 5" xfId="12919"/>
    <cellStyle name="Normal 2 3 2 10 6" xfId="34849"/>
    <cellStyle name="Normal 2 3 2 11" xfId="5020"/>
    <cellStyle name="Normal 2 3 2 11 2" xfId="11657"/>
    <cellStyle name="Normal 2 3 2 11 3" xfId="18099"/>
    <cellStyle name="Normal 2 3 2 11 4" xfId="36282"/>
    <cellStyle name="Normal 2 3 2 11 5" xfId="39135"/>
    <cellStyle name="Normal 2 3 2 11 6" xfId="30070"/>
    <cellStyle name="Normal 2 3 2 12" xfId="5021"/>
    <cellStyle name="Normal 2 3 2 12 2" xfId="11658"/>
    <cellStyle name="Normal 2 3 2 12 3" xfId="17692"/>
    <cellStyle name="Normal 2 3 2 12 4" xfId="36033"/>
    <cellStyle name="Normal 2 3 2 12 5" xfId="32017"/>
    <cellStyle name="Normal 2 3 2 12 6" xfId="38768"/>
    <cellStyle name="Normal 2 3 2 13" xfId="5022"/>
    <cellStyle name="Normal 2 3 2 13 2" xfId="11659"/>
    <cellStyle name="Normal 2 3 2 13 3" xfId="17297"/>
    <cellStyle name="Normal 2 3 2 13 4" xfId="35747"/>
    <cellStyle name="Normal 2 3 2 13 5" xfId="39365"/>
    <cellStyle name="Normal 2 3 2 13 6" xfId="36910"/>
    <cellStyle name="Normal 2 3 2 14" xfId="5023"/>
    <cellStyle name="Normal 2 3 2 14 2" xfId="13276"/>
    <cellStyle name="Normal 2 3 2 14 3" xfId="30135"/>
    <cellStyle name="Normal 2 3 2 14 4" xfId="41524"/>
    <cellStyle name="Normal 2 3 2 14 5" xfId="43760"/>
    <cellStyle name="Normal 2 3 2 14 6" xfId="30402"/>
    <cellStyle name="Normal 2 3 2 15" xfId="5024"/>
    <cellStyle name="Normal 2 3 2 15 2" xfId="14348"/>
    <cellStyle name="Normal 2 3 2 15 3" xfId="31128"/>
    <cellStyle name="Normal 2 3 2 15 4" xfId="41710"/>
    <cellStyle name="Normal 2 3 2 15 5" xfId="43888"/>
    <cellStyle name="Normal 2 3 2 15 6" xfId="35602"/>
    <cellStyle name="Normal 2 3 2 16" xfId="5025"/>
    <cellStyle name="Normal 2 3 2 16 2" xfId="13892"/>
    <cellStyle name="Normal 2 3 2 16 3" xfId="30693"/>
    <cellStyle name="Normal 2 3 2 16 4" xfId="40890"/>
    <cellStyle name="Normal 2 3 2 16 5" xfId="43289"/>
    <cellStyle name="Normal 2 3 2 16 6" xfId="44562"/>
    <cellStyle name="Normal 2 3 2 17" xfId="5026"/>
    <cellStyle name="Normal 2 3 2 17 2" xfId="14384"/>
    <cellStyle name="Normal 2 3 2 17 3" xfId="31164"/>
    <cellStyle name="Normal 2 3 2 17 4" xfId="37464"/>
    <cellStyle name="Normal 2 3 2 17 5" xfId="38925"/>
    <cellStyle name="Normal 2 3 2 17 6" xfId="44217"/>
    <cellStyle name="Normal 2 3 2 18" xfId="5027"/>
    <cellStyle name="Normal 2 3 2 18 2" xfId="13834"/>
    <cellStyle name="Normal 2 3 2 18 3" xfId="30630"/>
    <cellStyle name="Normal 2 3 2 18 4" xfId="37588"/>
    <cellStyle name="Normal 2 3 2 18 5" xfId="36487"/>
    <cellStyle name="Normal 2 3 2 18 6" xfId="31817"/>
    <cellStyle name="Normal 2 3 2 19" xfId="5028"/>
    <cellStyle name="Normal 2 3 2 19 2" xfId="14451"/>
    <cellStyle name="Normal 2 3 2 19 3" xfId="31225"/>
    <cellStyle name="Normal 2 3 2 19 4" xfId="38944"/>
    <cellStyle name="Normal 2 3 2 19 5" xfId="31673"/>
    <cellStyle name="Normal 2 3 2 19 6" xfId="40259"/>
    <cellStyle name="Normal 2 3 2 2" xfId="5029"/>
    <cellStyle name="Normal 2 3 2 2 10" xfId="49998"/>
    <cellStyle name="Normal 2 3 2 2 11" xfId="51223"/>
    <cellStyle name="Normal 2 3 2 2 12" xfId="52482"/>
    <cellStyle name="Normal 2 3 2 2 13" xfId="53725"/>
    <cellStyle name="Normal 2 3 2 2 14" xfId="54960"/>
    <cellStyle name="Normal 2 3 2 2 15" xfId="56191"/>
    <cellStyle name="Normal 2 3 2 2 16" xfId="57412"/>
    <cellStyle name="Normal 2 3 2 2 17" xfId="58624"/>
    <cellStyle name="Normal 2 3 2 2 18" xfId="59824"/>
    <cellStyle name="Normal 2 3 2 2 19" xfId="61202"/>
    <cellStyle name="Normal 2 3 2 2 2" xfId="11655"/>
    <cellStyle name="Normal 2 3 2 2 20" xfId="62402"/>
    <cellStyle name="Normal 2 3 2 2 3" xfId="10333"/>
    <cellStyle name="Normal 2 3 2 2 4" xfId="32131"/>
    <cellStyle name="Normal 2 3 2 2 5" xfId="39366"/>
    <cellStyle name="Normal 2 3 2 2 6" xfId="42223"/>
    <cellStyle name="Normal 2 3 2 2 7" xfId="46154"/>
    <cellStyle name="Normal 2 3 2 2 8" xfId="47489"/>
    <cellStyle name="Normal 2 3 2 2 9" xfId="48748"/>
    <cellStyle name="Normal 2 3 2 20" xfId="5030"/>
    <cellStyle name="Normal 2 3 2 20 2" xfId="13761"/>
    <cellStyle name="Normal 2 3 2 20 3" xfId="30555"/>
    <cellStyle name="Normal 2 3 2 20 4" xfId="36442"/>
    <cellStyle name="Normal 2 3 2 20 5" xfId="40735"/>
    <cellStyle name="Normal 2 3 2 20 6" xfId="41989"/>
    <cellStyle name="Normal 2 3 2 21" xfId="5031"/>
    <cellStyle name="Normal 2 3 2 21 2" xfId="14532"/>
    <cellStyle name="Normal 2 3 2 21 3" xfId="31301"/>
    <cellStyle name="Normal 2 3 2 21 4" xfId="32903"/>
    <cellStyle name="Normal 2 3 2 21 5" xfId="38038"/>
    <cellStyle name="Normal 2 3 2 21 6" xfId="43722"/>
    <cellStyle name="Normal 2 3 2 22" xfId="5032"/>
    <cellStyle name="Normal 2 3 2 22 2" xfId="13675"/>
    <cellStyle name="Normal 2 3 2 22 3" xfId="30472"/>
    <cellStyle name="Normal 2 3 2 22 4" xfId="39259"/>
    <cellStyle name="Normal 2 3 2 22 5" xfId="42056"/>
    <cellStyle name="Normal 2 3 2 22 6" xfId="43001"/>
    <cellStyle name="Normal 2 3 2 23" xfId="5033"/>
    <cellStyle name="Normal 2 3 2 23 2" xfId="14639"/>
    <cellStyle name="Normal 2 3 2 23 3" xfId="31391"/>
    <cellStyle name="Normal 2 3 2 23 4" xfId="37875"/>
    <cellStyle name="Normal 2 3 2 23 5" xfId="37758"/>
    <cellStyle name="Normal 2 3 2 23 6" xfId="41605"/>
    <cellStyle name="Normal 2 3 2 24" xfId="5034"/>
    <cellStyle name="Normal 2 3 2 24 2" xfId="13573"/>
    <cellStyle name="Normal 2 3 2 24 3" xfId="30378"/>
    <cellStyle name="Normal 2 3 2 24 4" xfId="35667"/>
    <cellStyle name="Normal 2 3 2 24 5" xfId="40000"/>
    <cellStyle name="Normal 2 3 2 24 6" xfId="38435"/>
    <cellStyle name="Normal 2 3 2 25" xfId="5035"/>
    <cellStyle name="Normal 2 3 2 25 2" xfId="14752"/>
    <cellStyle name="Normal 2 3 2 25 3" xfId="31481"/>
    <cellStyle name="Normal 2 3 2 25 4" xfId="39240"/>
    <cellStyle name="Normal 2 3 2 25 5" xfId="42039"/>
    <cellStyle name="Normal 2 3 2 25 6" xfId="42794"/>
    <cellStyle name="Normal 2 3 2 26" xfId="5036"/>
    <cellStyle name="Normal 2 3 2 26 2" xfId="13439"/>
    <cellStyle name="Normal 2 3 2 26 3" xfId="30278"/>
    <cellStyle name="Normal 2 3 2 26 4" xfId="37387"/>
    <cellStyle name="Normal 2 3 2 26 5" xfId="38863"/>
    <cellStyle name="Normal 2 3 2 26 6" xfId="41665"/>
    <cellStyle name="Normal 2 3 2 27" xfId="5037"/>
    <cellStyle name="Normal 2 3 2 27 2" xfId="14899"/>
    <cellStyle name="Normal 2 3 2 27 3" xfId="31594"/>
    <cellStyle name="Normal 2 3 2 27 4" xfId="36510"/>
    <cellStyle name="Normal 2 3 2 27 5" xfId="39165"/>
    <cellStyle name="Normal 2 3 2 27 6" xfId="33681"/>
    <cellStyle name="Normal 2 3 2 28" xfId="5038"/>
    <cellStyle name="Normal 2 3 2 28 2" xfId="15343"/>
    <cellStyle name="Normal 2 3 2 28 3" xfId="31934"/>
    <cellStyle name="Normal 2 3 2 28 4" xfId="39323"/>
    <cellStyle name="Normal 2 3 2 28 5" xfId="42096"/>
    <cellStyle name="Normal 2 3 2 28 6" xfId="42186"/>
    <cellStyle name="Normal 2 3 2 29" xfId="5039"/>
    <cellStyle name="Normal 2 3 2 29 2" xfId="15739"/>
    <cellStyle name="Normal 2 3 2 29 3" xfId="32250"/>
    <cellStyle name="Normal 2 3 2 29 4" xfId="39996"/>
    <cellStyle name="Normal 2 3 2 29 5" xfId="42626"/>
    <cellStyle name="Normal 2 3 2 29 6" xfId="44146"/>
    <cellStyle name="Normal 2 3 2 3" xfId="5040"/>
    <cellStyle name="Normal 2 3 2 3 10" xfId="49999"/>
    <cellStyle name="Normal 2 3 2 3 11" xfId="51224"/>
    <cellStyle name="Normal 2 3 2 3 12" xfId="52483"/>
    <cellStyle name="Normal 2 3 2 3 13" xfId="53726"/>
    <cellStyle name="Normal 2 3 2 3 14" xfId="54961"/>
    <cellStyle name="Normal 2 3 2 3 15" xfId="56192"/>
    <cellStyle name="Normal 2 3 2 3 16" xfId="57413"/>
    <cellStyle name="Normal 2 3 2 3 17" xfId="58625"/>
    <cellStyle name="Normal 2 3 2 3 18" xfId="59825"/>
    <cellStyle name="Normal 2 3 2 3 19" xfId="61203"/>
    <cellStyle name="Normal 2 3 2 3 2" xfId="11660"/>
    <cellStyle name="Normal 2 3 2 3 20" xfId="62403"/>
    <cellStyle name="Normal 2 3 2 3 3" xfId="16901"/>
    <cellStyle name="Normal 2 3 2 3 4" xfId="35411"/>
    <cellStyle name="Normal 2 3 2 3 5" xfId="31273"/>
    <cellStyle name="Normal 2 3 2 3 6" xfId="31037"/>
    <cellStyle name="Normal 2 3 2 3 7" xfId="46155"/>
    <cellStyle name="Normal 2 3 2 3 8" xfId="47490"/>
    <cellStyle name="Normal 2 3 2 3 9" xfId="48749"/>
    <cellStyle name="Normal 2 3 2 30" xfId="5041"/>
    <cellStyle name="Normal 2 3 2 30 2" xfId="16144"/>
    <cellStyle name="Normal 2 3 2 30 3" xfId="32559"/>
    <cellStyle name="Normal 2 3 2 30 4" xfId="40901"/>
    <cellStyle name="Normal 2 3 2 30 5" xfId="43297"/>
    <cellStyle name="Normal 2 3 2 30 6" xfId="44566"/>
    <cellStyle name="Normal 2 3 2 31" xfId="5042"/>
    <cellStyle name="Normal 2 3 2 31 2" xfId="20183"/>
    <cellStyle name="Normal 2 3 2 31 3" xfId="35555"/>
    <cellStyle name="Normal 2 3 2 31 4" xfId="40711"/>
    <cellStyle name="Normal 2 3 2 31 5" xfId="43159"/>
    <cellStyle name="Normal 2 3 2 31 6" xfId="44487"/>
    <cellStyle name="Normal 2 3 2 32" xfId="5043"/>
    <cellStyle name="Normal 2 3 2 32 2" xfId="23227"/>
    <cellStyle name="Normal 2 3 2 32 3" xfId="37693"/>
    <cellStyle name="Normal 2 3 2 32 4" xfId="37031"/>
    <cellStyle name="Normal 2 3 2 32 5" xfId="13974"/>
    <cellStyle name="Normal 2 3 2 32 6" xfId="38962"/>
    <cellStyle name="Normal 2 3 2 33" xfId="5044"/>
    <cellStyle name="Normal 2 3 2 33 2" xfId="16256"/>
    <cellStyle name="Normal 2 3 2 33 3" xfId="32644"/>
    <cellStyle name="Normal 2 3 2 33 4" xfId="40973"/>
    <cellStyle name="Normal 2 3 2 33 5" xfId="43343"/>
    <cellStyle name="Normal 2 3 2 33 6" xfId="44599"/>
    <cellStyle name="Normal 2 3 2 34" xfId="9572"/>
    <cellStyle name="Normal 2 3 2 35" xfId="14827"/>
    <cellStyle name="Normal 2 3 2 36" xfId="18671"/>
    <cellStyle name="Normal 2 3 2 37" xfId="18154"/>
    <cellStyle name="Normal 2 3 2 38" xfId="22411"/>
    <cellStyle name="Normal 2 3 2 39" xfId="19807"/>
    <cellStyle name="Normal 2 3 2 4" xfId="5045"/>
    <cellStyle name="Normal 2 3 2 4 10" xfId="50000"/>
    <cellStyle name="Normal 2 3 2 4 11" xfId="51225"/>
    <cellStyle name="Normal 2 3 2 4 12" xfId="52484"/>
    <cellStyle name="Normal 2 3 2 4 13" xfId="53727"/>
    <cellStyle name="Normal 2 3 2 4 14" xfId="54962"/>
    <cellStyle name="Normal 2 3 2 4 15" xfId="56193"/>
    <cellStyle name="Normal 2 3 2 4 16" xfId="57414"/>
    <cellStyle name="Normal 2 3 2 4 17" xfId="58626"/>
    <cellStyle name="Normal 2 3 2 4 18" xfId="59826"/>
    <cellStyle name="Normal 2 3 2 4 19" xfId="61204"/>
    <cellStyle name="Normal 2 3 2 4 2" xfId="11661"/>
    <cellStyle name="Normal 2 3 2 4 20" xfId="62404"/>
    <cellStyle name="Normal 2 3 2 4 3" xfId="16503"/>
    <cellStyle name="Normal 2 3 2 4 4" xfId="35113"/>
    <cellStyle name="Normal 2 3 2 4 5" xfId="39488"/>
    <cellStyle name="Normal 2 3 2 4 6" xfId="42326"/>
    <cellStyle name="Normal 2 3 2 4 7" xfId="46156"/>
    <cellStyle name="Normal 2 3 2 4 8" xfId="47491"/>
    <cellStyle name="Normal 2 3 2 4 9" xfId="48750"/>
    <cellStyle name="Normal 2 3 2 40" xfId="16552"/>
    <cellStyle name="Normal 2 3 2 41" xfId="22519"/>
    <cellStyle name="Normal 2 3 2 42" xfId="18988"/>
    <cellStyle name="Normal 2 3 2 43" xfId="22355"/>
    <cellStyle name="Normal 2 3 2 44" xfId="24554"/>
    <cellStyle name="Normal 2 3 2 45" xfId="24754"/>
    <cellStyle name="Normal 2 3 2 46" xfId="24958"/>
    <cellStyle name="Normal 2 3 2 47" xfId="25156"/>
    <cellStyle name="Normal 2 3 2 48" xfId="25354"/>
    <cellStyle name="Normal 2 3 2 49" xfId="25553"/>
    <cellStyle name="Normal 2 3 2 5" xfId="5046"/>
    <cellStyle name="Normal 2 3 2 5 10" xfId="50001"/>
    <cellStyle name="Normal 2 3 2 5 11" xfId="51226"/>
    <cellStyle name="Normal 2 3 2 5 12" xfId="52485"/>
    <cellStyle name="Normal 2 3 2 5 13" xfId="53728"/>
    <cellStyle name="Normal 2 3 2 5 14" xfId="54963"/>
    <cellStyle name="Normal 2 3 2 5 15" xfId="56194"/>
    <cellStyle name="Normal 2 3 2 5 16" xfId="57415"/>
    <cellStyle name="Normal 2 3 2 5 17" xfId="58627"/>
    <cellStyle name="Normal 2 3 2 5 18" xfId="59827"/>
    <cellStyle name="Normal 2 3 2 5 19" xfId="61205"/>
    <cellStyle name="Normal 2 3 2 5 2" xfId="11662"/>
    <cellStyle name="Normal 2 3 2 5 20" xfId="62405"/>
    <cellStyle name="Normal 2 3 2 5 3" xfId="16100"/>
    <cellStyle name="Normal 2 3 2 5 4" xfId="34817"/>
    <cellStyle name="Normal 2 3 2 5 5" xfId="13663"/>
    <cellStyle name="Normal 2 3 2 5 6" xfId="11125"/>
    <cellStyle name="Normal 2 3 2 5 7" xfId="46157"/>
    <cellStyle name="Normal 2 3 2 5 8" xfId="47492"/>
    <cellStyle name="Normal 2 3 2 5 9" xfId="48751"/>
    <cellStyle name="Normal 2 3 2 50" xfId="25743"/>
    <cellStyle name="Normal 2 3 2 51" xfId="25929"/>
    <cellStyle name="Normal 2 3 2 52" xfId="26120"/>
    <cellStyle name="Normal 2 3 2 53" xfId="26305"/>
    <cellStyle name="Normal 2 3 2 54" xfId="26486"/>
    <cellStyle name="Normal 2 3 2 55" xfId="26674"/>
    <cellStyle name="Normal 2 3 2 56" xfId="26856"/>
    <cellStyle name="Normal 2 3 2 57" xfId="27032"/>
    <cellStyle name="Normal 2 3 2 58" xfId="27206"/>
    <cellStyle name="Normal 2 3 2 59" xfId="27379"/>
    <cellStyle name="Normal 2 3 2 6" xfId="5047"/>
    <cellStyle name="Normal 2 3 2 6 10" xfId="50002"/>
    <cellStyle name="Normal 2 3 2 6 11" xfId="51227"/>
    <cellStyle name="Normal 2 3 2 6 12" xfId="52486"/>
    <cellStyle name="Normal 2 3 2 6 13" xfId="53729"/>
    <cellStyle name="Normal 2 3 2 6 14" xfId="54964"/>
    <cellStyle name="Normal 2 3 2 6 15" xfId="56195"/>
    <cellStyle name="Normal 2 3 2 6 16" xfId="57416"/>
    <cellStyle name="Normal 2 3 2 6 17" xfId="58628"/>
    <cellStyle name="Normal 2 3 2 6 18" xfId="59828"/>
    <cellStyle name="Normal 2 3 2 6 19" xfId="61206"/>
    <cellStyle name="Normal 2 3 2 6 2" xfId="11663"/>
    <cellStyle name="Normal 2 3 2 6 20" xfId="62406"/>
    <cellStyle name="Normal 2 3 2 6 3" xfId="15702"/>
    <cellStyle name="Normal 2 3 2 6 4" xfId="34513"/>
    <cellStyle name="Normal 2 3 2 6 5" xfId="36789"/>
    <cellStyle name="Normal 2 3 2 6 6" xfId="43251"/>
    <cellStyle name="Normal 2 3 2 6 7" xfId="46158"/>
    <cellStyle name="Normal 2 3 2 6 8" xfId="47493"/>
    <cellStyle name="Normal 2 3 2 6 9" xfId="48752"/>
    <cellStyle name="Normal 2 3 2 60" xfId="27543"/>
    <cellStyle name="Normal 2 3 2 61" xfId="27705"/>
    <cellStyle name="Normal 2 3 2 62" xfId="27857"/>
    <cellStyle name="Normal 2 3 2 63" xfId="28003"/>
    <cellStyle name="Normal 2 3 2 64" xfId="23875"/>
    <cellStyle name="Normal 2 3 2 65" xfId="28007"/>
    <cellStyle name="Normal 2 3 2 66" xfId="28453"/>
    <cellStyle name="Normal 2 3 2 67" xfId="28569"/>
    <cellStyle name="Normal 2 3 2 68" xfId="28956"/>
    <cellStyle name="Normal 2 3 2 69" xfId="23551"/>
    <cellStyle name="Normal 2 3 2 7" xfId="5048"/>
    <cellStyle name="Normal 2 3 2 7 10" xfId="50003"/>
    <cellStyle name="Normal 2 3 2 7 11" xfId="51228"/>
    <cellStyle name="Normal 2 3 2 7 12" xfId="52487"/>
    <cellStyle name="Normal 2 3 2 7 13" xfId="53730"/>
    <cellStyle name="Normal 2 3 2 7 14" xfId="54965"/>
    <cellStyle name="Normal 2 3 2 7 15" xfId="56196"/>
    <cellStyle name="Normal 2 3 2 7 16" xfId="57417"/>
    <cellStyle name="Normal 2 3 2 7 17" xfId="58629"/>
    <cellStyle name="Normal 2 3 2 7 18" xfId="59829"/>
    <cellStyle name="Normal 2 3 2 7 19" xfId="61207"/>
    <cellStyle name="Normal 2 3 2 7 2" xfId="11664"/>
    <cellStyle name="Normal 2 3 2 7 20" xfId="62407"/>
    <cellStyle name="Normal 2 3 2 7 3" xfId="15301"/>
    <cellStyle name="Normal 2 3 2 7 4" xfId="34201"/>
    <cellStyle name="Normal 2 3 2 7 5" xfId="38177"/>
    <cellStyle name="Normal 2 3 2 7 6" xfId="39654"/>
    <cellStyle name="Normal 2 3 2 7 7" xfId="46159"/>
    <cellStyle name="Normal 2 3 2 7 8" xfId="47494"/>
    <cellStyle name="Normal 2 3 2 7 9" xfId="48753"/>
    <cellStyle name="Normal 2 3 2 70" xfId="27518"/>
    <cellStyle name="Normal 2 3 2 71" xfId="21676"/>
    <cellStyle name="Normal 2 3 2 72" xfId="29705"/>
    <cellStyle name="Normal 2 3 2 73" xfId="29138"/>
    <cellStyle name="Normal 2 3 2 74" xfId="29776"/>
    <cellStyle name="Normal 2 3 2 75" xfId="30004"/>
    <cellStyle name="Normal 2 3 2 76" xfId="13025"/>
    <cellStyle name="Normal 2 3 2 77" xfId="39587"/>
    <cellStyle name="Normal 2 3 2 78" xfId="42299"/>
    <cellStyle name="Normal 2 3 2 79" xfId="42334"/>
    <cellStyle name="Normal 2 3 2 8" xfId="5049"/>
    <cellStyle name="Normal 2 3 2 8 2" xfId="11665"/>
    <cellStyle name="Normal 2 3 2 8 3" xfId="14858"/>
    <cellStyle name="Normal 2 3 2 8 4" xfId="9857"/>
    <cellStyle name="Normal 2 3 2 8 5" xfId="34454"/>
    <cellStyle name="Normal 2 3 2 8 6" xfId="36887"/>
    <cellStyle name="Normal 2 3 2 80" xfId="46153"/>
    <cellStyle name="Normal 2 3 2 81" xfId="47488"/>
    <cellStyle name="Normal 2 3 2 82" xfId="48747"/>
    <cellStyle name="Normal 2 3 2 83" xfId="49997"/>
    <cellStyle name="Normal 2 3 2 84" xfId="51222"/>
    <cellStyle name="Normal 2 3 2 85" xfId="52481"/>
    <cellStyle name="Normal 2 3 2 86" xfId="53724"/>
    <cellStyle name="Normal 2 3 2 87" xfId="54959"/>
    <cellStyle name="Normal 2 3 2 88" xfId="56190"/>
    <cellStyle name="Normal 2 3 2 89" xfId="57411"/>
    <cellStyle name="Normal 2 3 2 9" xfId="5050"/>
    <cellStyle name="Normal 2 3 2 9 2" xfId="11666"/>
    <cellStyle name="Normal 2 3 2 9 3" xfId="10331"/>
    <cellStyle name="Normal 2 3 2 9 4" xfId="33492"/>
    <cellStyle name="Normal 2 3 2 9 5" xfId="36723"/>
    <cellStyle name="Normal 2 3 2 9 6" xfId="42850"/>
    <cellStyle name="Normal 2 3 2 90" xfId="58623"/>
    <cellStyle name="Normal 2 3 2 91" xfId="59823"/>
    <cellStyle name="Normal 2 3 2 92" xfId="61201"/>
    <cellStyle name="Normal 2 3 2 93" xfId="62401"/>
    <cellStyle name="Normal 2 3 2_Planilha" xfId="46160"/>
    <cellStyle name="Normal 2 3 20" xfId="5051"/>
    <cellStyle name="Normal 2 3 20 2" xfId="13837"/>
    <cellStyle name="Normal 2 3 20 3" xfId="30633"/>
    <cellStyle name="Normal 2 3 20 4" xfId="35901"/>
    <cellStyle name="Normal 2 3 20 5" xfId="33787"/>
    <cellStyle name="Normal 2 3 20 6" xfId="40625"/>
    <cellStyle name="Normal 2 3 21" xfId="5052"/>
    <cellStyle name="Normal 2 3 21 2" xfId="14448"/>
    <cellStyle name="Normal 2 3 21 3" xfId="31222"/>
    <cellStyle name="Normal 2 3 21 4" xfId="39296"/>
    <cellStyle name="Normal 2 3 21 5" xfId="42075"/>
    <cellStyle name="Normal 2 3 21 6" xfId="38562"/>
    <cellStyle name="Normal 2 3 22" xfId="5053"/>
    <cellStyle name="Normal 2 3 22 2" xfId="13765"/>
    <cellStyle name="Normal 2 3 22 3" xfId="30558"/>
    <cellStyle name="Normal 2 3 22 4" xfId="38042"/>
    <cellStyle name="Normal 2 3 22 5" xfId="32829"/>
    <cellStyle name="Normal 2 3 22 6" xfId="33071"/>
    <cellStyle name="Normal 2 3 23" xfId="5054"/>
    <cellStyle name="Normal 2 3 23 2" xfId="14529"/>
    <cellStyle name="Normal 2 3 23 3" xfId="31298"/>
    <cellStyle name="Normal 2 3 23 4" xfId="34993"/>
    <cellStyle name="Normal 2 3 23 5" xfId="13492"/>
    <cellStyle name="Normal 2 3 23 6" xfId="44543"/>
    <cellStyle name="Normal 2 3 24" xfId="5055"/>
    <cellStyle name="Normal 2 3 24 2" xfId="13678"/>
    <cellStyle name="Normal 2 3 24 3" xfId="30475"/>
    <cellStyle name="Normal 2 3 24 4" xfId="37460"/>
    <cellStyle name="Normal 2 3 24 5" xfId="39917"/>
    <cellStyle name="Normal 2 3 24 6" xfId="17051"/>
    <cellStyle name="Normal 2 3 25" xfId="5056"/>
    <cellStyle name="Normal 2 3 25 2" xfId="14637"/>
    <cellStyle name="Normal 2 3 25 3" xfId="31390"/>
    <cellStyle name="Normal 2 3 25 4" xfId="37368"/>
    <cellStyle name="Normal 2 3 25 5" xfId="38261"/>
    <cellStyle name="Normal 2 3 25 6" xfId="35661"/>
    <cellStyle name="Normal 2 3 26" xfId="5057"/>
    <cellStyle name="Normal 2 3 26 2" xfId="13574"/>
    <cellStyle name="Normal 2 3 26 3" xfId="30379"/>
    <cellStyle name="Normal 2 3 26 4" xfId="35333"/>
    <cellStyle name="Normal 2 3 26 5" xfId="31882"/>
    <cellStyle name="Normal 2 3 26 6" xfId="44166"/>
    <cellStyle name="Normal 2 3 27" xfId="5058"/>
    <cellStyle name="Normal 2 3 27 2" xfId="14749"/>
    <cellStyle name="Normal 2 3 27 3" xfId="31478"/>
    <cellStyle name="Normal 2 3 27 4" xfId="39601"/>
    <cellStyle name="Normal 2 3 27 5" xfId="42309"/>
    <cellStyle name="Normal 2 3 27 6" xfId="35882"/>
    <cellStyle name="Normal 2 3 28" xfId="5059"/>
    <cellStyle name="Normal 2 3 28 2" xfId="13442"/>
    <cellStyle name="Normal 2 3 28 3" xfId="30281"/>
    <cellStyle name="Normal 2 3 28 4" xfId="38231"/>
    <cellStyle name="Normal 2 3 28 5" xfId="37885"/>
    <cellStyle name="Normal 2 3 28 6" xfId="41696"/>
    <cellStyle name="Normal 2 3 29" xfId="5060"/>
    <cellStyle name="Normal 2 3 29 2" xfId="14894"/>
    <cellStyle name="Normal 2 3 29 3" xfId="31589"/>
    <cellStyle name="Normal 2 3 29 4" xfId="36718"/>
    <cellStyle name="Normal 2 3 29 5" xfId="38019"/>
    <cellStyle name="Normal 2 3 29 6" xfId="39711"/>
    <cellStyle name="Normal 2 3 3" xfId="5061"/>
    <cellStyle name="Normal 2 3 3 10" xfId="5062"/>
    <cellStyle name="Normal 2 3 3 10 2" xfId="11668"/>
    <cellStyle name="Normal 2 3 3 10 3" xfId="10329"/>
    <cellStyle name="Normal 2 3 3 10 4" xfId="35939"/>
    <cellStyle name="Normal 2 3 3 10 5" xfId="30343"/>
    <cellStyle name="Normal 2 3 3 10 6" xfId="42220"/>
    <cellStyle name="Normal 2 3 3 11" xfId="5063"/>
    <cellStyle name="Normal 2 3 3 11 2" xfId="11669"/>
    <cellStyle name="Normal 2 3 3 11 3" xfId="10328"/>
    <cellStyle name="Normal 2 3 3 11 4" xfId="32237"/>
    <cellStyle name="Normal 2 3 3 11 5" xfId="40848"/>
    <cellStyle name="Normal 2 3 3 11 6" xfId="35249"/>
    <cellStyle name="Normal 2 3 3 12" xfId="5064"/>
    <cellStyle name="Normal 2 3 3 12 2" xfId="11670"/>
    <cellStyle name="Normal 2 3 3 12 3" xfId="10327"/>
    <cellStyle name="Normal 2 3 3 12 4" xfId="35870"/>
    <cellStyle name="Normal 2 3 3 12 5" xfId="10813"/>
    <cellStyle name="Normal 2 3 3 12 6" xfId="36577"/>
    <cellStyle name="Normal 2 3 3 13" xfId="5065"/>
    <cellStyle name="Normal 2 3 3 13 2" xfId="11671"/>
    <cellStyle name="Normal 2 3 3 13 3" xfId="10326"/>
    <cellStyle name="Normal 2 3 3 13 4" xfId="35512"/>
    <cellStyle name="Normal 2 3 3 13 5" xfId="31566"/>
    <cellStyle name="Normal 2 3 3 13 6" xfId="33417"/>
    <cellStyle name="Normal 2 3 3 14" xfId="5066"/>
    <cellStyle name="Normal 2 3 3 14 2" xfId="13277"/>
    <cellStyle name="Normal 2 3 3 14 3" xfId="30136"/>
    <cellStyle name="Normal 2 3 3 14 4" xfId="40865"/>
    <cellStyle name="Normal 2 3 3 14 5" xfId="43267"/>
    <cellStyle name="Normal 2 3 3 14 6" xfId="43639"/>
    <cellStyle name="Normal 2 3 3 15" xfId="5067"/>
    <cellStyle name="Normal 2 3 3 15 2" xfId="14353"/>
    <cellStyle name="Normal 2 3 3 15 3" xfId="31133"/>
    <cellStyle name="Normal 2 3 3 15 4" xfId="33500"/>
    <cellStyle name="Normal 2 3 3 15 5" xfId="36425"/>
    <cellStyle name="Normal 2 3 3 15 6" xfId="44500"/>
    <cellStyle name="Normal 2 3 3 16" xfId="5068"/>
    <cellStyle name="Normal 2 3 3 16 2" xfId="13885"/>
    <cellStyle name="Normal 2 3 3 16 3" xfId="30685"/>
    <cellStyle name="Normal 2 3 3 16 4" xfId="37085"/>
    <cellStyle name="Normal 2 3 3 16 5" xfId="40828"/>
    <cellStyle name="Normal 2 3 3 16 6" xfId="44845"/>
    <cellStyle name="Normal 2 3 3 17" xfId="5069"/>
    <cellStyle name="Normal 2 3 3 17 2" xfId="14391"/>
    <cellStyle name="Normal 2 3 3 17 3" xfId="31170"/>
    <cellStyle name="Normal 2 3 3 17 4" xfId="41522"/>
    <cellStyle name="Normal 2 3 3 17 5" xfId="43759"/>
    <cellStyle name="Normal 2 3 3 17 6" xfId="40887"/>
    <cellStyle name="Normal 2 3 3 18" xfId="5070"/>
    <cellStyle name="Normal 2 3 3 18 2" xfId="13825"/>
    <cellStyle name="Normal 2 3 3 18 3" xfId="30623"/>
    <cellStyle name="Normal 2 3 3 18 4" xfId="37128"/>
    <cellStyle name="Normal 2 3 3 18 5" xfId="38113"/>
    <cellStyle name="Normal 2 3 3 18 6" xfId="41841"/>
    <cellStyle name="Normal 2 3 3 19" xfId="5071"/>
    <cellStyle name="Normal 2 3 3 19 2" xfId="15047"/>
    <cellStyle name="Normal 2 3 3 19 3" xfId="31705"/>
    <cellStyle name="Normal 2 3 3 19 4" xfId="39056"/>
    <cellStyle name="Normal 2 3 3 19 5" xfId="39456"/>
    <cellStyle name="Normal 2 3 3 19 6" xfId="44556"/>
    <cellStyle name="Normal 2 3 3 2" xfId="5072"/>
    <cellStyle name="Normal 2 3 3 2 10" xfId="50006"/>
    <cellStyle name="Normal 2 3 3 2 11" xfId="51230"/>
    <cellStyle name="Normal 2 3 3 2 12" xfId="52490"/>
    <cellStyle name="Normal 2 3 3 2 13" xfId="53732"/>
    <cellStyle name="Normal 2 3 3 2 14" xfId="54967"/>
    <cellStyle name="Normal 2 3 3 2 15" xfId="56198"/>
    <cellStyle name="Normal 2 3 3 2 16" xfId="57419"/>
    <cellStyle name="Normal 2 3 3 2 17" xfId="58631"/>
    <cellStyle name="Normal 2 3 3 2 18" xfId="59831"/>
    <cellStyle name="Normal 2 3 3 2 19" xfId="61209"/>
    <cellStyle name="Normal 2 3 3 2 2" xfId="11667"/>
    <cellStyle name="Normal 2 3 3 2 20" xfId="62409"/>
    <cellStyle name="Normal 2 3 3 2 3" xfId="10330"/>
    <cellStyle name="Normal 2 3 3 2 4" xfId="37267"/>
    <cellStyle name="Normal 2 3 3 2 5" xfId="39617"/>
    <cellStyle name="Normal 2 3 3 2 6" xfId="35152"/>
    <cellStyle name="Normal 2 3 3 2 7" xfId="46162"/>
    <cellStyle name="Normal 2 3 3 2 8" xfId="47497"/>
    <cellStyle name="Normal 2 3 3 2 9" xfId="48756"/>
    <cellStyle name="Normal 2 3 3 20" xfId="5073"/>
    <cellStyle name="Normal 2 3 3 20 2" xfId="15695"/>
    <cellStyle name="Normal 2 3 3 20 3" xfId="32215"/>
    <cellStyle name="Normal 2 3 3 20 4" xfId="36954"/>
    <cellStyle name="Normal 2 3 3 20 5" xfId="37034"/>
    <cellStyle name="Normal 2 3 3 20 6" xfId="40185"/>
    <cellStyle name="Normal 2 3 3 21" xfId="5074"/>
    <cellStyle name="Normal 2 3 3 21 2" xfId="16095"/>
    <cellStyle name="Normal 2 3 3 21 3" xfId="32521"/>
    <cellStyle name="Normal 2 3 3 21 4" xfId="40283"/>
    <cellStyle name="Normal 2 3 3 21 5" xfId="42845"/>
    <cellStyle name="Normal 2 3 3 21 6" xfId="44752"/>
    <cellStyle name="Normal 2 3 3 22" xfId="5075"/>
    <cellStyle name="Normal 2 3 3 22 2" xfId="16496"/>
    <cellStyle name="Normal 2 3 3 22 3" xfId="32820"/>
    <cellStyle name="Normal 2 3 3 22 4" xfId="36460"/>
    <cellStyle name="Normal 2 3 3 22 5" xfId="35659"/>
    <cellStyle name="Normal 2 3 3 22 6" xfId="45034"/>
    <cellStyle name="Normal 2 3 3 23" xfId="5076"/>
    <cellStyle name="Normal 2 3 3 23 2" xfId="14655"/>
    <cellStyle name="Normal 2 3 3 23 3" xfId="31404"/>
    <cellStyle name="Normal 2 3 3 23 4" xfId="40730"/>
    <cellStyle name="Normal 2 3 3 23 5" xfId="43170"/>
    <cellStyle name="Normal 2 3 3 23 6" xfId="44841"/>
    <cellStyle name="Normal 2 3 3 24" xfId="5077"/>
    <cellStyle name="Normal 2 3 3 24 2" xfId="13560"/>
    <cellStyle name="Normal 2 3 3 24 3" xfId="30367"/>
    <cellStyle name="Normal 2 3 3 24 4" xfId="39729"/>
    <cellStyle name="Normal 2 3 3 24 5" xfId="42417"/>
    <cellStyle name="Normal 2 3 3 24 6" xfId="30086"/>
    <cellStyle name="Normal 2 3 3 25" xfId="5078"/>
    <cellStyle name="Normal 2 3 3 25 2" xfId="14768"/>
    <cellStyle name="Normal 2 3 3 25 3" xfId="31494"/>
    <cellStyle name="Normal 2 3 3 25 4" xfId="41708"/>
    <cellStyle name="Normal 2 3 3 25 5" xfId="43887"/>
    <cellStyle name="Normal 2 3 3 25 6" xfId="44957"/>
    <cellStyle name="Normal 2 3 3 26" xfId="5079"/>
    <cellStyle name="Normal 2 3 3 26 2" xfId="17890"/>
    <cellStyle name="Normal 2 3 3 26 3" xfId="33839"/>
    <cellStyle name="Normal 2 3 3 26 4" xfId="17709"/>
    <cellStyle name="Normal 2 3 3 26 5" xfId="40286"/>
    <cellStyle name="Normal 2 3 3 26 6" xfId="43801"/>
    <cellStyle name="Normal 2 3 3 27" xfId="5080"/>
    <cellStyle name="Normal 2 3 3 27 2" xfId="18495"/>
    <cellStyle name="Normal 2 3 3 27 3" xfId="34282"/>
    <cellStyle name="Normal 2 3 3 27 4" xfId="39841"/>
    <cellStyle name="Normal 2 3 3 27 5" xfId="42504"/>
    <cellStyle name="Normal 2 3 3 27 6" xfId="44120"/>
    <cellStyle name="Normal 2 3 3 28" xfId="5081"/>
    <cellStyle name="Normal 2 3 3 28 2" xfId="15367"/>
    <cellStyle name="Normal 2 3 3 28 3" xfId="31951"/>
    <cellStyle name="Normal 2 3 3 28 4" xfId="37369"/>
    <cellStyle name="Normal 2 3 3 28 5" xfId="40281"/>
    <cellStyle name="Normal 2 3 3 28 6" xfId="40374"/>
    <cellStyle name="Normal 2 3 3 29" xfId="5082"/>
    <cellStyle name="Normal 2 3 3 29 2" xfId="15759"/>
    <cellStyle name="Normal 2 3 3 29 3" xfId="32266"/>
    <cellStyle name="Normal 2 3 3 29 4" xfId="37428"/>
    <cellStyle name="Normal 2 3 3 29 5" xfId="37141"/>
    <cellStyle name="Normal 2 3 3 29 6" xfId="45081"/>
    <cellStyle name="Normal 2 3 3 3" xfId="5083"/>
    <cellStyle name="Normal 2 3 3 3 10" xfId="50007"/>
    <cellStyle name="Normal 2 3 3 3 11" xfId="51231"/>
    <cellStyle name="Normal 2 3 3 3 12" xfId="52491"/>
    <cellStyle name="Normal 2 3 3 3 13" xfId="53733"/>
    <cellStyle name="Normal 2 3 3 3 14" xfId="54968"/>
    <cellStyle name="Normal 2 3 3 3 15" xfId="56199"/>
    <cellStyle name="Normal 2 3 3 3 16" xfId="57420"/>
    <cellStyle name="Normal 2 3 3 3 17" xfId="58632"/>
    <cellStyle name="Normal 2 3 3 3 18" xfId="59832"/>
    <cellStyle name="Normal 2 3 3 3 19" xfId="61210"/>
    <cellStyle name="Normal 2 3 3 3 2" xfId="11672"/>
    <cellStyle name="Normal 2 3 3 3 20" xfId="62410"/>
    <cellStyle name="Normal 2 3 3 3 3" xfId="22983"/>
    <cellStyle name="Normal 2 3 3 3 4" xfId="37633"/>
    <cellStyle name="Normal 2 3 3 3 5" xfId="40293"/>
    <cellStyle name="Normal 2 3 3 3 6" xfId="35505"/>
    <cellStyle name="Normal 2 3 3 3 7" xfId="46163"/>
    <cellStyle name="Normal 2 3 3 3 8" xfId="47498"/>
    <cellStyle name="Normal 2 3 3 3 9" xfId="48757"/>
    <cellStyle name="Normal 2 3 3 30" xfId="5084"/>
    <cellStyle name="Normal 2 3 3 30 2" xfId="16169"/>
    <cellStyle name="Normal 2 3 3 30 3" xfId="32573"/>
    <cellStyle name="Normal 2 3 3 30 4" xfId="41287"/>
    <cellStyle name="Normal 2 3 3 30 5" xfId="43571"/>
    <cellStyle name="Normal 2 3 3 30 6" xfId="45075"/>
    <cellStyle name="Normal 2 3 3 31" xfId="5085"/>
    <cellStyle name="Normal 2 3 3 31 2" xfId="20182"/>
    <cellStyle name="Normal 2 3 3 31 3" xfId="35554"/>
    <cellStyle name="Normal 2 3 3 31 4" xfId="40808"/>
    <cellStyle name="Normal 2 3 3 31 5" xfId="43223"/>
    <cellStyle name="Normal 2 3 3 31 6" xfId="44522"/>
    <cellStyle name="Normal 2 3 3 32" xfId="5086"/>
    <cellStyle name="Normal 2 3 3 32 2" xfId="23222"/>
    <cellStyle name="Normal 2 3 3 32 3" xfId="37688"/>
    <cellStyle name="Normal 2 3 3 32 4" xfId="38095"/>
    <cellStyle name="Normal 2 3 3 32 5" xfId="34294"/>
    <cellStyle name="Normal 2 3 3 32 6" xfId="36089"/>
    <cellStyle name="Normal 2 3 3 33" xfId="5087"/>
    <cellStyle name="Normal 2 3 3 33 2" xfId="16949"/>
    <cellStyle name="Normal 2 3 3 33 3" xfId="33168"/>
    <cellStyle name="Normal 2 3 3 33 4" xfId="38276"/>
    <cellStyle name="Normal 2 3 3 33 5" xfId="40111"/>
    <cellStyle name="Normal 2 3 3 33 6" xfId="44427"/>
    <cellStyle name="Normal 2 3 3 34" xfId="9573"/>
    <cellStyle name="Normal 2 3 3 35" xfId="23732"/>
    <cellStyle name="Normal 2 3 3 36" xfId="24343"/>
    <cellStyle name="Normal 2 3 3 37" xfId="18183"/>
    <cellStyle name="Normal 2 3 3 38" xfId="22421"/>
    <cellStyle name="Normal 2 3 3 39" xfId="24567"/>
    <cellStyle name="Normal 2 3 3 4" xfId="5088"/>
    <cellStyle name="Normal 2 3 3 4 10" xfId="50008"/>
    <cellStyle name="Normal 2 3 3 4 11" xfId="51232"/>
    <cellStyle name="Normal 2 3 3 4 12" xfId="52492"/>
    <cellStyle name="Normal 2 3 3 4 13" xfId="53734"/>
    <cellStyle name="Normal 2 3 3 4 14" xfId="54969"/>
    <cellStyle name="Normal 2 3 3 4 15" xfId="56200"/>
    <cellStyle name="Normal 2 3 3 4 16" xfId="57421"/>
    <cellStyle name="Normal 2 3 3 4 17" xfId="58633"/>
    <cellStyle name="Normal 2 3 3 4 18" xfId="59833"/>
    <cellStyle name="Normal 2 3 3 4 19" xfId="61211"/>
    <cellStyle name="Normal 2 3 3 4 2" xfId="11673"/>
    <cellStyle name="Normal 2 3 3 4 20" xfId="62411"/>
    <cellStyle name="Normal 2 3 3 4 3" xfId="17848"/>
    <cellStyle name="Normal 2 3 3 4 4" xfId="34989"/>
    <cellStyle name="Normal 2 3 3 4 5" xfId="14498"/>
    <cellStyle name="Normal 2 3 3 4 6" xfId="41863"/>
    <cellStyle name="Normal 2 3 3 4 7" xfId="46164"/>
    <cellStyle name="Normal 2 3 3 4 8" xfId="47499"/>
    <cellStyle name="Normal 2 3 3 4 9" xfId="48758"/>
    <cellStyle name="Normal 2 3 3 40" xfId="24767"/>
    <cellStyle name="Normal 2 3 3 41" xfId="24971"/>
    <cellStyle name="Normal 2 3 3 42" xfId="25169"/>
    <cellStyle name="Normal 2 3 3 43" xfId="25367"/>
    <cellStyle name="Normal 2 3 3 44" xfId="25566"/>
    <cellStyle name="Normal 2 3 3 45" xfId="25755"/>
    <cellStyle name="Normal 2 3 3 46" xfId="25940"/>
    <cellStyle name="Normal 2 3 3 47" xfId="26132"/>
    <cellStyle name="Normal 2 3 3 48" xfId="26316"/>
    <cellStyle name="Normal 2 3 3 49" xfId="26498"/>
    <cellStyle name="Normal 2 3 3 5" xfId="5089"/>
    <cellStyle name="Normal 2 3 3 5 10" xfId="50009"/>
    <cellStyle name="Normal 2 3 3 5 11" xfId="51233"/>
    <cellStyle name="Normal 2 3 3 5 12" xfId="52493"/>
    <cellStyle name="Normal 2 3 3 5 13" xfId="53735"/>
    <cellStyle name="Normal 2 3 3 5 14" xfId="54970"/>
    <cellStyle name="Normal 2 3 3 5 15" xfId="56201"/>
    <cellStyle name="Normal 2 3 3 5 16" xfId="57422"/>
    <cellStyle name="Normal 2 3 3 5 17" xfId="58634"/>
    <cellStyle name="Normal 2 3 3 5 18" xfId="59834"/>
    <cellStyle name="Normal 2 3 3 5 19" xfId="61212"/>
    <cellStyle name="Normal 2 3 3 5 2" xfId="11674"/>
    <cellStyle name="Normal 2 3 3 5 20" xfId="62412"/>
    <cellStyle name="Normal 2 3 3 5 3" xfId="23343"/>
    <cellStyle name="Normal 2 3 3 5 4" xfId="34115"/>
    <cellStyle name="Normal 2 3 3 5 5" xfId="39485"/>
    <cellStyle name="Normal 2 3 3 5 6" xfId="43081"/>
    <cellStyle name="Normal 2 3 3 5 7" xfId="46165"/>
    <cellStyle name="Normal 2 3 3 5 8" xfId="47500"/>
    <cellStyle name="Normal 2 3 3 5 9" xfId="48759"/>
    <cellStyle name="Normal 2 3 3 50" xfId="26686"/>
    <cellStyle name="Normal 2 3 3 51" xfId="26867"/>
    <cellStyle name="Normal 2 3 3 52" xfId="27044"/>
    <cellStyle name="Normal 2 3 3 53" xfId="27217"/>
    <cellStyle name="Normal 2 3 3 54" xfId="27390"/>
    <cellStyle name="Normal 2 3 3 55" xfId="27555"/>
    <cellStyle name="Normal 2 3 3 56" xfId="27715"/>
    <cellStyle name="Normal 2 3 3 57" xfId="27868"/>
    <cellStyle name="Normal 2 3 3 58" xfId="28013"/>
    <cellStyle name="Normal 2 3 3 59" xfId="28165"/>
    <cellStyle name="Normal 2 3 3 6" xfId="5090"/>
    <cellStyle name="Normal 2 3 3 6 10" xfId="50010"/>
    <cellStyle name="Normal 2 3 3 6 11" xfId="51234"/>
    <cellStyle name="Normal 2 3 3 6 12" xfId="52494"/>
    <cellStyle name="Normal 2 3 3 6 13" xfId="53736"/>
    <cellStyle name="Normal 2 3 3 6 14" xfId="54971"/>
    <cellStyle name="Normal 2 3 3 6 15" xfId="56202"/>
    <cellStyle name="Normal 2 3 3 6 16" xfId="57423"/>
    <cellStyle name="Normal 2 3 3 6 17" xfId="58635"/>
    <cellStyle name="Normal 2 3 3 6 18" xfId="59835"/>
    <cellStyle name="Normal 2 3 3 6 19" xfId="61213"/>
    <cellStyle name="Normal 2 3 3 6 2" xfId="11675"/>
    <cellStyle name="Normal 2 3 3 6 20" xfId="62413"/>
    <cellStyle name="Normal 2 3 3 6 3" xfId="20982"/>
    <cellStyle name="Normal 2 3 3 6 4" xfId="37200"/>
    <cellStyle name="Normal 2 3 3 6 5" xfId="32842"/>
    <cellStyle name="Normal 2 3 3 6 6" xfId="43181"/>
    <cellStyle name="Normal 2 3 3 6 7" xfId="46166"/>
    <cellStyle name="Normal 2 3 3 6 8" xfId="47501"/>
    <cellStyle name="Normal 2 3 3 6 9" xfId="48760"/>
    <cellStyle name="Normal 2 3 3 60" xfId="28318"/>
    <cellStyle name="Normal 2 3 3 61" xfId="28462"/>
    <cellStyle name="Normal 2 3 3 62" xfId="28605"/>
    <cellStyle name="Normal 2 3 3 63" xfId="28741"/>
    <cellStyle name="Normal 2 3 3 64" xfId="22582"/>
    <cellStyle name="Normal 2 3 3 65" xfId="28807"/>
    <cellStyle name="Normal 2 3 3 66" xfId="29373"/>
    <cellStyle name="Normal 2 3 3 67" xfId="29459"/>
    <cellStyle name="Normal 2 3 3 68" xfId="28957"/>
    <cellStyle name="Normal 2 3 3 69" xfId="28927"/>
    <cellStyle name="Normal 2 3 3 7" xfId="5091"/>
    <cellStyle name="Normal 2 3 3 7 10" xfId="50011"/>
    <cellStyle name="Normal 2 3 3 7 11" xfId="51235"/>
    <cellStyle name="Normal 2 3 3 7 12" xfId="52495"/>
    <cellStyle name="Normal 2 3 3 7 13" xfId="53737"/>
    <cellStyle name="Normal 2 3 3 7 14" xfId="54972"/>
    <cellStyle name="Normal 2 3 3 7 15" xfId="56203"/>
    <cellStyle name="Normal 2 3 3 7 16" xfId="57424"/>
    <cellStyle name="Normal 2 3 3 7 17" xfId="58636"/>
    <cellStyle name="Normal 2 3 3 7 18" xfId="59836"/>
    <cellStyle name="Normal 2 3 3 7 19" xfId="61214"/>
    <cellStyle name="Normal 2 3 3 7 2" xfId="11676"/>
    <cellStyle name="Normal 2 3 3 7 20" xfId="62414"/>
    <cellStyle name="Normal 2 3 3 7 3" xfId="19722"/>
    <cellStyle name="Normal 2 3 3 7 4" xfId="33908"/>
    <cellStyle name="Normal 2 3 3 7 5" xfId="36708"/>
    <cellStyle name="Normal 2 3 3 7 6" xfId="42218"/>
    <cellStyle name="Normal 2 3 3 7 7" xfId="46167"/>
    <cellStyle name="Normal 2 3 3 7 8" xfId="47502"/>
    <cellStyle name="Normal 2 3 3 7 9" xfId="48761"/>
    <cellStyle name="Normal 2 3 3 70" xfId="21655"/>
    <cellStyle name="Normal 2 3 3 71" xfId="17696"/>
    <cellStyle name="Normal 2 3 3 72" xfId="27048"/>
    <cellStyle name="Normal 2 3 3 73" xfId="29799"/>
    <cellStyle name="Normal 2 3 3 74" xfId="21896"/>
    <cellStyle name="Normal 2 3 3 75" xfId="29917"/>
    <cellStyle name="Normal 2 3 3 76" xfId="13024"/>
    <cellStyle name="Normal 2 3 3 77" xfId="39469"/>
    <cellStyle name="Normal 2 3 3 78" xfId="42203"/>
    <cellStyle name="Normal 2 3 3 79" xfId="42010"/>
    <cellStyle name="Normal 2 3 3 8" xfId="5092"/>
    <cellStyle name="Normal 2 3 3 8 2" xfId="11677"/>
    <cellStyle name="Normal 2 3 3 8 3" xfId="10325"/>
    <cellStyle name="Normal 2 3 3 8 4" xfId="33633"/>
    <cellStyle name="Normal 2 3 3 8 5" xfId="31363"/>
    <cellStyle name="Normal 2 3 3 8 6" xfId="36564"/>
    <cellStyle name="Normal 2 3 3 80" xfId="46161"/>
    <cellStyle name="Normal 2 3 3 81" xfId="47496"/>
    <cellStyle name="Normal 2 3 3 82" xfId="48755"/>
    <cellStyle name="Normal 2 3 3 83" xfId="50005"/>
    <cellStyle name="Normal 2 3 3 84" xfId="51229"/>
    <cellStyle name="Normal 2 3 3 85" xfId="52489"/>
    <cellStyle name="Normal 2 3 3 86" xfId="53731"/>
    <cellStyle name="Normal 2 3 3 87" xfId="54966"/>
    <cellStyle name="Normal 2 3 3 88" xfId="56197"/>
    <cellStyle name="Normal 2 3 3 89" xfId="57418"/>
    <cellStyle name="Normal 2 3 3 9" xfId="5093"/>
    <cellStyle name="Normal 2 3 3 9 2" xfId="11678"/>
    <cellStyle name="Normal 2 3 3 9 3" xfId="19320"/>
    <cellStyle name="Normal 2 3 3 9 4" xfId="33344"/>
    <cellStyle name="Normal 2 3 3 9 5" xfId="37866"/>
    <cellStyle name="Normal 2 3 3 9 6" xfId="42051"/>
    <cellStyle name="Normal 2 3 3 90" xfId="58630"/>
    <cellStyle name="Normal 2 3 3 91" xfId="59830"/>
    <cellStyle name="Normal 2 3 3 92" xfId="61208"/>
    <cellStyle name="Normal 2 3 3 93" xfId="62408"/>
    <cellStyle name="Normal 2 3 3_Planilha" xfId="46168"/>
    <cellStyle name="Normal 2 3 30" xfId="5094"/>
    <cellStyle name="Normal 2 3 30 2" xfId="15340"/>
    <cellStyle name="Normal 2 3 30 3" xfId="31931"/>
    <cellStyle name="Normal 2 3 30 4" xfId="39678"/>
    <cellStyle name="Normal 2 3 30 5" xfId="42377"/>
    <cellStyle name="Normal 2 3 30 6" xfId="43030"/>
    <cellStyle name="Normal 2 3 31" xfId="5095"/>
    <cellStyle name="Normal 2 3 31 2" xfId="15738"/>
    <cellStyle name="Normal 2 3 31 3" xfId="32249"/>
    <cellStyle name="Normal 2 3 31 4" xfId="40099"/>
    <cellStyle name="Normal 2 3 31 5" xfId="42703"/>
    <cellStyle name="Normal 2 3 31 6" xfId="44193"/>
    <cellStyle name="Normal 2 3 32" xfId="5096"/>
    <cellStyle name="Normal 2 3 32 2" xfId="16139"/>
    <cellStyle name="Normal 2 3 32 3" xfId="32554"/>
    <cellStyle name="Normal 2 3 32 4" xfId="41316"/>
    <cellStyle name="Normal 2 3 32 5" xfId="43595"/>
    <cellStyle name="Normal 2 3 32 6" xfId="44742"/>
    <cellStyle name="Normal 2 3 33" xfId="5097"/>
    <cellStyle name="Normal 2 3 33 2" xfId="20184"/>
    <cellStyle name="Normal 2 3 33 3" xfId="35556"/>
    <cellStyle name="Normal 2 3 33 4" xfId="40623"/>
    <cellStyle name="Normal 2 3 33 5" xfId="43104"/>
    <cellStyle name="Normal 2 3 33 6" xfId="35350"/>
    <cellStyle name="Normal 2 3 34" xfId="5098"/>
    <cellStyle name="Normal 2 3 34 2" xfId="23228"/>
    <cellStyle name="Normal 2 3 34 3" xfId="37694"/>
    <cellStyle name="Normal 2 3 34 4" xfId="38344"/>
    <cellStyle name="Normal 2 3 34 5" xfId="11182"/>
    <cellStyle name="Normal 2 3 34 6" xfId="34734"/>
    <cellStyle name="Normal 2 3 35" xfId="5099"/>
    <cellStyle name="Normal 2 3 35 2" xfId="16265"/>
    <cellStyle name="Normal 2 3 35 3" xfId="32651"/>
    <cellStyle name="Normal 2 3 35 4" xfId="40079"/>
    <cellStyle name="Normal 2 3 35 5" xfId="42687"/>
    <cellStyle name="Normal 2 3 35 6" xfId="44185"/>
    <cellStyle name="Normal 2 3 36" xfId="9571"/>
    <cellStyle name="Normal 2 3 37" xfId="14818"/>
    <cellStyle name="Normal 2 3 38" xfId="22617"/>
    <cellStyle name="Normal 2 3 39" xfId="23425"/>
    <cellStyle name="Normal 2 3 4" xfId="5100"/>
    <cellStyle name="Normal 2 3 4 10" xfId="50012"/>
    <cellStyle name="Normal 2 3 4 11" xfId="51236"/>
    <cellStyle name="Normal 2 3 4 12" xfId="52497"/>
    <cellStyle name="Normal 2 3 4 13" xfId="53738"/>
    <cellStyle name="Normal 2 3 4 14" xfId="54973"/>
    <cellStyle name="Normal 2 3 4 15" xfId="56204"/>
    <cellStyle name="Normal 2 3 4 16" xfId="57425"/>
    <cellStyle name="Normal 2 3 4 17" xfId="58637"/>
    <cellStyle name="Normal 2 3 4 18" xfId="59837"/>
    <cellStyle name="Normal 2 3 4 19" xfId="61215"/>
    <cellStyle name="Normal 2 3 4 2" xfId="11648"/>
    <cellStyle name="Normal 2 3 4 20" xfId="62415"/>
    <cellStyle name="Normal 2 3 4 3" xfId="13479"/>
    <cellStyle name="Normal 2 3 4 4" xfId="36518"/>
    <cellStyle name="Normal 2 3 4 5" xfId="37499"/>
    <cellStyle name="Normal 2 3 4 6" xfId="43129"/>
    <cellStyle name="Normal 2 3 4 7" xfId="46169"/>
    <cellStyle name="Normal 2 3 4 8" xfId="47504"/>
    <cellStyle name="Normal 2 3 4 9" xfId="48762"/>
    <cellStyle name="Normal 2 3 40" xfId="13550"/>
    <cellStyle name="Normal 2 3 41" xfId="19804"/>
    <cellStyle name="Normal 2 3 42" xfId="23755"/>
    <cellStyle name="Normal 2 3 43" xfId="20589"/>
    <cellStyle name="Normal 2 3 44" xfId="22952"/>
    <cellStyle name="Normal 2 3 45" xfId="20698"/>
    <cellStyle name="Normal 2 3 46" xfId="22089"/>
    <cellStyle name="Normal 2 3 47" xfId="23694"/>
    <cellStyle name="Normal 2 3 48" xfId="22015"/>
    <cellStyle name="Normal 2 3 49" xfId="21378"/>
    <cellStyle name="Normal 2 3 5" xfId="5101"/>
    <cellStyle name="Normal 2 3 5 10" xfId="50013"/>
    <cellStyle name="Normal 2 3 5 11" xfId="51237"/>
    <cellStyle name="Normal 2 3 5 12" xfId="52498"/>
    <cellStyle name="Normal 2 3 5 13" xfId="53739"/>
    <cellStyle name="Normal 2 3 5 14" xfId="54974"/>
    <cellStyle name="Normal 2 3 5 15" xfId="56205"/>
    <cellStyle name="Normal 2 3 5 16" xfId="57426"/>
    <cellStyle name="Normal 2 3 5 17" xfId="58638"/>
    <cellStyle name="Normal 2 3 5 18" xfId="59838"/>
    <cellStyle name="Normal 2 3 5 19" xfId="61216"/>
    <cellStyle name="Normal 2 3 5 2" xfId="11679"/>
    <cellStyle name="Normal 2 3 5 20" xfId="62416"/>
    <cellStyle name="Normal 2 3 5 3" xfId="18909"/>
    <cellStyle name="Normal 2 3 5 4" xfId="33043"/>
    <cellStyle name="Normal 2 3 5 5" xfId="39038"/>
    <cellStyle name="Normal 2 3 5 6" xfId="40398"/>
    <cellStyle name="Normal 2 3 5 7" xfId="46170"/>
    <cellStyle name="Normal 2 3 5 8" xfId="47505"/>
    <cellStyle name="Normal 2 3 5 9" xfId="48763"/>
    <cellStyle name="Normal 2 3 50" xfId="21980"/>
    <cellStyle name="Normal 2 3 51" xfId="21431"/>
    <cellStyle name="Normal 2 3 52" xfId="21926"/>
    <cellStyle name="Normal 2 3 53" xfId="21481"/>
    <cellStyle name="Normal 2 3 54" xfId="21883"/>
    <cellStyle name="Normal 2 3 55" xfId="21525"/>
    <cellStyle name="Normal 2 3 56" xfId="21830"/>
    <cellStyle name="Normal 2 3 57" xfId="23444"/>
    <cellStyle name="Normal 2 3 58" xfId="21821"/>
    <cellStyle name="Normal 2 3 59" xfId="23446"/>
    <cellStyle name="Normal 2 3 6" xfId="5102"/>
    <cellStyle name="Normal 2 3 6 10" xfId="50014"/>
    <cellStyle name="Normal 2 3 6 11" xfId="51238"/>
    <cellStyle name="Normal 2 3 6 12" xfId="52499"/>
    <cellStyle name="Normal 2 3 6 13" xfId="53740"/>
    <cellStyle name="Normal 2 3 6 14" xfId="54975"/>
    <cellStyle name="Normal 2 3 6 15" xfId="56206"/>
    <cellStyle name="Normal 2 3 6 16" xfId="57427"/>
    <cellStyle name="Normal 2 3 6 17" xfId="58639"/>
    <cellStyle name="Normal 2 3 6 18" xfId="59839"/>
    <cellStyle name="Normal 2 3 6 19" xfId="61217"/>
    <cellStyle name="Normal 2 3 6 2" xfId="11680"/>
    <cellStyle name="Normal 2 3 6 20" xfId="62417"/>
    <cellStyle name="Normal 2 3 6 3" xfId="18500"/>
    <cellStyle name="Normal 2 3 6 4" xfId="32747"/>
    <cellStyle name="Normal 2 3 6 5" xfId="40594"/>
    <cellStyle name="Normal 2 3 6 6" xfId="33384"/>
    <cellStyle name="Normal 2 3 6 7" xfId="46171"/>
    <cellStyle name="Normal 2 3 6 8" xfId="47506"/>
    <cellStyle name="Normal 2 3 6 9" xfId="48764"/>
    <cellStyle name="Normal 2 3 60" xfId="21844"/>
    <cellStyle name="Normal 2 3 61" xfId="21605"/>
    <cellStyle name="Normal 2 3 62" xfId="24249"/>
    <cellStyle name="Normal 2 3 63" xfId="21627"/>
    <cellStyle name="Normal 2 3 64" xfId="24058"/>
    <cellStyle name="Normal 2 3 65" xfId="21636"/>
    <cellStyle name="Normal 2 3 66" xfId="29116"/>
    <cellStyle name="Normal 2 3 67" xfId="28997"/>
    <cellStyle name="Normal 2 3 68" xfId="22282"/>
    <cellStyle name="Normal 2 3 69" xfId="18096"/>
    <cellStyle name="Normal 2 3 7" xfId="5103"/>
    <cellStyle name="Normal 2 3 7 10" xfId="50015"/>
    <cellStyle name="Normal 2 3 7 11" xfId="51239"/>
    <cellStyle name="Normal 2 3 7 12" xfId="52500"/>
    <cellStyle name="Normal 2 3 7 13" xfId="53741"/>
    <cellStyle name="Normal 2 3 7 14" xfId="54976"/>
    <cellStyle name="Normal 2 3 7 15" xfId="56207"/>
    <cellStyle name="Normal 2 3 7 16" xfId="57428"/>
    <cellStyle name="Normal 2 3 7 17" xfId="58640"/>
    <cellStyle name="Normal 2 3 7 18" xfId="59840"/>
    <cellStyle name="Normal 2 3 7 19" xfId="61218"/>
    <cellStyle name="Normal 2 3 7 2" xfId="11681"/>
    <cellStyle name="Normal 2 3 7 20" xfId="62418"/>
    <cellStyle name="Normal 2 3 7 3" xfId="18098"/>
    <cellStyle name="Normal 2 3 7 4" xfId="32442"/>
    <cellStyle name="Normal 2 3 7 5" xfId="40745"/>
    <cellStyle name="Normal 2 3 7 6" xfId="37482"/>
    <cellStyle name="Normal 2 3 7 7" xfId="46172"/>
    <cellStyle name="Normal 2 3 7 8" xfId="47507"/>
    <cellStyle name="Normal 2 3 7 9" xfId="48765"/>
    <cellStyle name="Normal 2 3 70" xfId="29079"/>
    <cellStyle name="Normal 2 3 71" xfId="29439"/>
    <cellStyle name="Normal 2 3 72" xfId="25869"/>
    <cellStyle name="Normal 2 3 73" xfId="24569"/>
    <cellStyle name="Normal 2 3 74" xfId="24075"/>
    <cellStyle name="Normal 2 3 75" xfId="28720"/>
    <cellStyle name="Normal 2 3 76" xfId="29075"/>
    <cellStyle name="Normal 2 3 77" xfId="28971"/>
    <cellStyle name="Normal 2 3 78" xfId="13026"/>
    <cellStyle name="Normal 2 3 79" xfId="39705"/>
    <cellStyle name="Normal 2 3 8" xfId="5104"/>
    <cellStyle name="Normal 2 3 8 10" xfId="50016"/>
    <cellStyle name="Normal 2 3 8 11" xfId="51240"/>
    <cellStyle name="Normal 2 3 8 12" xfId="52501"/>
    <cellStyle name="Normal 2 3 8 13" xfId="53742"/>
    <cellStyle name="Normal 2 3 8 14" xfId="54977"/>
    <cellStyle name="Normal 2 3 8 15" xfId="56208"/>
    <cellStyle name="Normal 2 3 8 16" xfId="57429"/>
    <cellStyle name="Normal 2 3 8 17" xfId="58641"/>
    <cellStyle name="Normal 2 3 8 18" xfId="59841"/>
    <cellStyle name="Normal 2 3 8 19" xfId="61219"/>
    <cellStyle name="Normal 2 3 8 2" xfId="11682"/>
    <cellStyle name="Normal 2 3 8 20" xfId="62419"/>
    <cellStyle name="Normal 2 3 8 3" xfId="17691"/>
    <cellStyle name="Normal 2 3 8 4" xfId="32130"/>
    <cellStyle name="Normal 2 3 8 5" xfId="39483"/>
    <cellStyle name="Normal 2 3 8 6" xfId="42319"/>
    <cellStyle name="Normal 2 3 8 7" xfId="46173"/>
    <cellStyle name="Normal 2 3 8 8" xfId="47508"/>
    <cellStyle name="Normal 2 3 8 9" xfId="48766"/>
    <cellStyle name="Normal 2 3 80" xfId="42397"/>
    <cellStyle name="Normal 2 3 81" xfId="14242"/>
    <cellStyle name="Normal 2 3 82" xfId="46152"/>
    <cellStyle name="Normal 2 3 83" xfId="47487"/>
    <cellStyle name="Normal 2 3 84" xfId="48746"/>
    <cellStyle name="Normal 2 3 85" xfId="49996"/>
    <cellStyle name="Normal 2 3 86" xfId="51221"/>
    <cellStyle name="Normal 2 3 87" xfId="52480"/>
    <cellStyle name="Normal 2 3 88" xfId="53723"/>
    <cellStyle name="Normal 2 3 89" xfId="54958"/>
    <cellStyle name="Normal 2 3 9" xfId="5105"/>
    <cellStyle name="Normal 2 3 9 10" xfId="50017"/>
    <cellStyle name="Normal 2 3 9 11" xfId="51241"/>
    <cellStyle name="Normal 2 3 9 12" xfId="52502"/>
    <cellStyle name="Normal 2 3 9 13" xfId="53743"/>
    <cellStyle name="Normal 2 3 9 14" xfId="54978"/>
    <cellStyle name="Normal 2 3 9 15" xfId="56209"/>
    <cellStyle name="Normal 2 3 9 16" xfId="57430"/>
    <cellStyle name="Normal 2 3 9 17" xfId="58642"/>
    <cellStyle name="Normal 2 3 9 18" xfId="59842"/>
    <cellStyle name="Normal 2 3 9 19" xfId="61220"/>
    <cellStyle name="Normal 2 3 9 2" xfId="11683"/>
    <cellStyle name="Normal 2 3 9 20" xfId="62420"/>
    <cellStyle name="Normal 2 3 9 3" xfId="17294"/>
    <cellStyle name="Normal 2 3 9 4" xfId="31780"/>
    <cellStyle name="Normal 2 3 9 5" xfId="12913"/>
    <cellStyle name="Normal 2 3 9 6" xfId="34545"/>
    <cellStyle name="Normal 2 3 9 7" xfId="46174"/>
    <cellStyle name="Normal 2 3 9 8" xfId="47509"/>
    <cellStyle name="Normal 2 3 9 9" xfId="48767"/>
    <cellStyle name="Normal 2 3 90" xfId="56189"/>
    <cellStyle name="Normal 2 3 91" xfId="57410"/>
    <cellStyle name="Normal 2 3 92" xfId="58622"/>
    <cellStyle name="Normal 2 3 93" xfId="59822"/>
    <cellStyle name="Normal 2 3 94" xfId="61200"/>
    <cellStyle name="Normal 2 3 95" xfId="62400"/>
    <cellStyle name="Normal 2 3_Planilha" xfId="46175"/>
    <cellStyle name="Normal 2 30" xfId="5106"/>
    <cellStyle name="Normal 2 30 10" xfId="5107"/>
    <cellStyle name="Normal 2 30 10 2" xfId="11685"/>
    <cellStyle name="Normal 2 30 10 3" xfId="16502"/>
    <cellStyle name="Normal 2 30 10 4" xfId="36032"/>
    <cellStyle name="Normal 2 30 10 5" xfId="32331"/>
    <cellStyle name="Normal 2 30 10 6" xfId="30755"/>
    <cellStyle name="Normal 2 30 11" xfId="5108"/>
    <cellStyle name="Normal 2 30 11 2" xfId="11686"/>
    <cellStyle name="Normal 2 30 11 3" xfId="16099"/>
    <cellStyle name="Normal 2 30 11 4" xfId="35746"/>
    <cellStyle name="Normal 2 30 11 5" xfId="10770"/>
    <cellStyle name="Normal 2 30 11 6" xfId="13537"/>
    <cellStyle name="Normal 2 30 12" xfId="5109"/>
    <cellStyle name="Normal 2 30 12 2" xfId="11687"/>
    <cellStyle name="Normal 2 30 12 3" xfId="15701"/>
    <cellStyle name="Normal 2 30 12 4" xfId="35410"/>
    <cellStyle name="Normal 2 30 12 5" xfId="30501"/>
    <cellStyle name="Normal 2 30 12 6" xfId="35294"/>
    <cellStyle name="Normal 2 30 13" xfId="5110"/>
    <cellStyle name="Normal 2 30 13 2" xfId="11688"/>
    <cellStyle name="Normal 2 30 13 3" xfId="10320"/>
    <cellStyle name="Normal 2 30 13 4" xfId="35112"/>
    <cellStyle name="Normal 2 30 13 5" xfId="39610"/>
    <cellStyle name="Normal 2 30 13 6" xfId="13080"/>
    <cellStyle name="Normal 2 30 14" xfId="5111"/>
    <cellStyle name="Normal 2 30 14 2" xfId="13278"/>
    <cellStyle name="Normal 2 30 14 3" xfId="30137"/>
    <cellStyle name="Normal 2 30 14 4" xfId="36455"/>
    <cellStyle name="Normal 2 30 14 5" xfId="34646"/>
    <cellStyle name="Normal 2 30 14 6" xfId="40799"/>
    <cellStyle name="Normal 2 30 15" xfId="5112"/>
    <cellStyle name="Normal 2 30 15 2" xfId="14365"/>
    <cellStyle name="Normal 2 30 15 3" xfId="31145"/>
    <cellStyle name="Normal 2 30 15 4" xfId="39375"/>
    <cellStyle name="Normal 2 30 15 5" xfId="42130"/>
    <cellStyle name="Normal 2 30 15 6" xfId="42386"/>
    <cellStyle name="Normal 2 30 16" xfId="5113"/>
    <cellStyle name="Normal 2 30 16 2" xfId="13875"/>
    <cellStyle name="Normal 2 30 16 3" xfId="30674"/>
    <cellStyle name="Normal 2 30 16 4" xfId="34675"/>
    <cellStyle name="Normal 2 30 16 5" xfId="15833"/>
    <cellStyle name="Normal 2 30 16 6" xfId="45187"/>
    <cellStyle name="Normal 2 30 17" xfId="5114"/>
    <cellStyle name="Normal 2 30 17 2" xfId="14405"/>
    <cellStyle name="Normal 2 30 17 3" xfId="31184"/>
    <cellStyle name="Normal 2 30 17 4" xfId="34020"/>
    <cellStyle name="Normal 2 30 17 5" xfId="10511"/>
    <cellStyle name="Normal 2 30 17 6" xfId="32487"/>
    <cellStyle name="Normal 2 30 18" xfId="5115"/>
    <cellStyle name="Normal 2 30 18 2" xfId="13811"/>
    <cellStyle name="Normal 2 30 18 3" xfId="30607"/>
    <cellStyle name="Normal 2 30 18 4" xfId="36722"/>
    <cellStyle name="Normal 2 30 18 5" xfId="38465"/>
    <cellStyle name="Normal 2 30 18 6" xfId="44188"/>
    <cellStyle name="Normal 2 30 19" xfId="5116"/>
    <cellStyle name="Normal 2 30 19 2" xfId="14476"/>
    <cellStyle name="Normal 2 30 19 3" xfId="31247"/>
    <cellStyle name="Normal 2 30 19 4" xfId="40365"/>
    <cellStyle name="Normal 2 30 19 5" xfId="42908"/>
    <cellStyle name="Normal 2 30 19 6" xfId="44318"/>
    <cellStyle name="Normal 2 30 2" xfId="5117"/>
    <cellStyle name="Normal 2 30 2 10" xfId="50019"/>
    <cellStyle name="Normal 2 30 2 11" xfId="51243"/>
    <cellStyle name="Normal 2 30 2 12" xfId="52505"/>
    <cellStyle name="Normal 2 30 2 13" xfId="53746"/>
    <cellStyle name="Normal 2 30 2 14" xfId="54980"/>
    <cellStyle name="Normal 2 30 2 15" xfId="56211"/>
    <cellStyle name="Normal 2 30 2 16" xfId="57432"/>
    <cellStyle name="Normal 2 30 2 17" xfId="58644"/>
    <cellStyle name="Normal 2 30 2 18" xfId="59844"/>
    <cellStyle name="Normal 2 30 2 19" xfId="61223"/>
    <cellStyle name="Normal 2 30 2 2" xfId="11684"/>
    <cellStyle name="Normal 2 30 2 20" xfId="62422"/>
    <cellStyle name="Normal 2 30 2 3" xfId="16900"/>
    <cellStyle name="Normal 2 30 2 4" xfId="36281"/>
    <cellStyle name="Normal 2 30 2 5" xfId="39254"/>
    <cellStyle name="Normal 2 30 2 6" xfId="42425"/>
    <cellStyle name="Normal 2 30 2 7" xfId="46177"/>
    <cellStyle name="Normal 2 30 2 8" xfId="47512"/>
    <cellStyle name="Normal 2 30 2 9" xfId="48769"/>
    <cellStyle name="Normal 2 30 20" xfId="5118"/>
    <cellStyle name="Normal 2 30 20 2" xfId="13735"/>
    <cellStyle name="Normal 2 30 20 3" xfId="30529"/>
    <cellStyle name="Normal 2 30 20 4" xfId="37823"/>
    <cellStyle name="Normal 2 30 20 5" xfId="41424"/>
    <cellStyle name="Normal 2 30 20 6" xfId="35037"/>
    <cellStyle name="Normal 2 30 21" xfId="5119"/>
    <cellStyle name="Normal 2 30 21 2" xfId="14562"/>
    <cellStyle name="Normal 2 30 21 3" xfId="31326"/>
    <cellStyle name="Normal 2 30 21 4" xfId="39104"/>
    <cellStyle name="Normal 2 30 21 5" xfId="41934"/>
    <cellStyle name="Normal 2 30 21 6" xfId="43934"/>
    <cellStyle name="Normal 2 30 22" xfId="5120"/>
    <cellStyle name="Normal 2 30 22 2" xfId="13643"/>
    <cellStyle name="Normal 2 30 22 3" xfId="30443"/>
    <cellStyle name="Normal 2 30 22 4" xfId="40558"/>
    <cellStyle name="Normal 2 30 22 5" xfId="43052"/>
    <cellStyle name="Normal 2 30 22 6" xfId="44413"/>
    <cellStyle name="Normal 2 30 23" xfId="5121"/>
    <cellStyle name="Normal 2 30 23 2" xfId="14676"/>
    <cellStyle name="Normal 2 30 23 3" xfId="31420"/>
    <cellStyle name="Normal 2 30 23 4" xfId="39297"/>
    <cellStyle name="Normal 2 30 23 5" xfId="42076"/>
    <cellStyle name="Normal 2 30 23 6" xfId="36116"/>
    <cellStyle name="Normal 2 30 24" xfId="5122"/>
    <cellStyle name="Normal 2 30 24 2" xfId="13531"/>
    <cellStyle name="Normal 2 30 24 3" xfId="30346"/>
    <cellStyle name="Normal 2 30 24 4" xfId="40989"/>
    <cellStyle name="Normal 2 30 24 5" xfId="43349"/>
    <cellStyle name="Normal 2 30 24 6" xfId="10955"/>
    <cellStyle name="Normal 2 30 25" xfId="5123"/>
    <cellStyle name="Normal 2 30 25 2" xfId="14793"/>
    <cellStyle name="Normal 2 30 25 3" xfId="31512"/>
    <cellStyle name="Normal 2 30 25 4" xfId="38958"/>
    <cellStyle name="Normal 2 30 25 5" xfId="41541"/>
    <cellStyle name="Normal 2 30 25 6" xfId="37771"/>
    <cellStyle name="Normal 2 30 26" xfId="5124"/>
    <cellStyle name="Normal 2 30 26 2" xfId="13388"/>
    <cellStyle name="Normal 2 30 26 3" xfId="30237"/>
    <cellStyle name="Normal 2 30 26 4" xfId="39755"/>
    <cellStyle name="Normal 2 30 26 5" xfId="42438"/>
    <cellStyle name="Normal 2 30 26 6" xfId="41370"/>
    <cellStyle name="Normal 2 30 27" xfId="5125"/>
    <cellStyle name="Normal 2 30 27 2" xfId="14960"/>
    <cellStyle name="Normal 2 30 27 3" xfId="31635"/>
    <cellStyle name="Normal 2 30 27 4" xfId="41336"/>
    <cellStyle name="Normal 2 30 27 5" xfId="43608"/>
    <cellStyle name="Normal 2 30 27 6" xfId="33088"/>
    <cellStyle name="Normal 2 30 28" xfId="5126"/>
    <cellStyle name="Normal 2 30 28 2" xfId="15404"/>
    <cellStyle name="Normal 2 30 28 3" xfId="31983"/>
    <cellStyle name="Normal 2 30 28 4" xfId="36537"/>
    <cellStyle name="Normal 2 30 28 5" xfId="30363"/>
    <cellStyle name="Normal 2 30 28 6" xfId="40247"/>
    <cellStyle name="Normal 2 30 29" xfId="5127"/>
    <cellStyle name="Normal 2 30 29 2" xfId="15800"/>
    <cellStyle name="Normal 2 30 29 3" xfId="32296"/>
    <cellStyle name="Normal 2 30 29 4" xfId="37429"/>
    <cellStyle name="Normal 2 30 29 5" xfId="38472"/>
    <cellStyle name="Normal 2 30 29 6" xfId="39507"/>
    <cellStyle name="Normal 2 30 3" xfId="5128"/>
    <cellStyle name="Normal 2 30 3 10" xfId="50020"/>
    <cellStyle name="Normal 2 30 3 11" xfId="51244"/>
    <cellStyle name="Normal 2 30 3 12" xfId="52506"/>
    <cellStyle name="Normal 2 30 3 13" xfId="53747"/>
    <cellStyle name="Normal 2 30 3 14" xfId="54981"/>
    <cellStyle name="Normal 2 30 3 15" xfId="56212"/>
    <cellStyle name="Normal 2 30 3 16" xfId="57433"/>
    <cellStyle name="Normal 2 30 3 17" xfId="58645"/>
    <cellStyle name="Normal 2 30 3 18" xfId="59845"/>
    <cellStyle name="Normal 2 30 3 19" xfId="61224"/>
    <cellStyle name="Normal 2 30 3 2" xfId="11690"/>
    <cellStyle name="Normal 2 30 3 20" xfId="62423"/>
    <cellStyle name="Normal 2 30 3 3" xfId="14857"/>
    <cellStyle name="Normal 2 30 3 4" xfId="34512"/>
    <cellStyle name="Normal 2 30 3 5" xfId="39740"/>
    <cellStyle name="Normal 2 30 3 6" xfId="13996"/>
    <cellStyle name="Normal 2 30 3 7" xfId="46178"/>
    <cellStyle name="Normal 2 30 3 8" xfId="47513"/>
    <cellStyle name="Normal 2 30 3 9" xfId="48770"/>
    <cellStyle name="Normal 2 30 30" xfId="5129"/>
    <cellStyle name="Normal 2 30 30 2" xfId="16205"/>
    <cellStyle name="Normal 2 30 30 3" xfId="32605"/>
    <cellStyle name="Normal 2 30 30 4" xfId="37232"/>
    <cellStyle name="Normal 2 30 30 5" xfId="36895"/>
    <cellStyle name="Normal 2 30 30 6" xfId="44478"/>
    <cellStyle name="Normal 2 30 31" xfId="5130"/>
    <cellStyle name="Normal 2 30 31 2" xfId="20180"/>
    <cellStyle name="Normal 2 30 31 3" xfId="35552"/>
    <cellStyle name="Normal 2 30 31 4" xfId="41002"/>
    <cellStyle name="Normal 2 30 31 5" xfId="43356"/>
    <cellStyle name="Normal 2 30 31 6" xfId="44609"/>
    <cellStyle name="Normal 2 30 32" xfId="5131"/>
    <cellStyle name="Normal 2 30 32 2" xfId="23555"/>
    <cellStyle name="Normal 2 30 32 3" xfId="37917"/>
    <cellStyle name="Normal 2 30 32 4" xfId="41387"/>
    <cellStyle name="Normal 2 30 32 5" xfId="43649"/>
    <cellStyle name="Normal 2 30 32 6" xfId="34237"/>
    <cellStyle name="Normal 2 30 33" xfId="5132"/>
    <cellStyle name="Normal 2 30 33 2" xfId="23762"/>
    <cellStyle name="Normal 2 30 33 3" xfId="38058"/>
    <cellStyle name="Normal 2 30 33 4" xfId="39733"/>
    <cellStyle name="Normal 2 30 33 5" xfId="42421"/>
    <cellStyle name="Normal 2 30 33 6" xfId="44973"/>
    <cellStyle name="Normal 2 30 34" xfId="9574"/>
    <cellStyle name="Normal 2 30 35" xfId="24163"/>
    <cellStyle name="Normal 2 30 36" xfId="23930"/>
    <cellStyle name="Normal 2 30 37" xfId="24596"/>
    <cellStyle name="Normal 2 30 38" xfId="24796"/>
    <cellStyle name="Normal 2 30 39" xfId="25001"/>
    <cellStyle name="Normal 2 30 4" xfId="5133"/>
    <cellStyle name="Normal 2 30 4 10" xfId="50021"/>
    <cellStyle name="Normal 2 30 4 11" xfId="51245"/>
    <cellStyle name="Normal 2 30 4 12" xfId="52507"/>
    <cellStyle name="Normal 2 30 4 13" xfId="53748"/>
    <cellStyle name="Normal 2 30 4 14" xfId="54982"/>
    <cellStyle name="Normal 2 30 4 15" xfId="56213"/>
    <cellStyle name="Normal 2 30 4 16" xfId="57434"/>
    <cellStyle name="Normal 2 30 4 17" xfId="58646"/>
    <cellStyle name="Normal 2 30 4 18" xfId="59846"/>
    <cellStyle name="Normal 2 30 4 19" xfId="61225"/>
    <cellStyle name="Normal 2 30 4 2" xfId="11691"/>
    <cellStyle name="Normal 2 30 4 20" xfId="62424"/>
    <cellStyle name="Normal 2 30 4 3" xfId="13472"/>
    <cellStyle name="Normal 2 30 4 4" xfId="34200"/>
    <cellStyle name="Normal 2 30 4 5" xfId="33990"/>
    <cellStyle name="Normal 2 30 4 6" xfId="38702"/>
    <cellStyle name="Normal 2 30 4 7" xfId="46179"/>
    <cellStyle name="Normal 2 30 4 8" xfId="47514"/>
    <cellStyle name="Normal 2 30 4 9" xfId="48771"/>
    <cellStyle name="Normal 2 30 40" xfId="25197"/>
    <cellStyle name="Normal 2 30 41" xfId="25396"/>
    <cellStyle name="Normal 2 30 42" xfId="25594"/>
    <cellStyle name="Normal 2 30 43" xfId="25782"/>
    <cellStyle name="Normal 2 30 44" xfId="25968"/>
    <cellStyle name="Normal 2 30 45" xfId="26160"/>
    <cellStyle name="Normal 2 30 46" xfId="26345"/>
    <cellStyle name="Normal 2 30 47" xfId="26526"/>
    <cellStyle name="Normal 2 30 48" xfId="26714"/>
    <cellStyle name="Normal 2 30 49" xfId="26895"/>
    <cellStyle name="Normal 2 30 5" xfId="5134"/>
    <cellStyle name="Normal 2 30 5 10" xfId="50022"/>
    <cellStyle name="Normal 2 30 5 11" xfId="51246"/>
    <cellStyle name="Normal 2 30 5 12" xfId="52508"/>
    <cellStyle name="Normal 2 30 5 13" xfId="53749"/>
    <cellStyle name="Normal 2 30 5 14" xfId="54983"/>
    <cellStyle name="Normal 2 30 5 15" xfId="56214"/>
    <cellStyle name="Normal 2 30 5 16" xfId="57435"/>
    <cellStyle name="Normal 2 30 5 17" xfId="58647"/>
    <cellStyle name="Normal 2 30 5 18" xfId="59847"/>
    <cellStyle name="Normal 2 30 5 19" xfId="61226"/>
    <cellStyle name="Normal 2 30 5 2" xfId="11692"/>
    <cellStyle name="Normal 2 30 5 20" xfId="62425"/>
    <cellStyle name="Normal 2 30 5 3" xfId="14723"/>
    <cellStyle name="Normal 2 30 5 4" xfId="9858"/>
    <cellStyle name="Normal 2 30 5 5" xfId="34757"/>
    <cellStyle name="Normal 2 30 5 6" xfId="42521"/>
    <cellStyle name="Normal 2 30 5 7" xfId="46180"/>
    <cellStyle name="Normal 2 30 5 8" xfId="47515"/>
    <cellStyle name="Normal 2 30 5 9" xfId="48772"/>
    <cellStyle name="Normal 2 30 50" xfId="27073"/>
    <cellStyle name="Normal 2 30 51" xfId="27243"/>
    <cellStyle name="Normal 2 30 52" xfId="27417"/>
    <cellStyle name="Normal 2 30 53" xfId="27581"/>
    <cellStyle name="Normal 2 30 54" xfId="27740"/>
    <cellStyle name="Normal 2 30 55" xfId="27896"/>
    <cellStyle name="Normal 2 30 56" xfId="28039"/>
    <cellStyle name="Normal 2 30 57" xfId="28192"/>
    <cellStyle name="Normal 2 30 58" xfId="28345"/>
    <cellStyle name="Normal 2 30 59" xfId="28488"/>
    <cellStyle name="Normal 2 30 6" xfId="5135"/>
    <cellStyle name="Normal 2 30 6 10" xfId="50023"/>
    <cellStyle name="Normal 2 30 6 11" xfId="51247"/>
    <cellStyle name="Normal 2 30 6 12" xfId="52509"/>
    <cellStyle name="Normal 2 30 6 13" xfId="53750"/>
    <cellStyle name="Normal 2 30 6 14" xfId="54984"/>
    <cellStyle name="Normal 2 30 6 15" xfId="56215"/>
    <cellStyle name="Normal 2 30 6 16" xfId="57436"/>
    <cellStyle name="Normal 2 30 6 17" xfId="58648"/>
    <cellStyle name="Normal 2 30 6 18" xfId="59848"/>
    <cellStyle name="Normal 2 30 6 19" xfId="61227"/>
    <cellStyle name="Normal 2 30 6 2" xfId="11693"/>
    <cellStyle name="Normal 2 30 6 20" xfId="62426"/>
    <cellStyle name="Normal 2 30 6 3" xfId="13648"/>
    <cellStyle name="Normal 2 30 6 4" xfId="37750"/>
    <cellStyle name="Normal 2 30 6 5" xfId="37132"/>
    <cellStyle name="Normal 2 30 6 6" xfId="33943"/>
    <cellStyle name="Normal 2 30 6 7" xfId="46181"/>
    <cellStyle name="Normal 2 30 6 8" xfId="47516"/>
    <cellStyle name="Normal 2 30 6 9" xfId="48773"/>
    <cellStyle name="Normal 2 30 60" xfId="28628"/>
    <cellStyle name="Normal 2 30 61" xfId="28762"/>
    <cellStyle name="Normal 2 30 62" xfId="28894"/>
    <cellStyle name="Normal 2 30 63" xfId="29018"/>
    <cellStyle name="Normal 2 30 64" xfId="28674"/>
    <cellStyle name="Normal 2 30 65" xfId="22868"/>
    <cellStyle name="Normal 2 30 66" xfId="27350"/>
    <cellStyle name="Normal 2 30 67" xfId="19835"/>
    <cellStyle name="Normal 2 30 68" xfId="29568"/>
    <cellStyle name="Normal 2 30 69" xfId="29654"/>
    <cellStyle name="Normal 2 30 7" xfId="5136"/>
    <cellStyle name="Normal 2 30 7 10" xfId="50024"/>
    <cellStyle name="Normal 2 30 7 11" xfId="51248"/>
    <cellStyle name="Normal 2 30 7 12" xfId="52510"/>
    <cellStyle name="Normal 2 30 7 13" xfId="53751"/>
    <cellStyle name="Normal 2 30 7 14" xfId="54985"/>
    <cellStyle name="Normal 2 30 7 15" xfId="56216"/>
    <cellStyle name="Normal 2 30 7 16" xfId="57437"/>
    <cellStyle name="Normal 2 30 7 17" xfId="58649"/>
    <cellStyle name="Normal 2 30 7 18" xfId="59849"/>
    <cellStyle name="Normal 2 30 7 19" xfId="61228"/>
    <cellStyle name="Normal 2 30 7 2" xfId="11694"/>
    <cellStyle name="Normal 2 30 7 20" xfId="62427"/>
    <cellStyle name="Normal 2 30 7 3" xfId="13204"/>
    <cellStyle name="Normal 2 30 7 4" xfId="33749"/>
    <cellStyle name="Normal 2 30 7 5" xfId="34897"/>
    <cellStyle name="Normal 2 30 7 6" xfId="43929"/>
    <cellStyle name="Normal 2 30 7 7" xfId="46182"/>
    <cellStyle name="Normal 2 30 7 8" xfId="47517"/>
    <cellStyle name="Normal 2 30 7 9" xfId="48774"/>
    <cellStyle name="Normal 2 30 70" xfId="29723"/>
    <cellStyle name="Normal 2 30 71" xfId="29813"/>
    <cellStyle name="Normal 2 30 72" xfId="29880"/>
    <cellStyle name="Normal 2 30 73" xfId="29933"/>
    <cellStyle name="Normal 2 30 74" xfId="29864"/>
    <cellStyle name="Normal 2 30 75" xfId="29185"/>
    <cellStyle name="Normal 2 30 76" xfId="22736"/>
    <cellStyle name="Normal 2 30 77" xfId="39350"/>
    <cellStyle name="Normal 2 30 78" xfId="42112"/>
    <cellStyle name="Normal 2 30 79" xfId="11209"/>
    <cellStyle name="Normal 2 30 8" xfId="5137"/>
    <cellStyle name="Normal 2 30 8 2" xfId="11695"/>
    <cellStyle name="Normal 2 30 8 3" xfId="10324"/>
    <cellStyle name="Normal 2 30 8 4" xfId="37014"/>
    <cellStyle name="Normal 2 30 8 5" xfId="33422"/>
    <cellStyle name="Normal 2 30 8 6" xfId="42137"/>
    <cellStyle name="Normal 2 30 80" xfId="46176"/>
    <cellStyle name="Normal 2 30 81" xfId="47511"/>
    <cellStyle name="Normal 2 30 82" xfId="48768"/>
    <cellStyle name="Normal 2 30 83" xfId="50018"/>
    <cellStyle name="Normal 2 30 84" xfId="51242"/>
    <cellStyle name="Normal 2 30 85" xfId="52504"/>
    <cellStyle name="Normal 2 30 86" xfId="53745"/>
    <cellStyle name="Normal 2 30 87" xfId="54979"/>
    <cellStyle name="Normal 2 30 88" xfId="56210"/>
    <cellStyle name="Normal 2 30 89" xfId="57431"/>
    <cellStyle name="Normal 2 30 9" xfId="5138"/>
    <cellStyle name="Normal 2 30 9 2" xfId="11696"/>
    <cellStyle name="Normal 2 30 9 3" xfId="10323"/>
    <cellStyle name="Normal 2 30 9 4" xfId="36122"/>
    <cellStyle name="Normal 2 30 9 5" xfId="37963"/>
    <cellStyle name="Normal 2 30 9 6" xfId="42988"/>
    <cellStyle name="Normal 2 30 90" xfId="58643"/>
    <cellStyle name="Normal 2 30 91" xfId="59843"/>
    <cellStyle name="Normal 2 30 92" xfId="61222"/>
    <cellStyle name="Normal 2 30 93" xfId="62421"/>
    <cellStyle name="Normal 2 30_Planilha" xfId="46183"/>
    <cellStyle name="Normal 2 31" xfId="5139"/>
    <cellStyle name="Normal 2 31 10" xfId="5140"/>
    <cellStyle name="Normal 2 31 10 2" xfId="11698"/>
    <cellStyle name="Normal 2 31 10 3" xfId="10321"/>
    <cellStyle name="Normal 2 31 10 4" xfId="34107"/>
    <cellStyle name="Normal 2 31 10 5" xfId="39861"/>
    <cellStyle name="Normal 2 31 10 6" xfId="36903"/>
    <cellStyle name="Normal 2 31 11" xfId="5141"/>
    <cellStyle name="Normal 2 31 11 2" xfId="11699"/>
    <cellStyle name="Normal 2 31 11 3" xfId="13471"/>
    <cellStyle name="Normal 2 31 11 4" xfId="34898"/>
    <cellStyle name="Normal 2 31 11 5" xfId="23770"/>
    <cellStyle name="Normal 2 31 11 6" xfId="30364"/>
    <cellStyle name="Normal 2 31 12" xfId="5142"/>
    <cellStyle name="Normal 2 31 12 2" xfId="11700"/>
    <cellStyle name="Normal 2 31 12 3" xfId="14724"/>
    <cellStyle name="Normal 2 31 12 4" xfId="38159"/>
    <cellStyle name="Normal 2 31 12 5" xfId="41761"/>
    <cellStyle name="Normal 2 31 12 6" xfId="37206"/>
    <cellStyle name="Normal 2 31 13" xfId="5143"/>
    <cellStyle name="Normal 2 31 13 2" xfId="11701"/>
    <cellStyle name="Normal 2 31 13 3" xfId="13647"/>
    <cellStyle name="Normal 2 31 13 4" xfId="33726"/>
    <cellStyle name="Normal 2 31 13 5" xfId="39385"/>
    <cellStyle name="Normal 2 31 13 6" xfId="17005"/>
    <cellStyle name="Normal 2 31 14" xfId="5144"/>
    <cellStyle name="Normal 2 31 14 2" xfId="13279"/>
    <cellStyle name="Normal 2 31 14 3" xfId="30138"/>
    <cellStyle name="Normal 2 31 14 4" xfId="38541"/>
    <cellStyle name="Normal 2 31 14 5" xfId="11188"/>
    <cellStyle name="Normal 2 31 14 6" xfId="37901"/>
    <cellStyle name="Normal 2 31 15" xfId="5145"/>
    <cellStyle name="Normal 2 31 15 2" xfId="14372"/>
    <cellStyle name="Normal 2 31 15 3" xfId="31152"/>
    <cellStyle name="Normal 2 31 15 4" xfId="38523"/>
    <cellStyle name="Normal 2 31 15 5" xfId="38205"/>
    <cellStyle name="Normal 2 31 15 6" xfId="33092"/>
    <cellStyle name="Normal 2 31 16" xfId="5146"/>
    <cellStyle name="Normal 2 31 16 2" xfId="13869"/>
    <cellStyle name="Normal 2 31 16 3" xfId="30669"/>
    <cellStyle name="Normal 2 31 16 4" xfId="37955"/>
    <cellStyle name="Normal 2 31 16 5" xfId="20246"/>
    <cellStyle name="Normal 2 31 16 6" xfId="36060"/>
    <cellStyle name="Normal 2 31 17" xfId="5147"/>
    <cellStyle name="Normal 2 31 17 2" xfId="14412"/>
    <cellStyle name="Normal 2 31 17 3" xfId="31188"/>
    <cellStyle name="Normal 2 31 17 4" xfId="37416"/>
    <cellStyle name="Normal 2 31 17 5" xfId="38851"/>
    <cellStyle name="Normal 2 31 17 6" xfId="39520"/>
    <cellStyle name="Normal 2 31 18" xfId="5148"/>
    <cellStyle name="Normal 2 31 18 2" xfId="13802"/>
    <cellStyle name="Normal 2 31 18 3" xfId="30598"/>
    <cellStyle name="Normal 2 31 18 4" xfId="34677"/>
    <cellStyle name="Normal 2 31 18 5" xfId="16632"/>
    <cellStyle name="Normal 2 31 18 6" xfId="44985"/>
    <cellStyle name="Normal 2 31 19" xfId="5149"/>
    <cellStyle name="Normal 2 31 19 2" xfId="14489"/>
    <cellStyle name="Normal 2 31 19 3" xfId="31257"/>
    <cellStyle name="Normal 2 31 19 4" xfId="38908"/>
    <cellStyle name="Normal 2 31 19 5" xfId="32935"/>
    <cellStyle name="Normal 2 31 19 6" xfId="38406"/>
    <cellStyle name="Normal 2 31 2" xfId="5150"/>
    <cellStyle name="Normal 2 31 2 10" xfId="50026"/>
    <cellStyle name="Normal 2 31 2 11" xfId="51250"/>
    <cellStyle name="Normal 2 31 2 12" xfId="52512"/>
    <cellStyle name="Normal 2 31 2 13" xfId="53753"/>
    <cellStyle name="Normal 2 31 2 14" xfId="54987"/>
    <cellStyle name="Normal 2 31 2 15" xfId="56218"/>
    <cellStyle name="Normal 2 31 2 16" xfId="57439"/>
    <cellStyle name="Normal 2 31 2 17" xfId="58651"/>
    <cellStyle name="Normal 2 31 2 18" xfId="59851"/>
    <cellStyle name="Normal 2 31 2 19" xfId="61230"/>
    <cellStyle name="Normal 2 31 2 2" xfId="11697"/>
    <cellStyle name="Normal 2 31 2 20" xfId="62429"/>
    <cellStyle name="Normal 2 31 2 3" xfId="10322"/>
    <cellStyle name="Normal 2 31 2 4" xfId="37089"/>
    <cellStyle name="Normal 2 31 2 5" xfId="13652"/>
    <cellStyle name="Normal 2 31 2 6" xfId="33800"/>
    <cellStyle name="Normal 2 31 2 7" xfId="46185"/>
    <cellStyle name="Normal 2 31 2 8" xfId="47520"/>
    <cellStyle name="Normal 2 31 2 9" xfId="48776"/>
    <cellStyle name="Normal 2 31 20" xfId="5151"/>
    <cellStyle name="Normal 2 31 20 2" xfId="13722"/>
    <cellStyle name="Normal 2 31 20 3" xfId="30517"/>
    <cellStyle name="Normal 2 31 20 4" xfId="39602"/>
    <cellStyle name="Normal 2 31 20 5" xfId="42310"/>
    <cellStyle name="Normal 2 31 20 6" xfId="39782"/>
    <cellStyle name="Normal 2 31 21" xfId="5152"/>
    <cellStyle name="Normal 2 31 21 2" xfId="14579"/>
    <cellStyle name="Normal 2 31 21 3" xfId="31337"/>
    <cellStyle name="Normal 2 31 21 4" xfId="41433"/>
    <cellStyle name="Normal 2 31 21 5" xfId="43692"/>
    <cellStyle name="Normal 2 31 21 6" xfId="36831"/>
    <cellStyle name="Normal 2 31 22" xfId="5153"/>
    <cellStyle name="Normal 2 31 22 2" xfId="13627"/>
    <cellStyle name="Normal 2 31 22 3" xfId="30427"/>
    <cellStyle name="Normal 2 31 22 4" xfId="38317"/>
    <cellStyle name="Normal 2 31 22 5" xfId="14373"/>
    <cellStyle name="Normal 2 31 22 6" xfId="44508"/>
    <cellStyle name="Normal 2 31 23" xfId="5154"/>
    <cellStyle name="Normal 2 31 23 2" xfId="14692"/>
    <cellStyle name="Normal 2 31 23 3" xfId="31434"/>
    <cellStyle name="Normal 2 31 23 4" xfId="40487"/>
    <cellStyle name="Normal 2 31 23 5" xfId="42997"/>
    <cellStyle name="Normal 2 31 23 6" xfId="44578"/>
    <cellStyle name="Normal 2 31 24" xfId="5155"/>
    <cellStyle name="Normal 2 31 24 2" xfId="13510"/>
    <cellStyle name="Normal 2 31 24 3" xfId="30330"/>
    <cellStyle name="Normal 2 31 24 4" xfId="33835"/>
    <cellStyle name="Normal 2 31 24 5" xfId="15719"/>
    <cellStyle name="Normal 2 31 24 6" xfId="38444"/>
    <cellStyle name="Normal 2 31 25" xfId="5156"/>
    <cellStyle name="Normal 2 31 25 2" xfId="14813"/>
    <cellStyle name="Normal 2 31 25 3" xfId="31529"/>
    <cellStyle name="Normal 2 31 25 4" xfId="39854"/>
    <cellStyle name="Normal 2 31 25 5" xfId="42515"/>
    <cellStyle name="Normal 2 31 25 6" xfId="44076"/>
    <cellStyle name="Normal 2 31 26" xfId="5157"/>
    <cellStyle name="Normal 2 31 26 2" xfId="15258"/>
    <cellStyle name="Normal 2 31 26 3" xfId="31865"/>
    <cellStyle name="Normal 2 31 26 4" xfId="36821"/>
    <cellStyle name="Normal 2 31 26 5" xfId="38463"/>
    <cellStyle name="Normal 2 31 26 6" xfId="36921"/>
    <cellStyle name="Normal 2 31 27" xfId="5158"/>
    <cellStyle name="Normal 2 31 27 2" xfId="14989"/>
    <cellStyle name="Normal 2 31 27 3" xfId="31657"/>
    <cellStyle name="Normal 2 31 27 4" xfId="37392"/>
    <cellStyle name="Normal 2 31 27 5" xfId="38335"/>
    <cellStyle name="Normal 2 31 27 6" xfId="42617"/>
    <cellStyle name="Normal 2 31 28" xfId="5159"/>
    <cellStyle name="Normal 2 31 28 2" xfId="15433"/>
    <cellStyle name="Normal 2 31 28 3" xfId="32008"/>
    <cellStyle name="Normal 2 31 28 4" xfId="40371"/>
    <cellStyle name="Normal 2 31 28 5" xfId="42912"/>
    <cellStyle name="Normal 2 31 28 6" xfId="44468"/>
    <cellStyle name="Normal 2 31 29" xfId="5160"/>
    <cellStyle name="Normal 2 31 29 2" xfId="15832"/>
    <cellStyle name="Normal 2 31 29 3" xfId="32317"/>
    <cellStyle name="Normal 2 31 29 4" xfId="38631"/>
    <cellStyle name="Normal 2 31 29 5" xfId="38663"/>
    <cellStyle name="Normal 2 31 29 6" xfId="34996"/>
    <cellStyle name="Normal 2 31 3" xfId="5161"/>
    <cellStyle name="Normal 2 31 3 10" xfId="50027"/>
    <cellStyle name="Normal 2 31 3 11" xfId="51251"/>
    <cellStyle name="Normal 2 31 3 12" xfId="52513"/>
    <cellStyle name="Normal 2 31 3 13" xfId="53754"/>
    <cellStyle name="Normal 2 31 3 14" xfId="54988"/>
    <cellStyle name="Normal 2 31 3 15" xfId="56219"/>
    <cellStyle name="Normal 2 31 3 16" xfId="57440"/>
    <cellStyle name="Normal 2 31 3 17" xfId="58652"/>
    <cellStyle name="Normal 2 31 3 18" xfId="59852"/>
    <cellStyle name="Normal 2 31 3 19" xfId="61231"/>
    <cellStyle name="Normal 2 31 3 2" xfId="11702"/>
    <cellStyle name="Normal 2 31 3 20" xfId="62430"/>
    <cellStyle name="Normal 2 31 3 3" xfId="13203"/>
    <cellStyle name="Normal 2 31 3 4" xfId="32855"/>
    <cellStyle name="Normal 2 31 3 5" xfId="40473"/>
    <cellStyle name="Normal 2 31 3 6" xfId="43249"/>
    <cellStyle name="Normal 2 31 3 7" xfId="46186"/>
    <cellStyle name="Normal 2 31 3 8" xfId="47521"/>
    <cellStyle name="Normal 2 31 3 9" xfId="48777"/>
    <cellStyle name="Normal 2 31 30" xfId="5162"/>
    <cellStyle name="Normal 2 31 30 2" xfId="16234"/>
    <cellStyle name="Normal 2 31 30 3" xfId="32628"/>
    <cellStyle name="Normal 2 31 30 4" xfId="39546"/>
    <cellStyle name="Normal 2 31 30 5" xfId="42269"/>
    <cellStyle name="Normal 2 31 30 6" xfId="43161"/>
    <cellStyle name="Normal 2 31 31" xfId="5163"/>
    <cellStyle name="Normal 2 31 31 2" xfId="20179"/>
    <cellStyle name="Normal 2 31 31 3" xfId="35551"/>
    <cellStyle name="Normal 2 31 31 4" xfId="9492"/>
    <cellStyle name="Normal 2 31 31 5" xfId="9832"/>
    <cellStyle name="Normal 2 31 31 6" xfId="44642"/>
    <cellStyle name="Normal 2 31 32" xfId="5164"/>
    <cellStyle name="Normal 2 31 32 2" xfId="23226"/>
    <cellStyle name="Normal 2 31 32 3" xfId="37692"/>
    <cellStyle name="Normal 2 31 32 4" xfId="38188"/>
    <cellStyle name="Normal 2 31 32 5" xfId="34917"/>
    <cellStyle name="Normal 2 31 32 6" xfId="11198"/>
    <cellStyle name="Normal 2 31 33" xfId="5165"/>
    <cellStyle name="Normal 2 31 33 2" xfId="16248"/>
    <cellStyle name="Normal 2 31 33 3" xfId="32639"/>
    <cellStyle name="Normal 2 31 33 4" xfId="41787"/>
    <cellStyle name="Normal 2 31 33 5" xfId="43948"/>
    <cellStyle name="Normal 2 31 33 6" xfId="44940"/>
    <cellStyle name="Normal 2 31 34" xfId="9575"/>
    <cellStyle name="Normal 2 31 35" xfId="23403"/>
    <cellStyle name="Normal 2 31 36" xfId="18665"/>
    <cellStyle name="Normal 2 31 37" xfId="23810"/>
    <cellStyle name="Normal 2 31 38" xfId="22410"/>
    <cellStyle name="Normal 2 31 39" xfId="19818"/>
    <cellStyle name="Normal 2 31 4" xfId="5166"/>
    <cellStyle name="Normal 2 31 4 10" xfId="50028"/>
    <cellStyle name="Normal 2 31 4 11" xfId="51252"/>
    <cellStyle name="Normal 2 31 4 12" xfId="52514"/>
    <cellStyle name="Normal 2 31 4 13" xfId="53755"/>
    <cellStyle name="Normal 2 31 4 14" xfId="54989"/>
    <cellStyle name="Normal 2 31 4 15" xfId="56220"/>
    <cellStyle name="Normal 2 31 4 16" xfId="57441"/>
    <cellStyle name="Normal 2 31 4 17" xfId="58653"/>
    <cellStyle name="Normal 2 31 4 18" xfId="59853"/>
    <cellStyle name="Normal 2 31 4 19" xfId="61232"/>
    <cellStyle name="Normal 2 31 4 2" xfId="11703"/>
    <cellStyle name="Normal 2 31 4 20" xfId="62431"/>
    <cellStyle name="Normal 2 31 4 3" xfId="10319"/>
    <cellStyle name="Normal 2 31 4 4" xfId="33907"/>
    <cellStyle name="Normal 2 31 4 5" xfId="36582"/>
    <cellStyle name="Normal 2 31 4 6" xfId="42314"/>
    <cellStyle name="Normal 2 31 4 7" xfId="46187"/>
    <cellStyle name="Normal 2 31 4 8" xfId="47522"/>
    <cellStyle name="Normal 2 31 4 9" xfId="48778"/>
    <cellStyle name="Normal 2 31 40" xfId="24436"/>
    <cellStyle name="Normal 2 31 41" xfId="24645"/>
    <cellStyle name="Normal 2 31 42" xfId="24847"/>
    <cellStyle name="Normal 2 31 43" xfId="25051"/>
    <cellStyle name="Normal 2 31 44" xfId="25247"/>
    <cellStyle name="Normal 2 31 45" xfId="25446"/>
    <cellStyle name="Normal 2 31 46" xfId="25644"/>
    <cellStyle name="Normal 2 31 47" xfId="25829"/>
    <cellStyle name="Normal 2 31 48" xfId="26018"/>
    <cellStyle name="Normal 2 31 49" xfId="26209"/>
    <cellStyle name="Normal 2 31 5" xfId="5167"/>
    <cellStyle name="Normal 2 31 5 10" xfId="50029"/>
    <cellStyle name="Normal 2 31 5 11" xfId="51253"/>
    <cellStyle name="Normal 2 31 5 12" xfId="52515"/>
    <cellStyle name="Normal 2 31 5 13" xfId="53756"/>
    <cellStyle name="Normal 2 31 5 14" xfId="54990"/>
    <cellStyle name="Normal 2 31 5 15" xfId="56221"/>
    <cellStyle name="Normal 2 31 5 16" xfId="57442"/>
    <cellStyle name="Normal 2 31 5 17" xfId="58654"/>
    <cellStyle name="Normal 2 31 5 18" xfId="59854"/>
    <cellStyle name="Normal 2 31 5 19" xfId="61233"/>
    <cellStyle name="Normal 2 31 5 2" xfId="11704"/>
    <cellStyle name="Normal 2 31 5 20" xfId="62432"/>
    <cellStyle name="Normal 2 31 5 3" xfId="10318"/>
    <cellStyle name="Normal 2 31 5 4" xfId="33632"/>
    <cellStyle name="Normal 2 31 5 5" xfId="37740"/>
    <cellStyle name="Normal 2 31 5 6" xfId="36744"/>
    <cellStyle name="Normal 2 31 5 7" xfId="46188"/>
    <cellStyle name="Normal 2 31 5 8" xfId="47523"/>
    <cellStyle name="Normal 2 31 5 9" xfId="48779"/>
    <cellStyle name="Normal 2 31 50" xfId="26394"/>
    <cellStyle name="Normal 2 31 51" xfId="26577"/>
    <cellStyle name="Normal 2 31 52" xfId="26764"/>
    <cellStyle name="Normal 2 31 53" xfId="26942"/>
    <cellStyle name="Normal 2 31 54" xfId="27121"/>
    <cellStyle name="Normal 2 31 55" xfId="27292"/>
    <cellStyle name="Normal 2 31 56" xfId="27463"/>
    <cellStyle name="Normal 2 31 57" xfId="27629"/>
    <cellStyle name="Normal 2 31 58" xfId="27785"/>
    <cellStyle name="Normal 2 31 59" xfId="27942"/>
    <cellStyle name="Normal 2 31 6" xfId="5168"/>
    <cellStyle name="Normal 2 31 6 10" xfId="50030"/>
    <cellStyle name="Normal 2 31 6 11" xfId="51254"/>
    <cellStyle name="Normal 2 31 6 12" xfId="52516"/>
    <cellStyle name="Normal 2 31 6 13" xfId="53757"/>
    <cellStyle name="Normal 2 31 6 14" xfId="54991"/>
    <cellStyle name="Normal 2 31 6 15" xfId="56222"/>
    <cellStyle name="Normal 2 31 6 16" xfId="57443"/>
    <cellStyle name="Normal 2 31 6 17" xfId="58655"/>
    <cellStyle name="Normal 2 31 6 18" xfId="59855"/>
    <cellStyle name="Normal 2 31 6 19" xfId="61234"/>
    <cellStyle name="Normal 2 31 6 2" xfId="11705"/>
    <cellStyle name="Normal 2 31 6 20" xfId="62433"/>
    <cellStyle name="Normal 2 31 6 3" xfId="10317"/>
    <cellStyle name="Normal 2 31 6 4" xfId="33343"/>
    <cellStyle name="Normal 2 31 6 5" xfId="37813"/>
    <cellStyle name="Normal 2 31 6 6" xfId="42129"/>
    <cellStyle name="Normal 2 31 6 7" xfId="46189"/>
    <cellStyle name="Normal 2 31 6 8" xfId="47524"/>
    <cellStyle name="Normal 2 31 6 9" xfId="48780"/>
    <cellStyle name="Normal 2 31 60" xfId="28087"/>
    <cellStyle name="Normal 2 31 61" xfId="28237"/>
    <cellStyle name="Normal 2 31 62" xfId="28390"/>
    <cellStyle name="Normal 2 31 63" xfId="28534"/>
    <cellStyle name="Normal 2 31 64" xfId="23886"/>
    <cellStyle name="Normal 2 31 65" xfId="26645"/>
    <cellStyle name="Normal 2 31 66" xfId="23546"/>
    <cellStyle name="Normal 2 31 67" xfId="27359"/>
    <cellStyle name="Normal 2 31 68" xfId="28485"/>
    <cellStyle name="Normal 2 31 69" xfId="19742"/>
    <cellStyle name="Normal 2 31 7" xfId="5169"/>
    <cellStyle name="Normal 2 31 7 10" xfId="50031"/>
    <cellStyle name="Normal 2 31 7 11" xfId="51255"/>
    <cellStyle name="Normal 2 31 7 12" xfId="52517"/>
    <cellStyle name="Normal 2 31 7 13" xfId="53758"/>
    <cellStyle name="Normal 2 31 7 14" xfId="54992"/>
    <cellStyle name="Normal 2 31 7 15" xfId="56223"/>
    <cellStyle name="Normal 2 31 7 16" xfId="57444"/>
    <cellStyle name="Normal 2 31 7 17" xfId="58656"/>
    <cellStyle name="Normal 2 31 7 18" xfId="59856"/>
    <cellStyle name="Normal 2 31 7 19" xfId="61235"/>
    <cellStyle name="Normal 2 31 7 2" xfId="11706"/>
    <cellStyle name="Normal 2 31 7 20" xfId="62434"/>
    <cellStyle name="Normal 2 31 7 3" xfId="10316"/>
    <cellStyle name="Normal 2 31 7 4" xfId="33042"/>
    <cellStyle name="Normal 2 31 7 5" xfId="37423"/>
    <cellStyle name="Normal 2 31 7 6" xfId="38039"/>
    <cellStyle name="Normal 2 31 7 7" xfId="46190"/>
    <cellStyle name="Normal 2 31 7 8" xfId="47525"/>
    <cellStyle name="Normal 2 31 7 9" xfId="48781"/>
    <cellStyle name="Normal 2 31 70" xfId="29548"/>
    <cellStyle name="Normal 2 31 71" xfId="21973"/>
    <cellStyle name="Normal 2 31 72" xfId="26259"/>
    <cellStyle name="Normal 2 31 73" xfId="29239"/>
    <cellStyle name="Normal 2 31 74" xfId="21709"/>
    <cellStyle name="Normal 2 31 75" xfId="21725"/>
    <cellStyle name="Normal 2 31 76" xfId="13023"/>
    <cellStyle name="Normal 2 31 77" xfId="39227"/>
    <cellStyle name="Normal 2 31 78" xfId="42029"/>
    <cellStyle name="Normal 2 31 79" xfId="36134"/>
    <cellStyle name="Normal 2 31 8" xfId="5170"/>
    <cellStyle name="Normal 2 31 8 2" xfId="11707"/>
    <cellStyle name="Normal 2 31 8 3" xfId="10315"/>
    <cellStyle name="Normal 2 31 8 4" xfId="32746"/>
    <cellStyle name="Normal 2 31 8 5" xfId="36741"/>
    <cellStyle name="Normal 2 31 8 6" xfId="42217"/>
    <cellStyle name="Normal 2 31 80" xfId="46184"/>
    <cellStyle name="Normal 2 31 81" xfId="47519"/>
    <cellStyle name="Normal 2 31 82" xfId="48775"/>
    <cellStyle name="Normal 2 31 83" xfId="50025"/>
    <cellStyle name="Normal 2 31 84" xfId="51249"/>
    <cellStyle name="Normal 2 31 85" xfId="52511"/>
    <cellStyle name="Normal 2 31 86" xfId="53752"/>
    <cellStyle name="Normal 2 31 87" xfId="54986"/>
    <cellStyle name="Normal 2 31 88" xfId="56217"/>
    <cellStyle name="Normal 2 31 89" xfId="57438"/>
    <cellStyle name="Normal 2 31 9" xfId="5171"/>
    <cellStyle name="Normal 2 31 9 2" xfId="11708"/>
    <cellStyle name="Normal 2 31 9 3" xfId="10314"/>
    <cellStyle name="Normal 2 31 9 4" xfId="32441"/>
    <cellStyle name="Normal 2 31 9 5" xfId="40846"/>
    <cellStyle name="Normal 2 31 9 6" xfId="31269"/>
    <cellStyle name="Normal 2 31 90" xfId="58650"/>
    <cellStyle name="Normal 2 31 91" xfId="59850"/>
    <cellStyle name="Normal 2 31 92" xfId="61229"/>
    <cellStyle name="Normal 2 31 93" xfId="62428"/>
    <cellStyle name="Normal 2 31_Planilha" xfId="46191"/>
    <cellStyle name="Normal 2 32" xfId="5172"/>
    <cellStyle name="Normal 2 32 10" xfId="5173"/>
    <cellStyle name="Normal 2 32 10 2" xfId="11710"/>
    <cellStyle name="Normal 2 32 10 3" xfId="10311"/>
    <cellStyle name="Normal 2 32 10 4" xfId="31779"/>
    <cellStyle name="Normal 2 32 10 5" xfId="12910"/>
    <cellStyle name="Normal 2 32 10 6" xfId="34233"/>
    <cellStyle name="Normal 2 32 11" xfId="5174"/>
    <cellStyle name="Normal 2 32 11 2" xfId="11711"/>
    <cellStyle name="Normal 2 32 11 3" xfId="10310"/>
    <cellStyle name="Normal 2 32 11 4" xfId="36280"/>
    <cellStyle name="Normal 2 32 11 5" xfId="39374"/>
    <cellStyle name="Normal 2 32 11 6" xfId="43327"/>
    <cellStyle name="Normal 2 32 12" xfId="5175"/>
    <cellStyle name="Normal 2 32 12 2" xfId="11712"/>
    <cellStyle name="Normal 2 32 12 3" xfId="10309"/>
    <cellStyle name="Normal 2 32 12 4" xfId="36031"/>
    <cellStyle name="Normal 2 32 12 5" xfId="32637"/>
    <cellStyle name="Normal 2 32 12 6" xfId="41057"/>
    <cellStyle name="Normal 2 32 13" xfId="5176"/>
    <cellStyle name="Normal 2 32 13 2" xfId="11713"/>
    <cellStyle name="Normal 2 32 13 3" xfId="10308"/>
    <cellStyle name="Normal 2 32 13 4" xfId="35745"/>
    <cellStyle name="Normal 2 32 13 5" xfId="39482"/>
    <cellStyle name="Normal 2 32 13 6" xfId="15827"/>
    <cellStyle name="Normal 2 32 14" xfId="5177"/>
    <cellStyle name="Normal 2 32 14 2" xfId="13280"/>
    <cellStyle name="Normal 2 32 14 3" xfId="30139"/>
    <cellStyle name="Normal 2 32 14 4" xfId="33842"/>
    <cellStyle name="Normal 2 32 14 5" xfId="10498"/>
    <cellStyle name="Normal 2 32 14 6" xfId="10815"/>
    <cellStyle name="Normal 2 32 15" xfId="5178"/>
    <cellStyle name="Normal 2 32 15 2" xfId="14377"/>
    <cellStyle name="Normal 2 32 15 3" xfId="31158"/>
    <cellStyle name="Normal 2 32 15 4" xfId="36996"/>
    <cellStyle name="Normal 2 32 15 5" xfId="34732"/>
    <cellStyle name="Normal 2 32 15 6" xfId="38611"/>
    <cellStyle name="Normal 2 32 16" xfId="5179"/>
    <cellStyle name="Normal 2 32 16 2" xfId="13863"/>
    <cellStyle name="Normal 2 32 16 3" xfId="30662"/>
    <cellStyle name="Normal 2 32 16 4" xfId="39067"/>
    <cellStyle name="Normal 2 32 16 5" xfId="23525"/>
    <cellStyle name="Normal 2 32 16 6" xfId="41444"/>
    <cellStyle name="Normal 2 32 17" xfId="5180"/>
    <cellStyle name="Normal 2 32 17 2" xfId="14419"/>
    <cellStyle name="Normal 2 32 17 3" xfId="31193"/>
    <cellStyle name="Normal 2 32 17 4" xfId="38441"/>
    <cellStyle name="Normal 2 32 17 5" xfId="37289"/>
    <cellStyle name="Normal 2 32 17 6" xfId="45109"/>
    <cellStyle name="Normal 2 32 18" xfId="5181"/>
    <cellStyle name="Normal 2 32 18 2" xfId="13794"/>
    <cellStyle name="Normal 2 32 18 3" xfId="30590"/>
    <cellStyle name="Normal 2 32 18 4" xfId="33742"/>
    <cellStyle name="Normal 2 32 18 5" xfId="36363"/>
    <cellStyle name="Normal 2 32 18 6" xfId="40698"/>
    <cellStyle name="Normal 2 32 19" xfId="5182"/>
    <cellStyle name="Normal 2 32 19 2" xfId="14495"/>
    <cellStyle name="Normal 2 32 19 3" xfId="31263"/>
    <cellStyle name="Normal 2 32 19 4" xfId="38052"/>
    <cellStyle name="Normal 2 32 19 5" xfId="34004"/>
    <cellStyle name="Normal 2 32 19 6" xfId="44764"/>
    <cellStyle name="Normal 2 32 2" xfId="5183"/>
    <cellStyle name="Normal 2 32 2 10" xfId="50033"/>
    <cellStyle name="Normal 2 32 2 11" xfId="51257"/>
    <cellStyle name="Normal 2 32 2 12" xfId="52519"/>
    <cellStyle name="Normal 2 32 2 13" xfId="53761"/>
    <cellStyle name="Normal 2 32 2 14" xfId="54995"/>
    <cellStyle name="Normal 2 32 2 15" xfId="56226"/>
    <cellStyle name="Normal 2 32 2 16" xfId="57447"/>
    <cellStyle name="Normal 2 32 2 17" xfId="58658"/>
    <cellStyle name="Normal 2 32 2 18" xfId="59858"/>
    <cellStyle name="Normal 2 32 2 19" xfId="61237"/>
    <cellStyle name="Normal 2 32 2 2" xfId="11709"/>
    <cellStyle name="Normal 2 32 2 20" xfId="62436"/>
    <cellStyle name="Normal 2 32 2 3" xfId="10312"/>
    <cellStyle name="Normal 2 32 2 4" xfId="32129"/>
    <cellStyle name="Normal 2 32 2 5" xfId="39605"/>
    <cellStyle name="Normal 2 32 2 6" xfId="42412"/>
    <cellStyle name="Normal 2 32 2 7" xfId="46193"/>
    <cellStyle name="Normal 2 32 2 8" xfId="47528"/>
    <cellStyle name="Normal 2 32 2 9" xfId="48783"/>
    <cellStyle name="Normal 2 32 20" xfId="5184"/>
    <cellStyle name="Normal 2 32 20 2" xfId="13715"/>
    <cellStyle name="Normal 2 32 20 3" xfId="30510"/>
    <cellStyle name="Normal 2 32 20 4" xfId="40455"/>
    <cellStyle name="Normal 2 32 20 5" xfId="42976"/>
    <cellStyle name="Normal 2 32 20 6" xfId="44363"/>
    <cellStyle name="Normal 2 32 21" xfId="5185"/>
    <cellStyle name="Normal 2 32 21 2" xfId="14590"/>
    <cellStyle name="Normal 2 32 21 3" xfId="31346"/>
    <cellStyle name="Normal 2 32 21 4" xfId="38388"/>
    <cellStyle name="Normal 2 32 21 5" xfId="34936"/>
    <cellStyle name="Normal 2 32 21 6" xfId="40978"/>
    <cellStyle name="Normal 2 32 22" xfId="5186"/>
    <cellStyle name="Normal 2 32 22 2" xfId="13618"/>
    <cellStyle name="Normal 2 32 22 3" xfId="30419"/>
    <cellStyle name="Normal 2 32 22 4" xfId="39430"/>
    <cellStyle name="Normal 2 32 22 5" xfId="42172"/>
    <cellStyle name="Normal 2 32 22 6" xfId="10817"/>
    <cellStyle name="Normal 2 32 23" xfId="5187"/>
    <cellStyle name="Normal 2 32 23 2" xfId="14702"/>
    <cellStyle name="Normal 2 32 23 3" xfId="31442"/>
    <cellStyle name="Normal 2 32 23 4" xfId="41013"/>
    <cellStyle name="Normal 2 32 23 5" xfId="43361"/>
    <cellStyle name="Normal 2 32 23 6" xfId="44610"/>
    <cellStyle name="Normal 2 32 24" xfId="5188"/>
    <cellStyle name="Normal 2 32 24 2" xfId="13498"/>
    <cellStyle name="Normal 2 32 24 3" xfId="30321"/>
    <cellStyle name="Normal 2 32 24 4" xfId="18637"/>
    <cellStyle name="Normal 2 32 24 5" xfId="33853"/>
    <cellStyle name="Normal 2 32 24 6" xfId="44545"/>
    <cellStyle name="Normal 2 32 25" xfId="5189"/>
    <cellStyle name="Normal 2 32 25 2" xfId="14829"/>
    <cellStyle name="Normal 2 32 25 3" xfId="31540"/>
    <cellStyle name="Normal 2 32 25 4" xfId="37871"/>
    <cellStyle name="Normal 2 32 25 5" xfId="38012"/>
    <cellStyle name="Normal 2 32 25 6" xfId="38300"/>
    <cellStyle name="Normal 2 32 26" xfId="5190"/>
    <cellStyle name="Normal 2 32 26 2" xfId="15271"/>
    <cellStyle name="Normal 2 32 26 3" xfId="31876"/>
    <cellStyle name="Normal 2 32 26 4" xfId="34072"/>
    <cellStyle name="Normal 2 32 26 5" xfId="37112"/>
    <cellStyle name="Normal 2 32 26 6" xfId="43230"/>
    <cellStyle name="Normal 2 32 27" xfId="5191"/>
    <cellStyle name="Normal 2 32 27 2" xfId="15009"/>
    <cellStyle name="Normal 2 32 27 3" xfId="31675"/>
    <cellStyle name="Normal 2 32 27 4" xfId="38658"/>
    <cellStyle name="Normal 2 32 27 5" xfId="37945"/>
    <cellStyle name="Normal 2 32 27 6" xfId="41974"/>
    <cellStyle name="Normal 2 32 28" xfId="5192"/>
    <cellStyle name="Normal 2 32 28 2" xfId="15452"/>
    <cellStyle name="Normal 2 32 28 3" xfId="32022"/>
    <cellStyle name="Normal 2 32 28 4" xfId="30335"/>
    <cellStyle name="Normal 2 32 28 5" xfId="36200"/>
    <cellStyle name="Normal 2 32 28 6" xfId="43208"/>
    <cellStyle name="Normal 2 32 29" xfId="5193"/>
    <cellStyle name="Normal 2 32 29 2" xfId="15852"/>
    <cellStyle name="Normal 2 32 29 3" xfId="32336"/>
    <cellStyle name="Normal 2 32 29 4" xfId="41065"/>
    <cellStyle name="Normal 2 32 29 5" xfId="43403"/>
    <cellStyle name="Normal 2 32 29 6" xfId="44633"/>
    <cellStyle name="Normal 2 32 3" xfId="5194"/>
    <cellStyle name="Normal 2 32 3 10" xfId="50034"/>
    <cellStyle name="Normal 2 32 3 11" xfId="51258"/>
    <cellStyle name="Normal 2 32 3 12" xfId="52520"/>
    <cellStyle name="Normal 2 32 3 13" xfId="53762"/>
    <cellStyle name="Normal 2 32 3 14" xfId="54996"/>
    <cellStyle name="Normal 2 32 3 15" xfId="56227"/>
    <cellStyle name="Normal 2 32 3 16" xfId="57448"/>
    <cellStyle name="Normal 2 32 3 17" xfId="58659"/>
    <cellStyle name="Normal 2 32 3 18" xfId="59859"/>
    <cellStyle name="Normal 2 32 3 19" xfId="61238"/>
    <cellStyle name="Normal 2 32 3 2" xfId="11714"/>
    <cellStyle name="Normal 2 32 3 20" xfId="62437"/>
    <cellStyle name="Normal 2 32 3 3" xfId="10277"/>
    <cellStyle name="Normal 2 32 3 4" xfId="35409"/>
    <cellStyle name="Normal 2 32 3 5" xfId="31356"/>
    <cellStyle name="Normal 2 32 3 6" xfId="39845"/>
    <cellStyle name="Normal 2 32 3 7" xfId="46194"/>
    <cellStyle name="Normal 2 32 3 8" xfId="47529"/>
    <cellStyle name="Normal 2 32 3 9" xfId="48784"/>
    <cellStyle name="Normal 2 32 30" xfId="5195"/>
    <cellStyle name="Normal 2 32 30 2" xfId="16253"/>
    <cellStyle name="Normal 2 32 30 3" xfId="32643"/>
    <cellStyle name="Normal 2 32 30 4" xfId="37913"/>
    <cellStyle name="Normal 2 32 30 5" xfId="41598"/>
    <cellStyle name="Normal 2 32 30 6" xfId="44698"/>
    <cellStyle name="Normal 2 32 31" xfId="5196"/>
    <cellStyle name="Normal 2 32 31 2" xfId="20178"/>
    <cellStyle name="Normal 2 32 31 3" xfId="35550"/>
    <cellStyle name="Normal 2 32 31 4" xfId="41080"/>
    <cellStyle name="Normal 2 32 31 5" xfId="43416"/>
    <cellStyle name="Normal 2 32 31 6" xfId="44677"/>
    <cellStyle name="Normal 2 32 32" xfId="5197"/>
    <cellStyle name="Normal 2 32 32 2" xfId="23225"/>
    <cellStyle name="Normal 2 32 32 3" xfId="37691"/>
    <cellStyle name="Normal 2 32 32 4" xfId="36967"/>
    <cellStyle name="Normal 2 32 32 5" xfId="41179"/>
    <cellStyle name="Normal 2 32 32 6" xfId="42827"/>
    <cellStyle name="Normal 2 32 33" xfId="5198"/>
    <cellStyle name="Normal 2 32 33 2" xfId="16247"/>
    <cellStyle name="Normal 2 32 33 3" xfId="32638"/>
    <cellStyle name="Normal 2 32 33 4" xfId="41921"/>
    <cellStyle name="Normal 2 32 33 5" xfId="44047"/>
    <cellStyle name="Normal 2 32 33 6" xfId="43814"/>
    <cellStyle name="Normal 2 32 34" xfId="9576"/>
    <cellStyle name="Normal 2 32 35" xfId="14838"/>
    <cellStyle name="Normal 2 32 36" xfId="18670"/>
    <cellStyle name="Normal 2 32 37" xfId="23707"/>
    <cellStyle name="Normal 2 32 38" xfId="23627"/>
    <cellStyle name="Normal 2 32 39" xfId="24192"/>
    <cellStyle name="Normal 2 32 4" xfId="5199"/>
    <cellStyle name="Normal 2 32 4 10" xfId="50035"/>
    <cellStyle name="Normal 2 32 4 11" xfId="51259"/>
    <cellStyle name="Normal 2 32 4 12" xfId="52521"/>
    <cellStyle name="Normal 2 32 4 13" xfId="53763"/>
    <cellStyle name="Normal 2 32 4 14" xfId="54997"/>
    <cellStyle name="Normal 2 32 4 15" xfId="56228"/>
    <cellStyle name="Normal 2 32 4 16" xfId="57449"/>
    <cellStyle name="Normal 2 32 4 17" xfId="58660"/>
    <cellStyle name="Normal 2 32 4 18" xfId="59860"/>
    <cellStyle name="Normal 2 32 4 19" xfId="61239"/>
    <cellStyle name="Normal 2 32 4 2" xfId="11715"/>
    <cellStyle name="Normal 2 32 4 20" xfId="62438"/>
    <cellStyle name="Normal 2 32 4 3" xfId="22981"/>
    <cellStyle name="Normal 2 32 4 4" xfId="35111"/>
    <cellStyle name="Normal 2 32 4 5" xfId="39724"/>
    <cellStyle name="Normal 2 32 4 6" xfId="43543"/>
    <cellStyle name="Normal 2 32 4 7" xfId="46195"/>
    <cellStyle name="Normal 2 32 4 8" xfId="47530"/>
    <cellStyle name="Normal 2 32 4 9" xfId="48785"/>
    <cellStyle name="Normal 2 32 40" xfId="23310"/>
    <cellStyle name="Normal 2 32 41" xfId="20596"/>
    <cellStyle name="Normal 2 32 42" xfId="16136"/>
    <cellStyle name="Normal 2 32 43" xfId="20699"/>
    <cellStyle name="Normal 2 32 44" xfId="21697"/>
    <cellStyle name="Normal 2 32 45" xfId="17388"/>
    <cellStyle name="Normal 2 32 46" xfId="22436"/>
    <cellStyle name="Normal 2 32 47" xfId="23544"/>
    <cellStyle name="Normal 2 32 48" xfId="20125"/>
    <cellStyle name="Normal 2 32 49" xfId="22816"/>
    <cellStyle name="Normal 2 32 5" xfId="5200"/>
    <cellStyle name="Normal 2 32 5 10" xfId="50036"/>
    <cellStyle name="Normal 2 32 5 11" xfId="51260"/>
    <cellStyle name="Normal 2 32 5 12" xfId="52522"/>
    <cellStyle name="Normal 2 32 5 13" xfId="53764"/>
    <cellStyle name="Normal 2 32 5 14" xfId="54998"/>
    <cellStyle name="Normal 2 32 5 15" xfId="56229"/>
    <cellStyle name="Normal 2 32 5 16" xfId="57450"/>
    <cellStyle name="Normal 2 32 5 17" xfId="58661"/>
    <cellStyle name="Normal 2 32 5 18" xfId="59861"/>
    <cellStyle name="Normal 2 32 5 19" xfId="61240"/>
    <cellStyle name="Normal 2 32 5 2" xfId="11716"/>
    <cellStyle name="Normal 2 32 5 20" xfId="62439"/>
    <cellStyle name="Normal 2 32 5 3" xfId="17836"/>
    <cellStyle name="Normal 2 32 5 4" xfId="34815"/>
    <cellStyle name="Normal 2 32 5 5" xfId="13801"/>
    <cellStyle name="Normal 2 32 5 6" xfId="43895"/>
    <cellStyle name="Normal 2 32 5 7" xfId="46196"/>
    <cellStyle name="Normal 2 32 5 8" xfId="47531"/>
    <cellStyle name="Normal 2 32 5 9" xfId="48786"/>
    <cellStyle name="Normal 2 32 50" xfId="15780"/>
    <cellStyle name="Normal 2 32 51" xfId="20673"/>
    <cellStyle name="Normal 2 32 52" xfId="22133"/>
    <cellStyle name="Normal 2 32 53" xfId="21869"/>
    <cellStyle name="Normal 2 32 54" xfId="22063"/>
    <cellStyle name="Normal 2 32 55" xfId="17055"/>
    <cellStyle name="Normal 2 32 56" xfId="21999"/>
    <cellStyle name="Normal 2 32 57" xfId="21413"/>
    <cellStyle name="Normal 2 32 58" xfId="21939"/>
    <cellStyle name="Normal 2 32 59" xfId="21467"/>
    <cellStyle name="Normal 2 32 6" xfId="5201"/>
    <cellStyle name="Normal 2 32 6 10" xfId="50037"/>
    <cellStyle name="Normal 2 32 6 11" xfId="51261"/>
    <cellStyle name="Normal 2 32 6 12" xfId="52523"/>
    <cellStyle name="Normal 2 32 6 13" xfId="53765"/>
    <cellStyle name="Normal 2 32 6 14" xfId="54999"/>
    <cellStyle name="Normal 2 32 6 15" xfId="56230"/>
    <cellStyle name="Normal 2 32 6 16" xfId="57451"/>
    <cellStyle name="Normal 2 32 6 17" xfId="58662"/>
    <cellStyle name="Normal 2 32 6 18" xfId="59862"/>
    <cellStyle name="Normal 2 32 6 19" xfId="61241"/>
    <cellStyle name="Normal 2 32 6 2" xfId="11717"/>
    <cellStyle name="Normal 2 32 6 20" xfId="62440"/>
    <cellStyle name="Normal 2 32 6 3" xfId="23347"/>
    <cellStyle name="Normal 2 32 6 4" xfId="34511"/>
    <cellStyle name="Normal 2 32 6 5" xfId="40956"/>
    <cellStyle name="Normal 2 32 6 6" xfId="41270"/>
    <cellStyle name="Normal 2 32 6 7" xfId="46197"/>
    <cellStyle name="Normal 2 32 6 8" xfId="47532"/>
    <cellStyle name="Normal 2 32 6 9" xfId="48787"/>
    <cellStyle name="Normal 2 32 60" xfId="23881"/>
    <cellStyle name="Normal 2 32 61" xfId="21511"/>
    <cellStyle name="Normal 2 32 62" xfId="21864"/>
    <cellStyle name="Normal 2 32 63" xfId="21545"/>
    <cellStyle name="Normal 2 32 64" xfId="17699"/>
    <cellStyle name="Normal 2 32 65" xfId="28995"/>
    <cellStyle name="Normal 2 32 66" xfId="21313"/>
    <cellStyle name="Normal 2 32 67" xfId="29043"/>
    <cellStyle name="Normal 2 32 68" xfId="29153"/>
    <cellStyle name="Normal 2 32 69" xfId="28926"/>
    <cellStyle name="Normal 2 32 7" xfId="5202"/>
    <cellStyle name="Normal 2 32 7 10" xfId="50038"/>
    <cellStyle name="Normal 2 32 7 11" xfId="51262"/>
    <cellStyle name="Normal 2 32 7 12" xfId="52524"/>
    <cellStyle name="Normal 2 32 7 13" xfId="53766"/>
    <cellStyle name="Normal 2 32 7 14" xfId="55000"/>
    <cellStyle name="Normal 2 32 7 15" xfId="56231"/>
    <cellStyle name="Normal 2 32 7 16" xfId="57452"/>
    <cellStyle name="Normal 2 32 7 17" xfId="58663"/>
    <cellStyle name="Normal 2 32 7 18" xfId="59863"/>
    <cellStyle name="Normal 2 32 7 19" xfId="61242"/>
    <cellStyle name="Normal 2 32 7 2" xfId="11718"/>
    <cellStyle name="Normal 2 32 7 20" xfId="62441"/>
    <cellStyle name="Normal 2 32 7 3" xfId="20986"/>
    <cellStyle name="Normal 2 32 7 4" xfId="34199"/>
    <cellStyle name="Normal 2 32 7 5" xfId="10533"/>
    <cellStyle name="Normal 2 32 7 6" xfId="39393"/>
    <cellStyle name="Normal 2 32 7 7" xfId="46198"/>
    <cellStyle name="Normal 2 32 7 8" xfId="47533"/>
    <cellStyle name="Normal 2 32 7 9" xfId="48788"/>
    <cellStyle name="Normal 2 32 70" xfId="29171"/>
    <cellStyle name="Normal 2 32 71" xfId="26769"/>
    <cellStyle name="Normal 2 32 72" xfId="28737"/>
    <cellStyle name="Normal 2 32 73" xfId="25165"/>
    <cellStyle name="Normal 2 32 74" xfId="23666"/>
    <cellStyle name="Normal 2 32 75" xfId="29925"/>
    <cellStyle name="Normal 2 32 76" xfId="13018"/>
    <cellStyle name="Normal 2 32 77" xfId="39110"/>
    <cellStyle name="Normal 2 32 78" xfId="41939"/>
    <cellStyle name="Normal 2 32 79" xfId="30782"/>
    <cellStyle name="Normal 2 32 8" xfId="5203"/>
    <cellStyle name="Normal 2 32 8 2" xfId="11719"/>
    <cellStyle name="Normal 2 32 8 3" xfId="19751"/>
    <cellStyle name="Normal 2 32 8 4" xfId="9859"/>
    <cellStyle name="Normal 2 32 8 5" xfId="35054"/>
    <cellStyle name="Normal 2 32 8 6" xfId="40684"/>
    <cellStyle name="Normal 2 32 80" xfId="46192"/>
    <cellStyle name="Normal 2 32 81" xfId="47527"/>
    <cellStyle name="Normal 2 32 82" xfId="48782"/>
    <cellStyle name="Normal 2 32 83" xfId="50032"/>
    <cellStyle name="Normal 2 32 84" xfId="51256"/>
    <cellStyle name="Normal 2 32 85" xfId="52518"/>
    <cellStyle name="Normal 2 32 86" xfId="53760"/>
    <cellStyle name="Normal 2 32 87" xfId="54994"/>
    <cellStyle name="Normal 2 32 88" xfId="56225"/>
    <cellStyle name="Normal 2 32 89" xfId="57446"/>
    <cellStyle name="Normal 2 32 9" xfId="5204"/>
    <cellStyle name="Normal 2 32 9 2" xfId="11720"/>
    <cellStyle name="Normal 2 32 9 3" xfId="19352"/>
    <cellStyle name="Normal 2 32 9 4" xfId="37650"/>
    <cellStyle name="Normal 2 32 9 5" xfId="37509"/>
    <cellStyle name="Normal 2 32 9 6" xfId="35433"/>
    <cellStyle name="Normal 2 32 90" xfId="58657"/>
    <cellStyle name="Normal 2 32 91" xfId="59857"/>
    <cellStyle name="Normal 2 32 92" xfId="61236"/>
    <cellStyle name="Normal 2 32 93" xfId="62435"/>
    <cellStyle name="Normal 2 32_Planilha" xfId="46199"/>
    <cellStyle name="Normal 2 33" xfId="5205"/>
    <cellStyle name="Normal 2 33 10" xfId="5206"/>
    <cellStyle name="Normal 2 33 10 2" xfId="11722"/>
    <cellStyle name="Normal 2 33 10 3" xfId="10307"/>
    <cellStyle name="Normal 2 33 10 4" xfId="38298"/>
    <cellStyle name="Normal 2 33 10 5" xfId="41720"/>
    <cellStyle name="Normal 2 33 10 6" xfId="30351"/>
    <cellStyle name="Normal 2 33 11" xfId="5207"/>
    <cellStyle name="Normal 2 33 11 2" xfId="11723"/>
    <cellStyle name="Normal 2 33 11 3" xfId="10306"/>
    <cellStyle name="Normal 2 33 11 4" xfId="37150"/>
    <cellStyle name="Normal 2 33 11 5" xfId="30437"/>
    <cellStyle name="Normal 2 33 11 6" xfId="31244"/>
    <cellStyle name="Normal 2 33 12" xfId="5208"/>
    <cellStyle name="Normal 2 33 12 2" xfId="11724"/>
    <cellStyle name="Normal 2 33 12 3" xfId="10305"/>
    <cellStyle name="Normal 2 33 12 4" xfId="33446"/>
    <cellStyle name="Normal 2 33 12 5" xfId="38501"/>
    <cellStyle name="Normal 2 33 12 6" xfId="43451"/>
    <cellStyle name="Normal 2 33 13" xfId="5209"/>
    <cellStyle name="Normal 2 33 13 2" xfId="11725"/>
    <cellStyle name="Normal 2 33 13 3" xfId="10304"/>
    <cellStyle name="Normal 2 33 13 4" xfId="37300"/>
    <cellStyle name="Normal 2 33 13 5" xfId="11127"/>
    <cellStyle name="Normal 2 33 13 6" xfId="42144"/>
    <cellStyle name="Normal 2 33 14" xfId="5210"/>
    <cellStyle name="Normal 2 33 14 2" xfId="13281"/>
    <cellStyle name="Normal 2 33 14 3" xfId="30140"/>
    <cellStyle name="Normal 2 33 14 4" xfId="33566"/>
    <cellStyle name="Normal 2 33 14 5" xfId="37080"/>
    <cellStyle name="Normal 2 33 14 6" xfId="43087"/>
    <cellStyle name="Normal 2 33 15" xfId="5211"/>
    <cellStyle name="Normal 2 33 15 2" xfId="14383"/>
    <cellStyle name="Normal 2 33 15 3" xfId="31163"/>
    <cellStyle name="Normal 2 33 15 4" xfId="41830"/>
    <cellStyle name="Normal 2 33 15 5" xfId="43980"/>
    <cellStyle name="Normal 2 33 15 6" xfId="36461"/>
    <cellStyle name="Normal 2 33 16" xfId="5212"/>
    <cellStyle name="Normal 2 33 16 2" xfId="13857"/>
    <cellStyle name="Normal 2 33 16 3" xfId="30655"/>
    <cellStyle name="Normal 2 33 16 4" xfId="39983"/>
    <cellStyle name="Normal 2 33 16 5" xfId="42614"/>
    <cellStyle name="Normal 2 33 16 6" xfId="44139"/>
    <cellStyle name="Normal 2 33 17" xfId="5213"/>
    <cellStyle name="Normal 2 33 17 2" xfId="14427"/>
    <cellStyle name="Normal 2 33 17 3" xfId="31202"/>
    <cellStyle name="Normal 2 33 17 4" xfId="41493"/>
    <cellStyle name="Normal 2 33 17 5" xfId="43737"/>
    <cellStyle name="Normal 2 33 17 6" xfId="44880"/>
    <cellStyle name="Normal 2 33 18" xfId="5214"/>
    <cellStyle name="Normal 2 33 18 2" xfId="13786"/>
    <cellStyle name="Normal 2 33 18 3" xfId="30582"/>
    <cellStyle name="Normal 2 33 18 4" xfId="32562"/>
    <cellStyle name="Normal 2 33 18 5" xfId="40004"/>
    <cellStyle name="Normal 2 33 18 6" xfId="40081"/>
    <cellStyle name="Normal 2 33 19" xfId="5215"/>
    <cellStyle name="Normal 2 33 19 2" xfId="14508"/>
    <cellStyle name="Normal 2 33 19 3" xfId="31275"/>
    <cellStyle name="Normal 2 33 19 4" xfId="39184"/>
    <cellStyle name="Normal 2 33 19 5" xfId="41999"/>
    <cellStyle name="Normal 2 33 19 6" xfId="44496"/>
    <cellStyle name="Normal 2 33 2" xfId="5216"/>
    <cellStyle name="Normal 2 33 2 10" xfId="50040"/>
    <cellStyle name="Normal 2 33 2 11" xfId="51264"/>
    <cellStyle name="Normal 2 33 2 12" xfId="52526"/>
    <cellStyle name="Normal 2 33 2 13" xfId="53768"/>
    <cellStyle name="Normal 2 33 2 14" xfId="55003"/>
    <cellStyle name="Normal 2 33 2 15" xfId="56233"/>
    <cellStyle name="Normal 2 33 2 16" xfId="57454"/>
    <cellStyle name="Normal 2 33 2 17" xfId="58665"/>
    <cellStyle name="Normal 2 33 2 18" xfId="59865"/>
    <cellStyle name="Normal 2 33 2 19" xfId="61244"/>
    <cellStyle name="Normal 2 33 2 2" xfId="11721"/>
    <cellStyle name="Normal 2 33 2 20" xfId="62443"/>
    <cellStyle name="Normal 2 33 2 3" xfId="18937"/>
    <cellStyle name="Normal 2 33 2 4" xfId="38419"/>
    <cellStyle name="Normal 2 33 2 5" xfId="41243"/>
    <cellStyle name="Normal 2 33 2 6" xfId="37779"/>
    <cellStyle name="Normal 2 33 2 7" xfId="46201"/>
    <cellStyle name="Normal 2 33 2 8" xfId="47536"/>
    <cellStyle name="Normal 2 33 2 9" xfId="48791"/>
    <cellStyle name="Normal 2 33 20" xfId="5217"/>
    <cellStyle name="Normal 2 33 20 2" xfId="13704"/>
    <cellStyle name="Normal 2 33 20 3" xfId="30499"/>
    <cellStyle name="Normal 2 33 20 4" xfId="40938"/>
    <cellStyle name="Normal 2 33 20 5" xfId="43314"/>
    <cellStyle name="Normal 2 33 20 6" xfId="11206"/>
    <cellStyle name="Normal 2 33 21" xfId="5218"/>
    <cellStyle name="Normal 2 33 21 2" xfId="14604"/>
    <cellStyle name="Normal 2 33 21 3" xfId="31359"/>
    <cellStyle name="Normal 2 33 21 4" xfId="37628"/>
    <cellStyle name="Normal 2 33 21 5" xfId="40852"/>
    <cellStyle name="Normal 2 33 21 6" xfId="22749"/>
    <cellStyle name="Normal 2 33 22" xfId="5219"/>
    <cellStyle name="Normal 2 33 22 2" xfId="13606"/>
    <cellStyle name="Normal 2 33 22 3" xfId="30407"/>
    <cellStyle name="Normal 2 33 22 4" xfId="41144"/>
    <cellStyle name="Normal 2 33 22 5" xfId="43469"/>
    <cellStyle name="Normal 2 33 22 6" xfId="44670"/>
    <cellStyle name="Normal 2 33 23" xfId="5220"/>
    <cellStyle name="Normal 2 33 23 2" xfId="14717"/>
    <cellStyle name="Normal 2 33 23 3" xfId="31456"/>
    <cellStyle name="Normal 2 33 23 4" xfId="39103"/>
    <cellStyle name="Normal 2 33 23 5" xfId="41933"/>
    <cellStyle name="Normal 2 33 23 6" xfId="43780"/>
    <cellStyle name="Normal 2 33 24" xfId="5221"/>
    <cellStyle name="Normal 2 33 24 2" xfId="13484"/>
    <cellStyle name="Normal 2 33 24 3" xfId="30309"/>
    <cellStyle name="Normal 2 33 24 4" xfId="32965"/>
    <cellStyle name="Normal 2 33 24 5" xfId="37233"/>
    <cellStyle name="Normal 2 33 24 6" xfId="40963"/>
    <cellStyle name="Normal 2 33 25" xfId="5222"/>
    <cellStyle name="Normal 2 33 25 2" xfId="14846"/>
    <cellStyle name="Normal 2 33 25 3" xfId="31552"/>
    <cellStyle name="Normal 2 33 25 4" xfId="38539"/>
    <cellStyle name="Normal 2 33 25 5" xfId="22910"/>
    <cellStyle name="Normal 2 33 25 6" xfId="44595"/>
    <cellStyle name="Normal 2 33 26" xfId="5223"/>
    <cellStyle name="Normal 2 33 26 2" xfId="15290"/>
    <cellStyle name="Normal 2 33 26 3" xfId="31892"/>
    <cellStyle name="Normal 2 33 26 4" xfId="38326"/>
    <cellStyle name="Normal 2 33 26 5" xfId="34710"/>
    <cellStyle name="Normal 2 33 26 6" xfId="39878"/>
    <cellStyle name="Normal 2 33 27" xfId="5224"/>
    <cellStyle name="Normal 2 33 27 2" xfId="15030"/>
    <cellStyle name="Normal 2 33 27 3" xfId="31693"/>
    <cellStyle name="Normal 2 33 27 4" xfId="32881"/>
    <cellStyle name="Normal 2 33 27 5" xfId="40987"/>
    <cellStyle name="Normal 2 33 27 6" xfId="41664"/>
    <cellStyle name="Normal 2 33 28" xfId="5225"/>
    <cellStyle name="Normal 2 33 28 2" xfId="15477"/>
    <cellStyle name="Normal 2 33 28 3" xfId="32049"/>
    <cellStyle name="Normal 2 33 28 4" xfId="39786"/>
    <cellStyle name="Normal 2 33 28 5" xfId="42465"/>
    <cellStyle name="Normal 2 33 28 6" xfId="41764"/>
    <cellStyle name="Normal 2 33 29" xfId="5226"/>
    <cellStyle name="Normal 2 33 29 2" xfId="15873"/>
    <cellStyle name="Normal 2 33 29 3" xfId="32352"/>
    <cellStyle name="Normal 2 33 29 4" xfId="38708"/>
    <cellStyle name="Normal 2 33 29 5" xfId="39096"/>
    <cellStyle name="Normal 2 33 29 6" xfId="41919"/>
    <cellStyle name="Normal 2 33 3" xfId="5227"/>
    <cellStyle name="Normal 2 33 3 10" xfId="50041"/>
    <cellStyle name="Normal 2 33 3 11" xfId="51265"/>
    <cellStyle name="Normal 2 33 3 12" xfId="52527"/>
    <cellStyle name="Normal 2 33 3 13" xfId="53769"/>
    <cellStyle name="Normal 2 33 3 14" xfId="55004"/>
    <cellStyle name="Normal 2 33 3 15" xfId="56234"/>
    <cellStyle name="Normal 2 33 3 16" xfId="57455"/>
    <cellStyle name="Normal 2 33 3 17" xfId="58666"/>
    <cellStyle name="Normal 2 33 3 18" xfId="59866"/>
    <cellStyle name="Normal 2 33 3 19" xfId="61245"/>
    <cellStyle name="Normal 2 33 3 2" xfId="11726"/>
    <cellStyle name="Normal 2 33 3 20" xfId="62444"/>
    <cellStyle name="Normal 2 33 3 3" xfId="10303"/>
    <cellStyle name="Normal 2 33 3 4" xfId="33906"/>
    <cellStyle name="Normal 2 33 3 5" xfId="10504"/>
    <cellStyle name="Normal 2 33 3 6" xfId="42409"/>
    <cellStyle name="Normal 2 33 3 7" xfId="46202"/>
    <cellStyle name="Normal 2 33 3 8" xfId="47537"/>
    <cellStyle name="Normal 2 33 3 9" xfId="48792"/>
    <cellStyle name="Normal 2 33 30" xfId="5228"/>
    <cellStyle name="Normal 2 33 30 2" xfId="16276"/>
    <cellStyle name="Normal 2 33 30 3" xfId="32662"/>
    <cellStyle name="Normal 2 33 30 4" xfId="34653"/>
    <cellStyle name="Normal 2 33 30 5" xfId="10554"/>
    <cellStyle name="Normal 2 33 30 6" xfId="40486"/>
    <cellStyle name="Normal 2 33 31" xfId="5229"/>
    <cellStyle name="Normal 2 33 31 2" xfId="20176"/>
    <cellStyle name="Normal 2 33 31 3" xfId="35548"/>
    <cellStyle name="Normal 2 33 31 4" xfId="41239"/>
    <cellStyle name="Normal 2 33 31 5" xfId="43541"/>
    <cellStyle name="Normal 2 33 31 6" xfId="44745"/>
    <cellStyle name="Normal 2 33 32" xfId="5230"/>
    <cellStyle name="Normal 2 33 32 2" xfId="23224"/>
    <cellStyle name="Normal 2 33 32 3" xfId="37690"/>
    <cellStyle name="Normal 2 33 32 4" xfId="13641"/>
    <cellStyle name="Normal 2 33 32 5" xfId="33687"/>
    <cellStyle name="Normal 2 33 32 6" xfId="43122"/>
    <cellStyle name="Normal 2 33 33" xfId="5231"/>
    <cellStyle name="Normal 2 33 33 2" xfId="16239"/>
    <cellStyle name="Normal 2 33 33 3" xfId="32632"/>
    <cellStyle name="Normal 2 33 33 4" xfId="38952"/>
    <cellStyle name="Normal 2 33 33 5" xfId="22903"/>
    <cellStyle name="Normal 2 33 33 6" xfId="43937"/>
    <cellStyle name="Normal 2 33 34" xfId="9577"/>
    <cellStyle name="Normal 2 33 35" xfId="14845"/>
    <cellStyle name="Normal 2 33 36" xfId="22614"/>
    <cellStyle name="Normal 2 33 37" xfId="18170"/>
    <cellStyle name="Normal 2 33 38" xfId="24014"/>
    <cellStyle name="Normal 2 33 39" xfId="23127"/>
    <cellStyle name="Normal 2 33 4" xfId="5232"/>
    <cellStyle name="Normal 2 33 4 10" xfId="50042"/>
    <cellStyle name="Normal 2 33 4 11" xfId="51266"/>
    <cellStyle name="Normal 2 33 4 12" xfId="52528"/>
    <cellStyle name="Normal 2 33 4 13" xfId="53770"/>
    <cellStyle name="Normal 2 33 4 14" xfId="55005"/>
    <cellStyle name="Normal 2 33 4 15" xfId="56235"/>
    <cellStyle name="Normal 2 33 4 16" xfId="57456"/>
    <cellStyle name="Normal 2 33 4 17" xfId="58667"/>
    <cellStyle name="Normal 2 33 4 18" xfId="59867"/>
    <cellStyle name="Normal 2 33 4 19" xfId="61246"/>
    <cellStyle name="Normal 2 33 4 2" xfId="11727"/>
    <cellStyle name="Normal 2 33 4 20" xfId="62445"/>
    <cellStyle name="Normal 2 33 4 3" xfId="10302"/>
    <cellStyle name="Normal 2 33 4 4" xfId="33631"/>
    <cellStyle name="Normal 2 33 4 5" xfId="36520"/>
    <cellStyle name="Normal 2 33 4 6" xfId="33401"/>
    <cellStyle name="Normal 2 33 4 7" xfId="46203"/>
    <cellStyle name="Normal 2 33 4 8" xfId="47538"/>
    <cellStyle name="Normal 2 33 4 9" xfId="48793"/>
    <cellStyle name="Normal 2 33 40" xfId="24038"/>
    <cellStyle name="Normal 2 33 41" xfId="22799"/>
    <cellStyle name="Normal 2 33 42" xfId="16145"/>
    <cellStyle name="Normal 2 33 43" xfId="17693"/>
    <cellStyle name="Normal 2 33 44" xfId="23593"/>
    <cellStyle name="Normal 2 33 45" xfId="24415"/>
    <cellStyle name="Normal 2 33 46" xfId="24624"/>
    <cellStyle name="Normal 2 33 47" xfId="24825"/>
    <cellStyle name="Normal 2 33 48" xfId="25030"/>
    <cellStyle name="Normal 2 33 49" xfId="25225"/>
    <cellStyle name="Normal 2 33 5" xfId="5233"/>
    <cellStyle name="Normal 2 33 5 10" xfId="50043"/>
    <cellStyle name="Normal 2 33 5 11" xfId="51267"/>
    <cellStyle name="Normal 2 33 5 12" xfId="52529"/>
    <cellStyle name="Normal 2 33 5 13" xfId="53771"/>
    <cellStyle name="Normal 2 33 5 14" xfId="55006"/>
    <cellStyle name="Normal 2 33 5 15" xfId="56236"/>
    <cellStyle name="Normal 2 33 5 16" xfId="57457"/>
    <cellStyle name="Normal 2 33 5 17" xfId="58668"/>
    <cellStyle name="Normal 2 33 5 18" xfId="59868"/>
    <cellStyle name="Normal 2 33 5 19" xfId="61247"/>
    <cellStyle name="Normal 2 33 5 2" xfId="11728"/>
    <cellStyle name="Normal 2 33 5 20" xfId="62446"/>
    <cellStyle name="Normal 2 33 5 3" xfId="22979"/>
    <cellStyle name="Normal 2 33 5 4" xfId="33342"/>
    <cellStyle name="Normal 2 33 5 5" xfId="36640"/>
    <cellStyle name="Normal 2 33 5 6" xfId="42227"/>
    <cellStyle name="Normal 2 33 5 7" xfId="46204"/>
    <cellStyle name="Normal 2 33 5 8" xfId="47539"/>
    <cellStyle name="Normal 2 33 5 9" xfId="48794"/>
    <cellStyle name="Normal 2 33 50" xfId="25424"/>
    <cellStyle name="Normal 2 33 51" xfId="25622"/>
    <cellStyle name="Normal 2 33 52" xfId="25809"/>
    <cellStyle name="Normal 2 33 53" xfId="25996"/>
    <cellStyle name="Normal 2 33 54" xfId="26188"/>
    <cellStyle name="Normal 2 33 55" xfId="26373"/>
    <cellStyle name="Normal 2 33 56" xfId="26556"/>
    <cellStyle name="Normal 2 33 57" xfId="26743"/>
    <cellStyle name="Normal 2 33 58" xfId="26921"/>
    <cellStyle name="Normal 2 33 59" xfId="27101"/>
    <cellStyle name="Normal 2 33 6" xfId="5234"/>
    <cellStyle name="Normal 2 33 6 10" xfId="50044"/>
    <cellStyle name="Normal 2 33 6 11" xfId="51268"/>
    <cellStyle name="Normal 2 33 6 12" xfId="52530"/>
    <cellStyle name="Normal 2 33 6 13" xfId="53772"/>
    <cellStyle name="Normal 2 33 6 14" xfId="55007"/>
    <cellStyle name="Normal 2 33 6 15" xfId="56237"/>
    <cellStyle name="Normal 2 33 6 16" xfId="57458"/>
    <cellStyle name="Normal 2 33 6 17" xfId="58669"/>
    <cellStyle name="Normal 2 33 6 18" xfId="59869"/>
    <cellStyle name="Normal 2 33 6 19" xfId="61248"/>
    <cellStyle name="Normal 2 33 6 2" xfId="11729"/>
    <cellStyle name="Normal 2 33 6 20" xfId="62447"/>
    <cellStyle name="Normal 2 33 6 3" xfId="17830"/>
    <cellStyle name="Normal 2 33 6 4" xfId="33041"/>
    <cellStyle name="Normal 2 33 6 5" xfId="31598"/>
    <cellStyle name="Normal 2 33 6 6" xfId="37116"/>
    <cellStyle name="Normal 2 33 6 7" xfId="46205"/>
    <cellStyle name="Normal 2 33 6 8" xfId="47540"/>
    <cellStyle name="Normal 2 33 6 9" xfId="48795"/>
    <cellStyle name="Normal 2 33 60" xfId="27270"/>
    <cellStyle name="Normal 2 33 61" xfId="27444"/>
    <cellStyle name="Normal 2 33 62" xfId="27608"/>
    <cellStyle name="Normal 2 33 63" xfId="27766"/>
    <cellStyle name="Normal 2 33 64" xfId="21836"/>
    <cellStyle name="Normal 2 33 65" xfId="19839"/>
    <cellStyle name="Normal 2 33 66" xfId="21750"/>
    <cellStyle name="Normal 2 33 67" xfId="21499"/>
    <cellStyle name="Normal 2 33 68" xfId="28241"/>
    <cellStyle name="Normal 2 33 69" xfId="27990"/>
    <cellStyle name="Normal 2 33 7" xfId="5235"/>
    <cellStyle name="Normal 2 33 7 10" xfId="50045"/>
    <cellStyle name="Normal 2 33 7 11" xfId="51269"/>
    <cellStyle name="Normal 2 33 7 12" xfId="52531"/>
    <cellStyle name="Normal 2 33 7 13" xfId="53773"/>
    <cellStyle name="Normal 2 33 7 14" xfId="55008"/>
    <cellStyle name="Normal 2 33 7 15" xfId="56238"/>
    <cellStyle name="Normal 2 33 7 16" xfId="57459"/>
    <cellStyle name="Normal 2 33 7 17" xfId="58670"/>
    <cellStyle name="Normal 2 33 7 18" xfId="59870"/>
    <cellStyle name="Normal 2 33 7 19" xfId="61249"/>
    <cellStyle name="Normal 2 33 7 2" xfId="11730"/>
    <cellStyle name="Normal 2 33 7 20" xfId="62448"/>
    <cellStyle name="Normal 2 33 7 3" xfId="23345"/>
    <cellStyle name="Normal 2 33 7 4" xfId="32745"/>
    <cellStyle name="Normal 2 33 7 5" xfId="41119"/>
    <cellStyle name="Normal 2 33 7 6" xfId="42313"/>
    <cellStyle name="Normal 2 33 7 7" xfId="46206"/>
    <cellStyle name="Normal 2 33 7 8" xfId="47541"/>
    <cellStyle name="Normal 2 33 7 9" xfId="48796"/>
    <cellStyle name="Normal 2 33 70" xfId="28562"/>
    <cellStyle name="Normal 2 33 71" xfId="29320"/>
    <cellStyle name="Normal 2 33 72" xfId="29177"/>
    <cellStyle name="Normal 2 33 73" xfId="29527"/>
    <cellStyle name="Normal 2 33 74" xfId="26624"/>
    <cellStyle name="Normal 2 33 75" xfId="27692"/>
    <cellStyle name="Normal 2 33 76" xfId="13360"/>
    <cellStyle name="Normal 2 33 77" xfId="33980"/>
    <cellStyle name="Normal 2 33 78" xfId="37453"/>
    <cellStyle name="Normal 2 33 79" xfId="43785"/>
    <cellStyle name="Normal 2 33 8" xfId="5236"/>
    <cellStyle name="Normal 2 33 8 2" xfId="11731"/>
    <cellStyle name="Normal 2 33 8 3" xfId="20984"/>
    <cellStyle name="Normal 2 33 8 4" xfId="32440"/>
    <cellStyle name="Normal 2 33 8 5" xfId="39392"/>
    <cellStyle name="Normal 2 33 8 6" xfId="40889"/>
    <cellStyle name="Normal 2 33 80" xfId="46200"/>
    <cellStyle name="Normal 2 33 81" xfId="47535"/>
    <cellStyle name="Normal 2 33 82" xfId="48790"/>
    <cellStyle name="Normal 2 33 83" xfId="50039"/>
    <cellStyle name="Normal 2 33 84" xfId="51263"/>
    <cellStyle name="Normal 2 33 85" xfId="52525"/>
    <cellStyle name="Normal 2 33 86" xfId="53767"/>
    <cellStyle name="Normal 2 33 87" xfId="55002"/>
    <cellStyle name="Normal 2 33 88" xfId="56232"/>
    <cellStyle name="Normal 2 33 89" xfId="57453"/>
    <cellStyle name="Normal 2 33 9" xfId="5237"/>
    <cellStyle name="Normal 2 33 9 2" xfId="11732"/>
    <cellStyle name="Normal 2 33 9 3" xfId="19741"/>
    <cellStyle name="Normal 2 33 9 4" xfId="32128"/>
    <cellStyle name="Normal 2 33 9 5" xfId="39721"/>
    <cellStyle name="Normal 2 33 9 6" xfId="42491"/>
    <cellStyle name="Normal 2 33 90" xfId="58664"/>
    <cellStyle name="Normal 2 33 91" xfId="59864"/>
    <cellStyle name="Normal 2 33 92" xfId="61243"/>
    <cellStyle name="Normal 2 33 93" xfId="62442"/>
    <cellStyle name="Normal 2 33_Planilha" xfId="46207"/>
    <cellStyle name="Normal 2 34" xfId="5238"/>
    <cellStyle name="Normal 2 34 10" xfId="5239"/>
    <cellStyle name="Normal 2 34 10 2" xfId="11734"/>
    <cellStyle name="Normal 2 34 10 3" xfId="19340"/>
    <cellStyle name="Normal 2 34 10 4" xfId="36279"/>
    <cellStyle name="Normal 2 34 10 5" xfId="39492"/>
    <cellStyle name="Normal 2 34 10 6" xfId="41669"/>
    <cellStyle name="Normal 2 34 11" xfId="5240"/>
    <cellStyle name="Normal 2 34 11 2" xfId="11735"/>
    <cellStyle name="Normal 2 34 11 3" xfId="18928"/>
    <cellStyle name="Normal 2 34 11 4" xfId="36030"/>
    <cellStyle name="Normal 2 34 11 5" xfId="32931"/>
    <cellStyle name="Normal 2 34 11 6" xfId="38409"/>
    <cellStyle name="Normal 2 34 12" xfId="5241"/>
    <cellStyle name="Normal 2 34 12 2" xfId="11736"/>
    <cellStyle name="Normal 2 34 12 3" xfId="18519"/>
    <cellStyle name="Normal 2 34 12 4" xfId="35744"/>
    <cellStyle name="Normal 2 34 12 5" xfId="39604"/>
    <cellStyle name="Normal 2 34 12 6" xfId="41136"/>
    <cellStyle name="Normal 2 34 13" xfId="5242"/>
    <cellStyle name="Normal 2 34 13 2" xfId="11737"/>
    <cellStyle name="Normal 2 34 13 3" xfId="18118"/>
    <cellStyle name="Normal 2 34 13 4" xfId="35408"/>
    <cellStyle name="Normal 2 34 13 5" xfId="30408"/>
    <cellStyle name="Normal 2 34 13 6" xfId="40969"/>
    <cellStyle name="Normal 2 34 14" xfId="5243"/>
    <cellStyle name="Normal 2 34 14 2" xfId="13282"/>
    <cellStyle name="Normal 2 34 14 3" xfId="30141"/>
    <cellStyle name="Normal 2 34 14 4" xfId="33276"/>
    <cellStyle name="Normal 2 34 14 5" xfId="37443"/>
    <cellStyle name="Normal 2 34 14 6" xfId="43082"/>
    <cellStyle name="Normal 2 34 15" xfId="5244"/>
    <cellStyle name="Normal 2 34 15 2" xfId="14389"/>
    <cellStyle name="Normal 2 34 15 3" xfId="31168"/>
    <cellStyle name="Normal 2 34 15 4" xfId="39498"/>
    <cellStyle name="Normal 2 34 15 5" xfId="42234"/>
    <cellStyle name="Normal 2 34 15 6" xfId="42271"/>
    <cellStyle name="Normal 2 34 16" xfId="5245"/>
    <cellStyle name="Normal 2 34 16 2" xfId="13849"/>
    <cellStyle name="Normal 2 34 16 3" xfId="30647"/>
    <cellStyle name="Normal 2 34 16 4" xfId="36418"/>
    <cellStyle name="Normal 2 34 16 5" xfId="34607"/>
    <cellStyle name="Normal 2 34 16 6" xfId="44558"/>
    <cellStyle name="Normal 2 34 17" xfId="5246"/>
    <cellStyle name="Normal 2 34 17 2" xfId="14434"/>
    <cellStyle name="Normal 2 34 17 3" xfId="31208"/>
    <cellStyle name="Normal 2 34 17 4" xfId="40971"/>
    <cellStyle name="Normal 2 34 17 5" xfId="43341"/>
    <cellStyle name="Normal 2 34 17 6" xfId="44597"/>
    <cellStyle name="Normal 2 34 18" xfId="5247"/>
    <cellStyle name="Normal 2 34 18 2" xfId="13779"/>
    <cellStyle name="Normal 2 34 18 3" xfId="30573"/>
    <cellStyle name="Normal 2 34 18 4" xfId="36709"/>
    <cellStyle name="Normal 2 34 18 5" xfId="36533"/>
    <cellStyle name="Normal 2 34 18 6" xfId="32367"/>
    <cellStyle name="Normal 2 34 19" xfId="5248"/>
    <cellStyle name="Normal 2 34 19 2" xfId="14514"/>
    <cellStyle name="Normal 2 34 19 3" xfId="31281"/>
    <cellStyle name="Normal 2 34 19 4" xfId="39928"/>
    <cellStyle name="Normal 2 34 19 5" xfId="42572"/>
    <cellStyle name="Normal 2 34 19 6" xfId="44105"/>
    <cellStyle name="Normal 2 34 2" xfId="5249"/>
    <cellStyle name="Normal 2 34 2 10" xfId="50048"/>
    <cellStyle name="Normal 2 34 2 11" xfId="51271"/>
    <cellStyle name="Normal 2 34 2 12" xfId="52533"/>
    <cellStyle name="Normal 2 34 2 13" xfId="53776"/>
    <cellStyle name="Normal 2 34 2 14" xfId="55010"/>
    <cellStyle name="Normal 2 34 2 15" xfId="56240"/>
    <cellStyle name="Normal 2 34 2 16" xfId="57461"/>
    <cellStyle name="Normal 2 34 2 17" xfId="58672"/>
    <cellStyle name="Normal 2 34 2 18" xfId="59872"/>
    <cellStyle name="Normal 2 34 2 19" xfId="61251"/>
    <cellStyle name="Normal 2 34 2 2" xfId="11733"/>
    <cellStyle name="Normal 2 34 2 20" xfId="62450"/>
    <cellStyle name="Normal 2 34 2 3" xfId="10301"/>
    <cellStyle name="Normal 2 34 2 4" xfId="31778"/>
    <cellStyle name="Normal 2 34 2 5" xfId="12902"/>
    <cellStyle name="Normal 2 34 2 6" xfId="20302"/>
    <cellStyle name="Normal 2 34 2 7" xfId="46209"/>
    <cellStyle name="Normal 2 34 2 8" xfId="47543"/>
    <cellStyle name="Normal 2 34 2 9" xfId="48799"/>
    <cellStyle name="Normal 2 34 20" xfId="5250"/>
    <cellStyle name="Normal 2 34 20 2" xfId="13696"/>
    <cellStyle name="Normal 2 34 20 3" xfId="30492"/>
    <cellStyle name="Normal 2 34 20 4" xfId="37753"/>
    <cellStyle name="Normal 2 34 20 5" xfId="30923"/>
    <cellStyle name="Normal 2 34 20 6" xfId="37272"/>
    <cellStyle name="Normal 2 34 21" xfId="5251"/>
    <cellStyle name="Normal 2 34 21 2" xfId="14614"/>
    <cellStyle name="Normal 2 34 21 3" xfId="31369"/>
    <cellStyle name="Normal 2 34 21 4" xfId="41700"/>
    <cellStyle name="Normal 2 34 21 5" xfId="43878"/>
    <cellStyle name="Normal 2 34 21 6" xfId="44950"/>
    <cellStyle name="Normal 2 34 22" xfId="5252"/>
    <cellStyle name="Normal 2 34 22 2" xfId="13598"/>
    <cellStyle name="Normal 2 34 22 3" xfId="30399"/>
    <cellStyle name="Normal 2 34 22 4" xfId="41806"/>
    <cellStyle name="Normal 2 34 22 5" xfId="43961"/>
    <cellStyle name="Normal 2 34 22 6" xfId="44123"/>
    <cellStyle name="Normal 2 34 23" xfId="5253"/>
    <cellStyle name="Normal 2 34 23 2" xfId="14725"/>
    <cellStyle name="Normal 2 34 23 3" xfId="31462"/>
    <cellStyle name="Normal 2 34 23 4" xfId="40159"/>
    <cellStyle name="Normal 2 34 23 5" xfId="42746"/>
    <cellStyle name="Normal 2 34 23 6" xfId="44292"/>
    <cellStyle name="Normal 2 34 24" xfId="5254"/>
    <cellStyle name="Normal 2 34 24 2" xfId="13470"/>
    <cellStyle name="Normal 2 34 24 3" xfId="30298"/>
    <cellStyle name="Normal 2 34 24 4" xfId="32966"/>
    <cellStyle name="Normal 2 34 24 5" xfId="31509"/>
    <cellStyle name="Normal 2 34 24 6" xfId="35831"/>
    <cellStyle name="Normal 2 34 25" xfId="5255"/>
    <cellStyle name="Normal 2 34 25 2" xfId="14861"/>
    <cellStyle name="Normal 2 34 25 3" xfId="31562"/>
    <cellStyle name="Normal 2 34 25 4" xfId="39171"/>
    <cellStyle name="Normal 2 34 25 5" xfId="41991"/>
    <cellStyle name="Normal 2 34 25 6" xfId="43224"/>
    <cellStyle name="Normal 2 34 26" xfId="5256"/>
    <cellStyle name="Normal 2 34 26 2" xfId="15304"/>
    <cellStyle name="Normal 2 34 26 3" xfId="31903"/>
    <cellStyle name="Normal 2 34 26 4" xfId="32003"/>
    <cellStyle name="Normal 2 34 26 5" xfId="34966"/>
    <cellStyle name="Normal 2 34 26 6" xfId="14173"/>
    <cellStyle name="Normal 2 34 27" xfId="5257"/>
    <cellStyle name="Normal 2 34 27 2" xfId="15707"/>
    <cellStyle name="Normal 2 34 27 3" xfId="32225"/>
    <cellStyle name="Normal 2 34 27 4" xfId="37838"/>
    <cellStyle name="Normal 2 34 27 5" xfId="39413"/>
    <cellStyle name="Normal 2 34 27 6" xfId="39914"/>
    <cellStyle name="Normal 2 34 28" xfId="5258"/>
    <cellStyle name="Normal 2 34 28 2" xfId="16104"/>
    <cellStyle name="Normal 2 34 28 3" xfId="32528"/>
    <cellStyle name="Normal 2 34 28 4" xfId="40447"/>
    <cellStyle name="Normal 2 34 28 5" xfId="42971"/>
    <cellStyle name="Normal 2 34 28 6" xfId="44360"/>
    <cellStyle name="Normal 2 34 29" xfId="5259"/>
    <cellStyle name="Normal 2 34 29 2" xfId="16507"/>
    <cellStyle name="Normal 2 34 29 3" xfId="32827"/>
    <cellStyle name="Normal 2 34 29 4" xfId="37589"/>
    <cellStyle name="Normal 2 34 29 5" xfId="36804"/>
    <cellStyle name="Normal 2 34 29 6" xfId="12884"/>
    <cellStyle name="Normal 2 34 3" xfId="5260"/>
    <cellStyle name="Normal 2 34 3 10" xfId="50049"/>
    <cellStyle name="Normal 2 34 3 11" xfId="51272"/>
    <cellStyle name="Normal 2 34 3 12" xfId="52534"/>
    <cellStyle name="Normal 2 34 3 13" xfId="53777"/>
    <cellStyle name="Normal 2 34 3 14" xfId="55011"/>
    <cellStyle name="Normal 2 34 3 15" xfId="56241"/>
    <cellStyle name="Normal 2 34 3 16" xfId="57462"/>
    <cellStyle name="Normal 2 34 3 17" xfId="58673"/>
    <cellStyle name="Normal 2 34 3 18" xfId="59873"/>
    <cellStyle name="Normal 2 34 3 19" xfId="61252"/>
    <cellStyle name="Normal 2 34 3 2" xfId="11738"/>
    <cellStyle name="Normal 2 34 3 20" xfId="62451"/>
    <cellStyle name="Normal 2 34 3 3" xfId="17710"/>
    <cellStyle name="Normal 2 34 3 4" xfId="35110"/>
    <cellStyle name="Normal 2 34 3 5" xfId="39826"/>
    <cellStyle name="Normal 2 34 3 6" xfId="37175"/>
    <cellStyle name="Normal 2 34 3 7" xfId="46210"/>
    <cellStyle name="Normal 2 34 3 8" xfId="47544"/>
    <cellStyle name="Normal 2 34 3 9" xfId="48800"/>
    <cellStyle name="Normal 2 34 30" xfId="5261"/>
    <cellStyle name="Normal 2 34 30 2" xfId="16905"/>
    <cellStyle name="Normal 2 34 30 3" xfId="33130"/>
    <cellStyle name="Normal 2 34 30 4" xfId="41573"/>
    <cellStyle name="Normal 2 34 30 5" xfId="43798"/>
    <cellStyle name="Normal 2 34 30 6" xfId="44806"/>
    <cellStyle name="Normal 2 34 31" xfId="5262"/>
    <cellStyle name="Normal 2 34 31 2" xfId="20175"/>
    <cellStyle name="Normal 2 34 31 3" xfId="35547"/>
    <cellStyle name="Normal 2 34 31 4" xfId="41320"/>
    <cellStyle name="Normal 2 34 31 5" xfId="43598"/>
    <cellStyle name="Normal 2 34 31 6" xfId="44784"/>
    <cellStyle name="Normal 2 34 32" xfId="5263"/>
    <cellStyle name="Normal 2 34 32 2" xfId="23223"/>
    <cellStyle name="Normal 2 34 32 3" xfId="37689"/>
    <cellStyle name="Normal 2 34 32 4" xfId="37192"/>
    <cellStyle name="Normal 2 34 32 5" xfId="37281"/>
    <cellStyle name="Normal 2 34 32 6" xfId="13757"/>
    <cellStyle name="Normal 2 34 33" xfId="5264"/>
    <cellStyle name="Normal 2 34 33 2" xfId="16237"/>
    <cellStyle name="Normal 2 34 33 3" xfId="32631"/>
    <cellStyle name="Normal 2 34 33 4" xfId="39189"/>
    <cellStyle name="Normal 2 34 33 5" xfId="42003"/>
    <cellStyle name="Normal 2 34 33 6" xfId="38946"/>
    <cellStyle name="Normal 2 34 34" xfId="9578"/>
    <cellStyle name="Normal 2 34 35" xfId="14852"/>
    <cellStyle name="Normal 2 34 36" xfId="18673"/>
    <cellStyle name="Normal 2 34 37" xfId="18172"/>
    <cellStyle name="Normal 2 34 38" xfId="19420"/>
    <cellStyle name="Normal 2 34 39" xfId="23128"/>
    <cellStyle name="Normal 2 34 4" xfId="5265"/>
    <cellStyle name="Normal 2 34 4 10" xfId="50050"/>
    <cellStyle name="Normal 2 34 4 11" xfId="51273"/>
    <cellStyle name="Normal 2 34 4 12" xfId="52535"/>
    <cellStyle name="Normal 2 34 4 13" xfId="53778"/>
    <cellStyle name="Normal 2 34 4 14" xfId="55012"/>
    <cellStyle name="Normal 2 34 4 15" xfId="56242"/>
    <cellStyle name="Normal 2 34 4 16" xfId="57463"/>
    <cellStyle name="Normal 2 34 4 17" xfId="58674"/>
    <cellStyle name="Normal 2 34 4 18" xfId="59874"/>
    <cellStyle name="Normal 2 34 4 19" xfId="61253"/>
    <cellStyle name="Normal 2 34 4 2" xfId="11739"/>
    <cellStyle name="Normal 2 34 4 20" xfId="62452"/>
    <cellStyle name="Normal 2 34 4 3" xfId="17314"/>
    <cellStyle name="Normal 2 34 4 4" xfId="34814"/>
    <cellStyle name="Normal 2 34 4 5" xfId="13224"/>
    <cellStyle name="Normal 2 34 4 6" xfId="41006"/>
    <cellStyle name="Normal 2 34 4 7" xfId="46211"/>
    <cellStyle name="Normal 2 34 4 8" xfId="47545"/>
    <cellStyle name="Normal 2 34 4 9" xfId="48801"/>
    <cellStyle name="Normal 2 34 40" xfId="16651"/>
    <cellStyle name="Normal 2 34 41" xfId="20597"/>
    <cellStyle name="Normal 2 34 42" xfId="24461"/>
    <cellStyle name="Normal 2 34 43" xfId="24670"/>
    <cellStyle name="Normal 2 34 44" xfId="24872"/>
    <cellStyle name="Normal 2 34 45" xfId="25076"/>
    <cellStyle name="Normal 2 34 46" xfId="25272"/>
    <cellStyle name="Normal 2 34 47" xfId="25471"/>
    <cellStyle name="Normal 2 34 48" xfId="25668"/>
    <cellStyle name="Normal 2 34 49" xfId="25854"/>
    <cellStyle name="Normal 2 34 5" xfId="5266"/>
    <cellStyle name="Normal 2 34 5 10" xfId="50051"/>
    <cellStyle name="Normal 2 34 5 11" xfId="51274"/>
    <cellStyle name="Normal 2 34 5 12" xfId="52536"/>
    <cellStyle name="Normal 2 34 5 13" xfId="53779"/>
    <cellStyle name="Normal 2 34 5 14" xfId="55013"/>
    <cellStyle name="Normal 2 34 5 15" xfId="56243"/>
    <cellStyle name="Normal 2 34 5 16" xfId="57464"/>
    <cellStyle name="Normal 2 34 5 17" xfId="58675"/>
    <cellStyle name="Normal 2 34 5 18" xfId="59875"/>
    <cellStyle name="Normal 2 34 5 19" xfId="61254"/>
    <cellStyle name="Normal 2 34 5 2" xfId="11740"/>
    <cellStyle name="Normal 2 34 5 20" xfId="62453"/>
    <cellStyle name="Normal 2 34 5 3" xfId="16918"/>
    <cellStyle name="Normal 2 34 5 4" xfId="34510"/>
    <cellStyle name="Normal 2 34 5 5" xfId="38913"/>
    <cellStyle name="Normal 2 34 5 6" xfId="35952"/>
    <cellStyle name="Normal 2 34 5 7" xfId="46212"/>
    <cellStyle name="Normal 2 34 5 8" xfId="47546"/>
    <cellStyle name="Normal 2 34 5 9" xfId="48802"/>
    <cellStyle name="Normal 2 34 50" xfId="26043"/>
    <cellStyle name="Normal 2 34 51" xfId="26234"/>
    <cellStyle name="Normal 2 34 52" xfId="26417"/>
    <cellStyle name="Normal 2 34 53" xfId="26599"/>
    <cellStyle name="Normal 2 34 54" xfId="26787"/>
    <cellStyle name="Normal 2 34 55" xfId="26966"/>
    <cellStyle name="Normal 2 34 56" xfId="27143"/>
    <cellStyle name="Normal 2 34 57" xfId="27316"/>
    <cellStyle name="Normal 2 34 58" xfId="27485"/>
    <cellStyle name="Normal 2 34 59" xfId="27651"/>
    <cellStyle name="Normal 2 34 6" xfId="5267"/>
    <cellStyle name="Normal 2 34 6 10" xfId="50052"/>
    <cellStyle name="Normal 2 34 6 11" xfId="51275"/>
    <cellStyle name="Normal 2 34 6 12" xfId="52537"/>
    <cellStyle name="Normal 2 34 6 13" xfId="53780"/>
    <cellStyle name="Normal 2 34 6 14" xfId="55014"/>
    <cellStyle name="Normal 2 34 6 15" xfId="56244"/>
    <cellStyle name="Normal 2 34 6 16" xfId="57465"/>
    <cellStyle name="Normal 2 34 6 17" xfId="58676"/>
    <cellStyle name="Normal 2 34 6 18" xfId="59876"/>
    <cellStyle name="Normal 2 34 6 19" xfId="61255"/>
    <cellStyle name="Normal 2 34 6 2" xfId="11741"/>
    <cellStyle name="Normal 2 34 6 20" xfId="62454"/>
    <cellStyle name="Normal 2 34 6 3" xfId="16521"/>
    <cellStyle name="Normal 2 34 6 4" xfId="34198"/>
    <cellStyle name="Normal 2 34 6 5" xfId="38225"/>
    <cellStyle name="Normal 2 34 6 6" xfId="43702"/>
    <cellStyle name="Normal 2 34 6 7" xfId="46213"/>
    <cellStyle name="Normal 2 34 6 8" xfId="47547"/>
    <cellStyle name="Normal 2 34 6 9" xfId="48803"/>
    <cellStyle name="Normal 2 34 60" xfId="27808"/>
    <cellStyle name="Normal 2 34 61" xfId="27962"/>
    <cellStyle name="Normal 2 34 62" xfId="28108"/>
    <cellStyle name="Normal 2 34 63" xfId="28258"/>
    <cellStyle name="Normal 2 34 64" xfId="25884"/>
    <cellStyle name="Normal 2 34 65" xfId="20276"/>
    <cellStyle name="Normal 2 34 66" xfId="28940"/>
    <cellStyle name="Normal 2 34 67" xfId="29458"/>
    <cellStyle name="Normal 2 34 68" xfId="27346"/>
    <cellStyle name="Normal 2 34 69" xfId="23674"/>
    <cellStyle name="Normal 2 34 7" xfId="5268"/>
    <cellStyle name="Normal 2 34 7 10" xfId="50053"/>
    <cellStyle name="Normal 2 34 7 11" xfId="51276"/>
    <cellStyle name="Normal 2 34 7 12" xfId="52538"/>
    <cellStyle name="Normal 2 34 7 13" xfId="53781"/>
    <cellStyle name="Normal 2 34 7 14" xfId="55015"/>
    <cellStyle name="Normal 2 34 7 15" xfId="56245"/>
    <cellStyle name="Normal 2 34 7 16" xfId="57466"/>
    <cellStyle name="Normal 2 34 7 17" xfId="58677"/>
    <cellStyle name="Normal 2 34 7 18" xfId="59877"/>
    <cellStyle name="Normal 2 34 7 19" xfId="61256"/>
    <cellStyle name="Normal 2 34 7 2" xfId="11742"/>
    <cellStyle name="Normal 2 34 7 20" xfId="62455"/>
    <cellStyle name="Normal 2 34 7 3" xfId="16119"/>
    <cellStyle name="Normal 2 34 7 4" xfId="9860"/>
    <cellStyle name="Normal 2 34 7 5" xfId="35352"/>
    <cellStyle name="Normal 2 34 7 6" xfId="34733"/>
    <cellStyle name="Normal 2 34 7 7" xfId="46214"/>
    <cellStyle name="Normal 2 34 7 8" xfId="47548"/>
    <cellStyle name="Normal 2 34 7 9" xfId="48804"/>
    <cellStyle name="Normal 2 34 70" xfId="28033"/>
    <cellStyle name="Normal 2 34 71" xfId="24694"/>
    <cellStyle name="Normal 2 34 72" xfId="21713"/>
    <cellStyle name="Normal 2 34 73" xfId="22299"/>
    <cellStyle name="Normal 2 34 74" xfId="28758"/>
    <cellStyle name="Normal 2 34 75" xfId="29690"/>
    <cellStyle name="Normal 2 34 76" xfId="13022"/>
    <cellStyle name="Normal 2 34 77" xfId="33701"/>
    <cellStyle name="Normal 2 34 78" xfId="39626"/>
    <cellStyle name="Normal 2 34 79" xfId="43879"/>
    <cellStyle name="Normal 2 34 8" xfId="5269"/>
    <cellStyle name="Normal 2 34 8 2" xfId="11743"/>
    <cellStyle name="Normal 2 34 8 3" xfId="15720"/>
    <cellStyle name="Normal 2 34 8 4" xfId="33905"/>
    <cellStyle name="Normal 2 34 8 5" xfId="36701"/>
    <cellStyle name="Normal 2 34 8 6" xfId="42489"/>
    <cellStyle name="Normal 2 34 80" xfId="46208"/>
    <cellStyle name="Normal 2 34 81" xfId="47542"/>
    <cellStyle name="Normal 2 34 82" xfId="48798"/>
    <cellStyle name="Normal 2 34 83" xfId="50047"/>
    <cellStyle name="Normal 2 34 84" xfId="51270"/>
    <cellStyle name="Normal 2 34 85" xfId="52532"/>
    <cellStyle name="Normal 2 34 86" xfId="53775"/>
    <cellStyle name="Normal 2 34 87" xfId="55009"/>
    <cellStyle name="Normal 2 34 88" xfId="56239"/>
    <cellStyle name="Normal 2 34 89" xfId="57460"/>
    <cellStyle name="Normal 2 34 9" xfId="5270"/>
    <cellStyle name="Normal 2 34 9 2" xfId="11744"/>
    <cellStyle name="Normal 2 34 9 3" xfId="10296"/>
    <cellStyle name="Normal 2 34 9 4" xfId="33630"/>
    <cellStyle name="Normal 2 34 9 5" xfId="36747"/>
    <cellStyle name="Normal 2 34 9 6" xfId="32506"/>
    <cellStyle name="Normal 2 34 90" xfId="58671"/>
    <cellStyle name="Normal 2 34 91" xfId="59871"/>
    <cellStyle name="Normal 2 34 92" xfId="61250"/>
    <cellStyle name="Normal 2 34 93" xfId="62449"/>
    <cellStyle name="Normal 2 34_Planilha" xfId="46215"/>
    <cellStyle name="Normal 2 35" xfId="5271"/>
    <cellStyle name="Normal 2 35 10" xfId="5272"/>
    <cellStyle name="Normal 2 35 10 2" xfId="11746"/>
    <cellStyle name="Normal 2 35 10 3" xfId="14873"/>
    <cellStyle name="Normal 2 35 10 4" xfId="33040"/>
    <cellStyle name="Normal 2 35 10 5" xfId="30249"/>
    <cellStyle name="Normal 2 35 10 6" xfId="39900"/>
    <cellStyle name="Normal 2 35 11" xfId="5273"/>
    <cellStyle name="Normal 2 35 11 2" xfId="11747"/>
    <cellStyle name="Normal 2 35 11 3" xfId="13457"/>
    <cellStyle name="Normal 2 35 11 4" xfId="32744"/>
    <cellStyle name="Normal 2 35 11 5" xfId="41445"/>
    <cellStyle name="Normal 2 35 11 6" xfId="42408"/>
    <cellStyle name="Normal 2 35 12" xfId="5274"/>
    <cellStyle name="Normal 2 35 12 2" xfId="11748"/>
    <cellStyle name="Normal 2 35 12 3" xfId="14733"/>
    <cellStyle name="Normal 2 35 12 4" xfId="32439"/>
    <cellStyle name="Normal 2 35 12 5" xfId="35643"/>
    <cellStyle name="Normal 2 35 12 6" xfId="38549"/>
    <cellStyle name="Normal 2 35 13" xfId="5275"/>
    <cellStyle name="Normal 2 35 13 2" xfId="11749"/>
    <cellStyle name="Normal 2 35 13 3" xfId="13637"/>
    <cellStyle name="Normal 2 35 13 4" xfId="32127"/>
    <cellStyle name="Normal 2 35 13 5" xfId="39823"/>
    <cellStyle name="Normal 2 35 13 6" xfId="42580"/>
    <cellStyle name="Normal 2 35 14" xfId="5276"/>
    <cellStyle name="Normal 2 35 14 2" xfId="13283"/>
    <cellStyle name="Normal 2 35 14 3" xfId="30142"/>
    <cellStyle name="Normal 2 35 14 4" xfId="32971"/>
    <cellStyle name="Normal 2 35 14 5" xfId="41375"/>
    <cellStyle name="Normal 2 35 14 6" xfId="36951"/>
    <cellStyle name="Normal 2 35 15" xfId="5277"/>
    <cellStyle name="Normal 2 35 15 2" xfId="14395"/>
    <cellStyle name="Normal 2 35 15 3" xfId="31174"/>
    <cellStyle name="Normal 2 35 15 4" xfId="36844"/>
    <cellStyle name="Normal 2 35 15 5" xfId="39549"/>
    <cellStyle name="Normal 2 35 15 6" xfId="43875"/>
    <cellStyle name="Normal 2 35 16" xfId="5278"/>
    <cellStyle name="Normal 2 35 16 2" xfId="13844"/>
    <cellStyle name="Normal 2 35 16 3" xfId="30641"/>
    <cellStyle name="Normal 2 35 16 4" xfId="39964"/>
    <cellStyle name="Normal 2 35 16 5" xfId="42599"/>
    <cellStyle name="Normal 2 35 16 6" xfId="44385"/>
    <cellStyle name="Normal 2 35 17" xfId="5279"/>
    <cellStyle name="Normal 2 35 17 2" xfId="14443"/>
    <cellStyle name="Normal 2 35 17 3" xfId="31216"/>
    <cellStyle name="Normal 2 35 17 4" xfId="40077"/>
    <cellStyle name="Normal 2 35 17 5" xfId="42686"/>
    <cellStyle name="Normal 2 35 17 6" xfId="44184"/>
    <cellStyle name="Normal 2 35 18" xfId="5280"/>
    <cellStyle name="Normal 2 35 18 2" xfId="13773"/>
    <cellStyle name="Normal 2 35 18 3" xfId="30565"/>
    <cellStyle name="Normal 2 35 18 4" xfId="37316"/>
    <cellStyle name="Normal 2 35 18 5" xfId="34082"/>
    <cellStyle name="Normal 2 35 18 6" xfId="45062"/>
    <cellStyle name="Normal 2 35 19" xfId="5281"/>
    <cellStyle name="Normal 2 35 19 2" xfId="14521"/>
    <cellStyle name="Normal 2 35 19 3" xfId="31289"/>
    <cellStyle name="Normal 2 35 19 4" xfId="38762"/>
    <cellStyle name="Normal 2 35 19 5" xfId="34692"/>
    <cellStyle name="Normal 2 35 19 6" xfId="39037"/>
    <cellStyle name="Normal 2 35 2" xfId="5282"/>
    <cellStyle name="Normal 2 35 2 10" xfId="50055"/>
    <cellStyle name="Normal 2 35 2 11" xfId="51278"/>
    <cellStyle name="Normal 2 35 2 12" xfId="52541"/>
    <cellStyle name="Normal 2 35 2 13" xfId="53783"/>
    <cellStyle name="Normal 2 35 2 14" xfId="55017"/>
    <cellStyle name="Normal 2 35 2 15" xfId="56247"/>
    <cellStyle name="Normal 2 35 2 16" xfId="57468"/>
    <cellStyle name="Normal 2 35 2 17" xfId="58679"/>
    <cellStyle name="Normal 2 35 2 18" xfId="59879"/>
    <cellStyle name="Normal 2 35 2 19" xfId="61258"/>
    <cellStyle name="Normal 2 35 2 2" xfId="11745"/>
    <cellStyle name="Normal 2 35 2 20" xfId="62457"/>
    <cellStyle name="Normal 2 35 2 3" xfId="15319"/>
    <cellStyle name="Normal 2 35 2 4" xfId="33341"/>
    <cellStyle name="Normal 2 35 2 5" xfId="38557"/>
    <cellStyle name="Normal 2 35 2 6" xfId="42322"/>
    <cellStyle name="Normal 2 35 2 7" xfId="46217"/>
    <cellStyle name="Normal 2 35 2 8" xfId="47551"/>
    <cellStyle name="Normal 2 35 2 9" xfId="48807"/>
    <cellStyle name="Normal 2 35 20" xfId="5283"/>
    <cellStyle name="Normal 2 35 20 2" xfId="13686"/>
    <cellStyle name="Normal 2 35 20 3" xfId="30483"/>
    <cellStyle name="Normal 2 35 20 4" xfId="38155"/>
    <cellStyle name="Normal 2 35 20 5" xfId="14523"/>
    <cellStyle name="Normal 2 35 20 6" xfId="9837"/>
    <cellStyle name="Normal 2 35 21" xfId="5284"/>
    <cellStyle name="Normal 2 35 21 2" xfId="14625"/>
    <cellStyle name="Normal 2 35 21 3" xfId="31379"/>
    <cellStyle name="Normal 2 35 21 4" xfId="39489"/>
    <cellStyle name="Normal 2 35 21 5" xfId="42224"/>
    <cellStyle name="Normal 2 35 21 6" xfId="43860"/>
    <cellStyle name="Normal 2 35 22" xfId="5285"/>
    <cellStyle name="Normal 2 35 22 2" xfId="13585"/>
    <cellStyle name="Normal 2 35 22 3" xfId="30388"/>
    <cellStyle name="Normal 2 35 22 4" xfId="38654"/>
    <cellStyle name="Normal 2 35 22 5" xfId="39333"/>
    <cellStyle name="Normal 2 35 22 6" xfId="31966"/>
    <cellStyle name="Normal 2 35 23" xfId="5286"/>
    <cellStyle name="Normal 2 35 23 2" xfId="14738"/>
    <cellStyle name="Normal 2 35 23 3" xfId="31472"/>
    <cellStyle name="Normal 2 35 23 4" xfId="40740"/>
    <cellStyle name="Normal 2 35 23 5" xfId="43177"/>
    <cellStyle name="Normal 2 35 23 6" xfId="44497"/>
    <cellStyle name="Normal 2 35 24" xfId="5287"/>
    <cellStyle name="Normal 2 35 24 2" xfId="13456"/>
    <cellStyle name="Normal 2 35 24 3" xfId="30289"/>
    <cellStyle name="Normal 2 35 24 4" xfId="35671"/>
    <cellStyle name="Normal 2 35 24 5" xfId="39317"/>
    <cellStyle name="Normal 2 35 24 6" xfId="40521"/>
    <cellStyle name="Normal 2 35 25" xfId="5288"/>
    <cellStyle name="Normal 2 35 25 2" xfId="14879"/>
    <cellStyle name="Normal 2 35 25 3" xfId="31579"/>
    <cellStyle name="Normal 2 35 25 4" xfId="39606"/>
    <cellStyle name="Normal 2 35 25 5" xfId="42315"/>
    <cellStyle name="Normal 2 35 25 6" xfId="44906"/>
    <cellStyle name="Normal 2 35 26" xfId="5289"/>
    <cellStyle name="Normal 2 35 26 2" xfId="15320"/>
    <cellStyle name="Normal 2 35 26 3" xfId="31914"/>
    <cellStyle name="Normal 2 35 26 4" xfId="41232"/>
    <cellStyle name="Normal 2 35 26 5" xfId="43536"/>
    <cellStyle name="Normal 2 35 26 6" xfId="44888"/>
    <cellStyle name="Normal 2 35 27" xfId="5290"/>
    <cellStyle name="Normal 2 35 27 2" xfId="15725"/>
    <cellStyle name="Normal 2 35 27 3" xfId="32240"/>
    <cellStyle name="Normal 2 35 27 4" xfId="41550"/>
    <cellStyle name="Normal 2 35 27 5" xfId="43784"/>
    <cellStyle name="Normal 2 35 27 6" xfId="44276"/>
    <cellStyle name="Normal 2 35 28" xfId="5291"/>
    <cellStyle name="Normal 2 35 28 2" xfId="16124"/>
    <cellStyle name="Normal 2 35 28 3" xfId="32544"/>
    <cellStyle name="Normal 2 35 28 4" xfId="34417"/>
    <cellStyle name="Normal 2 35 28 5" xfId="30687"/>
    <cellStyle name="Normal 2 35 28 6" xfId="45175"/>
    <cellStyle name="Normal 2 35 29" xfId="5292"/>
    <cellStyle name="Normal 2 35 29 2" xfId="16522"/>
    <cellStyle name="Normal 2 35 29 3" xfId="32836"/>
    <cellStyle name="Normal 2 35 29 4" xfId="37349"/>
    <cellStyle name="Normal 2 35 29 5" xfId="30066"/>
    <cellStyle name="Normal 2 35 29 6" xfId="41440"/>
    <cellStyle name="Normal 2 35 3" xfId="5293"/>
    <cellStyle name="Normal 2 35 3 10" xfId="50056"/>
    <cellStyle name="Normal 2 35 3 11" xfId="51279"/>
    <cellStyle name="Normal 2 35 3 12" xfId="52542"/>
    <cellStyle name="Normal 2 35 3 13" xfId="53784"/>
    <cellStyle name="Normal 2 35 3 14" xfId="55018"/>
    <cellStyle name="Normal 2 35 3 15" xfId="56248"/>
    <cellStyle name="Normal 2 35 3 16" xfId="57469"/>
    <cellStyle name="Normal 2 35 3 17" xfId="58680"/>
    <cellStyle name="Normal 2 35 3 18" xfId="59880"/>
    <cellStyle name="Normal 2 35 3 19" xfId="61259"/>
    <cellStyle name="Normal 2 35 3 2" xfId="11750"/>
    <cellStyle name="Normal 2 35 3 20" xfId="62458"/>
    <cellStyle name="Normal 2 35 3 3" xfId="13202"/>
    <cellStyle name="Normal 2 35 3 4" xfId="31777"/>
    <cellStyle name="Normal 2 35 3 5" xfId="12905"/>
    <cellStyle name="Normal 2 35 3 6" xfId="33941"/>
    <cellStyle name="Normal 2 35 3 7" xfId="46218"/>
    <cellStyle name="Normal 2 35 3 8" xfId="47552"/>
    <cellStyle name="Normal 2 35 3 9" xfId="48808"/>
    <cellStyle name="Normal 2 35 30" xfId="5294"/>
    <cellStyle name="Normal 2 35 30 2" xfId="16925"/>
    <cellStyle name="Normal 2 35 30 3" xfId="33147"/>
    <cellStyle name="Normal 2 35 30 4" xfId="39409"/>
    <cellStyle name="Normal 2 35 30 5" xfId="42157"/>
    <cellStyle name="Normal 2 35 30 6" xfId="43653"/>
    <cellStyle name="Normal 2 35 31" xfId="5295"/>
    <cellStyle name="Normal 2 35 31 2" xfId="20172"/>
    <cellStyle name="Normal 2 35 31 3" xfId="35544"/>
    <cellStyle name="Normal 2 35 31 4" xfId="41371"/>
    <cellStyle name="Normal 2 35 31 5" xfId="43635"/>
    <cellStyle name="Normal 2 35 31 6" xfId="44852"/>
    <cellStyle name="Normal 2 35 32" xfId="5296"/>
    <cellStyle name="Normal 2 35 32 2" xfId="23221"/>
    <cellStyle name="Normal 2 35 32 3" xfId="37687"/>
    <cellStyle name="Normal 2 35 32 4" xfId="37077"/>
    <cellStyle name="Normal 2 35 32 5" xfId="41050"/>
    <cellStyle name="Normal 2 35 32 6" xfId="34868"/>
    <cellStyle name="Normal 2 35 33" xfId="5297"/>
    <cellStyle name="Normal 2 35 33 2" xfId="16236"/>
    <cellStyle name="Normal 2 35 33 3" xfId="32630"/>
    <cellStyle name="Normal 2 35 33 4" xfId="39304"/>
    <cellStyle name="Normal 2 35 33 5" xfId="42082"/>
    <cellStyle name="Normal 2 35 33 6" xfId="35171"/>
    <cellStyle name="Normal 2 35 34" xfId="9579"/>
    <cellStyle name="Normal 2 35 35" xfId="14853"/>
    <cellStyle name="Normal 2 35 36" xfId="22612"/>
    <cellStyle name="Normal 2 35 37" xfId="18104"/>
    <cellStyle name="Normal 2 35 38" xfId="19423"/>
    <cellStyle name="Normal 2 35 39" xfId="23833"/>
    <cellStyle name="Normal 2 35 4" xfId="5298"/>
    <cellStyle name="Normal 2 35 4 10" xfId="50057"/>
    <cellStyle name="Normal 2 35 4 11" xfId="51280"/>
    <cellStyle name="Normal 2 35 4 12" xfId="52543"/>
    <cellStyle name="Normal 2 35 4 13" xfId="53785"/>
    <cellStyle name="Normal 2 35 4 14" xfId="55019"/>
    <cellStyle name="Normal 2 35 4 15" xfId="56249"/>
    <cellStyle name="Normal 2 35 4 16" xfId="57470"/>
    <cellStyle name="Normal 2 35 4 17" xfId="58681"/>
    <cellStyle name="Normal 2 35 4 18" xfId="59881"/>
    <cellStyle name="Normal 2 35 4 19" xfId="61260"/>
    <cellStyle name="Normal 2 35 4 2" xfId="11751"/>
    <cellStyle name="Normal 2 35 4 20" xfId="62459"/>
    <cellStyle name="Normal 2 35 4 3" xfId="10300"/>
    <cellStyle name="Normal 2 35 4 4" xfId="36278"/>
    <cellStyle name="Normal 2 35 4 5" xfId="39613"/>
    <cellStyle name="Normal 2 35 4 6" xfId="31804"/>
    <cellStyle name="Normal 2 35 4 7" xfId="46219"/>
    <cellStyle name="Normal 2 35 4 8" xfId="47553"/>
    <cellStyle name="Normal 2 35 4 9" xfId="48809"/>
    <cellStyle name="Normal 2 35 40" xfId="22285"/>
    <cellStyle name="Normal 2 35 41" xfId="20598"/>
    <cellStyle name="Normal 2 35 42" xfId="23967"/>
    <cellStyle name="Normal 2 35 43" xfId="19317"/>
    <cellStyle name="Normal 2 35 44" xfId="23077"/>
    <cellStyle name="Normal 2 35 45" xfId="22382"/>
    <cellStyle name="Normal 2 35 46" xfId="24559"/>
    <cellStyle name="Normal 2 35 47" xfId="24759"/>
    <cellStyle name="Normal 2 35 48" xfId="24963"/>
    <cellStyle name="Normal 2 35 49" xfId="25161"/>
    <cellStyle name="Normal 2 35 5" xfId="5299"/>
    <cellStyle name="Normal 2 35 5 10" xfId="50058"/>
    <cellStyle name="Normal 2 35 5 11" xfId="51281"/>
    <cellStyle name="Normal 2 35 5 12" xfId="52544"/>
    <cellStyle name="Normal 2 35 5 13" xfId="53786"/>
    <cellStyle name="Normal 2 35 5 14" xfId="55020"/>
    <cellStyle name="Normal 2 35 5 15" xfId="56250"/>
    <cellStyle name="Normal 2 35 5 16" xfId="57471"/>
    <cellStyle name="Normal 2 35 5 17" xfId="58682"/>
    <cellStyle name="Normal 2 35 5 18" xfId="59882"/>
    <cellStyle name="Normal 2 35 5 19" xfId="61261"/>
    <cellStyle name="Normal 2 35 5 2" xfId="11752"/>
    <cellStyle name="Normal 2 35 5 20" xfId="62460"/>
    <cellStyle name="Normal 2 35 5 3" xfId="10299"/>
    <cellStyle name="Normal 2 35 5 4" xfId="36029"/>
    <cellStyle name="Normal 2 35 5 5" xfId="33238"/>
    <cellStyle name="Normal 2 35 5 6" xfId="41925"/>
    <cellStyle name="Normal 2 35 5 7" xfId="46220"/>
    <cellStyle name="Normal 2 35 5 8" xfId="47554"/>
    <cellStyle name="Normal 2 35 5 9" xfId="48810"/>
    <cellStyle name="Normal 2 35 50" xfId="25359"/>
    <cellStyle name="Normal 2 35 51" xfId="25558"/>
    <cellStyle name="Normal 2 35 52" xfId="25748"/>
    <cellStyle name="Normal 2 35 53" xfId="25933"/>
    <cellStyle name="Normal 2 35 54" xfId="26125"/>
    <cellStyle name="Normal 2 35 55" xfId="26309"/>
    <cellStyle name="Normal 2 35 56" xfId="26491"/>
    <cellStyle name="Normal 2 35 57" xfId="26678"/>
    <cellStyle name="Normal 2 35 58" xfId="26860"/>
    <cellStyle name="Normal 2 35 59" xfId="27037"/>
    <cellStyle name="Normal 2 35 6" xfId="5300"/>
    <cellStyle name="Normal 2 35 6 10" xfId="50059"/>
    <cellStyle name="Normal 2 35 6 11" xfId="51282"/>
    <cellStyle name="Normal 2 35 6 12" xfId="52545"/>
    <cellStyle name="Normal 2 35 6 13" xfId="53787"/>
    <cellStyle name="Normal 2 35 6 14" xfId="55021"/>
    <cellStyle name="Normal 2 35 6 15" xfId="56251"/>
    <cellStyle name="Normal 2 35 6 16" xfId="57472"/>
    <cellStyle name="Normal 2 35 6 17" xfId="58683"/>
    <cellStyle name="Normal 2 35 6 18" xfId="59883"/>
    <cellStyle name="Normal 2 35 6 19" xfId="61262"/>
    <cellStyle name="Normal 2 35 6 2" xfId="11753"/>
    <cellStyle name="Normal 2 35 6 20" xfId="62461"/>
    <cellStyle name="Normal 2 35 6 3" xfId="10298"/>
    <cellStyle name="Normal 2 35 6 4" xfId="35743"/>
    <cellStyle name="Normal 2 35 6 5" xfId="39720"/>
    <cellStyle name="Normal 2 35 6 6" xfId="40731"/>
    <cellStyle name="Normal 2 35 6 7" xfId="46221"/>
    <cellStyle name="Normal 2 35 6 8" xfId="47555"/>
    <cellStyle name="Normal 2 35 6 9" xfId="48811"/>
    <cellStyle name="Normal 2 35 60" xfId="27211"/>
    <cellStyle name="Normal 2 35 61" xfId="27383"/>
    <cellStyle name="Normal 2 35 62" xfId="27548"/>
    <cellStyle name="Normal 2 35 63" xfId="27709"/>
    <cellStyle name="Normal 2 35 64" xfId="27036"/>
    <cellStyle name="Normal 2 35 65" xfId="28618"/>
    <cellStyle name="Normal 2 35 66" xfId="28276"/>
    <cellStyle name="Normal 2 35 67" xfId="26870"/>
    <cellStyle name="Normal 2 35 68" xfId="29351"/>
    <cellStyle name="Normal 2 35 69" xfId="25681"/>
    <cellStyle name="Normal 2 35 7" xfId="5301"/>
    <cellStyle name="Normal 2 35 7 10" xfId="50060"/>
    <cellStyle name="Normal 2 35 7 11" xfId="51283"/>
    <cellStyle name="Normal 2 35 7 12" xfId="52546"/>
    <cellStyle name="Normal 2 35 7 13" xfId="53788"/>
    <cellStyle name="Normal 2 35 7 14" xfId="55022"/>
    <cellStyle name="Normal 2 35 7 15" xfId="56252"/>
    <cellStyle name="Normal 2 35 7 16" xfId="57473"/>
    <cellStyle name="Normal 2 35 7 17" xfId="58684"/>
    <cellStyle name="Normal 2 35 7 18" xfId="59884"/>
    <cellStyle name="Normal 2 35 7 19" xfId="61263"/>
    <cellStyle name="Normal 2 35 7 2" xfId="11754"/>
    <cellStyle name="Normal 2 35 7 20" xfId="62462"/>
    <cellStyle name="Normal 2 35 7 3" xfId="10297"/>
    <cellStyle name="Normal 2 35 7 4" xfId="35407"/>
    <cellStyle name="Normal 2 35 7 5" xfId="10682"/>
    <cellStyle name="Normal 2 35 7 6" xfId="38436"/>
    <cellStyle name="Normal 2 35 7 7" xfId="46222"/>
    <cellStyle name="Normal 2 35 7 8" xfId="47556"/>
    <cellStyle name="Normal 2 35 7 9" xfId="48812"/>
    <cellStyle name="Normal 2 35 70" xfId="29722"/>
    <cellStyle name="Normal 2 35 71" xfId="29634"/>
    <cellStyle name="Normal 2 35 72" xfId="27337"/>
    <cellStyle name="Normal 2 35 73" xfId="25625"/>
    <cellStyle name="Normal 2 35 74" xfId="29963"/>
    <cellStyle name="Normal 2 35 75" xfId="29547"/>
    <cellStyle name="Normal 2 35 76" xfId="13021"/>
    <cellStyle name="Normal 2 35 77" xfId="33405"/>
    <cellStyle name="Normal 2 35 78" xfId="39202"/>
    <cellStyle name="Normal 2 35 79" xfId="37431"/>
    <cellStyle name="Normal 2 35 8" xfId="5302"/>
    <cellStyle name="Normal 2 35 8 2" xfId="11755"/>
    <cellStyle name="Normal 2 35 8 3" xfId="18529"/>
    <cellStyle name="Normal 2 35 8 4" xfId="35109"/>
    <cellStyle name="Normal 2 35 8 5" xfId="39937"/>
    <cellStyle name="Normal 2 35 8 6" xfId="33750"/>
    <cellStyle name="Normal 2 35 80" xfId="46216"/>
    <cellStyle name="Normal 2 35 81" xfId="47550"/>
    <cellStyle name="Normal 2 35 82" xfId="48806"/>
    <cellStyle name="Normal 2 35 83" xfId="50054"/>
    <cellStyle name="Normal 2 35 84" xfId="51277"/>
    <cellStyle name="Normal 2 35 85" xfId="52540"/>
    <cellStyle name="Normal 2 35 86" xfId="53782"/>
    <cellStyle name="Normal 2 35 87" xfId="55016"/>
    <cellStyle name="Normal 2 35 88" xfId="56246"/>
    <cellStyle name="Normal 2 35 89" xfId="57467"/>
    <cellStyle name="Normal 2 35 9" xfId="5303"/>
    <cellStyle name="Normal 2 35 9 2" xfId="11756"/>
    <cellStyle name="Normal 2 35 9 3" xfId="18127"/>
    <cellStyle name="Normal 2 35 9 4" xfId="34813"/>
    <cellStyle name="Normal 2 35 9 5" xfId="10607"/>
    <cellStyle name="Normal 2 35 9 6" xfId="40420"/>
    <cellStyle name="Normal 2 35 90" xfId="58678"/>
    <cellStyle name="Normal 2 35 91" xfId="59878"/>
    <cellStyle name="Normal 2 35 92" xfId="61257"/>
    <cellStyle name="Normal 2 35 93" xfId="62456"/>
    <cellStyle name="Normal 2 35_Planilha" xfId="46223"/>
    <cellStyle name="Normal 2 4" xfId="5304"/>
    <cellStyle name="Normal 2 4 10" xfId="5305"/>
    <cellStyle name="Normal 2 4 10 2" xfId="11758"/>
    <cellStyle name="Normal 2 4 10 3" xfId="17325"/>
    <cellStyle name="Normal 2 4 10 4" xfId="34197"/>
    <cellStyle name="Normal 2 4 10 5" xfId="37621"/>
    <cellStyle name="Normal 2 4 10 6" xfId="38700"/>
    <cellStyle name="Normal 2 4 11" xfId="5306"/>
    <cellStyle name="Normal 2 4 11 2" xfId="11759"/>
    <cellStyle name="Normal 2 4 11 3" xfId="16928"/>
    <cellStyle name="Normal 2 4 11 4" xfId="15008"/>
    <cellStyle name="Normal 2 4 11 5" xfId="32072"/>
    <cellStyle name="Normal 2 4 11 6" xfId="37626"/>
    <cellStyle name="Normal 2 4 12" xfId="5307"/>
    <cellStyle name="Normal 2 4 12 2" xfId="11760"/>
    <cellStyle name="Normal 2 4 12 3" xfId="16529"/>
    <cellStyle name="Normal 2 4 12 4" xfId="30215"/>
    <cellStyle name="Normal 2 4 12 5" xfId="36989"/>
    <cellStyle name="Normal 2 4 12 6" xfId="38193"/>
    <cellStyle name="Normal 2 4 13" xfId="5308"/>
    <cellStyle name="Normal 2 4 13 2" xfId="11761"/>
    <cellStyle name="Normal 2 4 13 3" xfId="16128"/>
    <cellStyle name="Normal 2 4 13 4" xfId="9861"/>
    <cellStyle name="Normal 2 4 13 5" xfId="35688"/>
    <cellStyle name="Normal 2 4 13 6" xfId="34970"/>
    <cellStyle name="Normal 2 4 14" xfId="5309"/>
    <cellStyle name="Normal 2 4 14 2" xfId="11762"/>
    <cellStyle name="Normal 2 4 14 3" xfId="15727"/>
    <cellStyle name="Normal 2 4 14 4" xfId="9862"/>
    <cellStyle name="Normal 2 4 14 5" xfId="35972"/>
    <cellStyle name="Normal 2 4 14 6" xfId="45155"/>
    <cellStyle name="Normal 2 4 15" xfId="5310"/>
    <cellStyle name="Normal 2 4 15 2" xfId="11763"/>
    <cellStyle name="Normal 2 4 15 3" xfId="15327"/>
    <cellStyle name="Normal 2 4 15 4" xfId="11781"/>
    <cellStyle name="Normal 2 4 15 5" xfId="36222"/>
    <cellStyle name="Normal 2 4 15 6" xfId="44119"/>
    <cellStyle name="Normal 2 4 16" xfId="5311"/>
    <cellStyle name="Normal 2 4 16 2" xfId="13284"/>
    <cellStyle name="Normal 2 4 16 3" xfId="30143"/>
    <cellStyle name="Normal 2 4 16 4" xfId="32678"/>
    <cellStyle name="Normal 2 4 16 5" xfId="32244"/>
    <cellStyle name="Normal 2 4 16 6" xfId="40115"/>
    <cellStyle name="Normal 2 4 17" xfId="5312"/>
    <cellStyle name="Normal 2 4 17 2" xfId="14401"/>
    <cellStyle name="Normal 2 4 17 3" xfId="31180"/>
    <cellStyle name="Normal 2 4 17 4" xfId="37655"/>
    <cellStyle name="Normal 2 4 17 5" xfId="33216"/>
    <cellStyle name="Normal 2 4 17 6" xfId="39835"/>
    <cellStyle name="Normal 2 4 18" xfId="5313"/>
    <cellStyle name="Normal 2 4 18 2" xfId="13836"/>
    <cellStyle name="Normal 2 4 18 3" xfId="30632"/>
    <cellStyle name="Normal 2 4 18 4" xfId="37817"/>
    <cellStyle name="Normal 2 4 18 5" xfId="11157"/>
    <cellStyle name="Normal 2 4 18 6" xfId="32279"/>
    <cellStyle name="Normal 2 4 19" xfId="5314"/>
    <cellStyle name="Normal 2 4 19 2" xfId="14449"/>
    <cellStyle name="Normal 2 4 19 3" xfId="31223"/>
    <cellStyle name="Normal 2 4 19 4" xfId="39178"/>
    <cellStyle name="Normal 2 4 19 5" xfId="41996"/>
    <cellStyle name="Normal 2 4 19 6" xfId="32987"/>
    <cellStyle name="Normal 2 4 2" xfId="5315"/>
    <cellStyle name="Normal 2 4 2 10" xfId="5316"/>
    <cellStyle name="Normal 2 4 2 10 2" xfId="11765"/>
    <cellStyle name="Normal 2 4 2 10 3" xfId="10295"/>
    <cellStyle name="Normal 2 4 2 10 4" xfId="15454"/>
    <cellStyle name="Normal 2 4 2 10 5" xfId="32382"/>
    <cellStyle name="Normal 2 4 2 10 6" xfId="44706"/>
    <cellStyle name="Normal 2 4 2 11" xfId="5317"/>
    <cellStyle name="Normal 2 4 2 11 2" xfId="11766"/>
    <cellStyle name="Normal 2 4 2 11 3" xfId="10294"/>
    <cellStyle name="Normal 2 4 2 11 4" xfId="9864"/>
    <cellStyle name="Normal 2 4 2 11 5" xfId="32688"/>
    <cellStyle name="Normal 2 4 2 11 6" xfId="44159"/>
    <cellStyle name="Normal 2 4 2 12" xfId="5318"/>
    <cellStyle name="Normal 2 4 2 12 2" xfId="11767"/>
    <cellStyle name="Normal 2 4 2 12 3" xfId="10293"/>
    <cellStyle name="Normal 2 4 2 12 4" xfId="36745"/>
    <cellStyle name="Normal 2 4 2 12 5" xfId="38662"/>
    <cellStyle name="Normal 2 4 2 12 6" xfId="38464"/>
    <cellStyle name="Normal 2 4 2 13" xfId="5319"/>
    <cellStyle name="Normal 2 4 2 13 2" xfId="11768"/>
    <cellStyle name="Normal 2 4 2 13 3" xfId="10292"/>
    <cellStyle name="Normal 2 4 2 13 4" xfId="41791"/>
    <cellStyle name="Normal 2 4 2 13 5" xfId="43951"/>
    <cellStyle name="Normal 2 4 2 13 6" xfId="20255"/>
    <cellStyle name="Normal 2 4 2 14" xfId="5320"/>
    <cellStyle name="Normal 2 4 2 14 2" xfId="13285"/>
    <cellStyle name="Normal 2 4 2 14 3" xfId="30144"/>
    <cellStyle name="Normal 2 4 2 14 4" xfId="32373"/>
    <cellStyle name="Normal 2 4 2 14 5" xfId="36854"/>
    <cellStyle name="Normal 2 4 2 14 6" xfId="31823"/>
    <cellStyle name="Normal 2 4 2 15" xfId="5321"/>
    <cellStyle name="Normal 2 4 2 15 2" xfId="14402"/>
    <cellStyle name="Normal 2 4 2 15 3" xfId="31181"/>
    <cellStyle name="Normal 2 4 2 15 4" xfId="37026"/>
    <cellStyle name="Normal 2 4 2 15 5" xfId="41458"/>
    <cellStyle name="Normal 2 4 2 15 6" xfId="39191"/>
    <cellStyle name="Normal 2 4 2 16" xfId="5322"/>
    <cellStyle name="Normal 2 4 2 16 2" xfId="13835"/>
    <cellStyle name="Normal 2 4 2 16 3" xfId="30631"/>
    <cellStyle name="Normal 2 4 2 16 4" xfId="37956"/>
    <cellStyle name="Normal 2 4 2 16 5" xfId="23266"/>
    <cellStyle name="Normal 2 4 2 16 6" xfId="33437"/>
    <cellStyle name="Normal 2 4 2 17" xfId="5323"/>
    <cellStyle name="Normal 2 4 2 17 2" xfId="14450"/>
    <cellStyle name="Normal 2 4 2 17 3" xfId="31224"/>
    <cellStyle name="Normal 2 4 2 17 4" xfId="39061"/>
    <cellStyle name="Normal 2 4 2 17 5" xfId="38618"/>
    <cellStyle name="Normal 2 4 2 17 6" xfId="32774"/>
    <cellStyle name="Normal 2 4 2 18" xfId="5324"/>
    <cellStyle name="Normal 2 4 2 18 2" xfId="13763"/>
    <cellStyle name="Normal 2 4 2 18 3" xfId="30556"/>
    <cellStyle name="Normal 2 4 2 18 4" xfId="36410"/>
    <cellStyle name="Normal 2 4 2 18 5" xfId="37862"/>
    <cellStyle name="Normal 2 4 2 18 6" xfId="42707"/>
    <cellStyle name="Normal 2 4 2 19" xfId="5325"/>
    <cellStyle name="Normal 2 4 2 19 2" xfId="14531"/>
    <cellStyle name="Normal 2 4 2 19 3" xfId="31300"/>
    <cellStyle name="Normal 2 4 2 19 4" xfId="38165"/>
    <cellStyle name="Normal 2 4 2 19 5" xfId="40458"/>
    <cellStyle name="Normal 2 4 2 19 6" xfId="45150"/>
    <cellStyle name="Normal 2 4 2 2" xfId="5326"/>
    <cellStyle name="Normal 2 4 2 2 10" xfId="50064"/>
    <cellStyle name="Normal 2 4 2 2 11" xfId="51286"/>
    <cellStyle name="Normal 2 4 2 2 12" xfId="52550"/>
    <cellStyle name="Normal 2 4 2 2 13" xfId="53791"/>
    <cellStyle name="Normal 2 4 2 2 14" xfId="55025"/>
    <cellStyle name="Normal 2 4 2 2 15" xfId="56255"/>
    <cellStyle name="Normal 2 4 2 2 16" xfId="57476"/>
    <cellStyle name="Normal 2 4 2 2 17" xfId="58687"/>
    <cellStyle name="Normal 2 4 2 2 18" xfId="59887"/>
    <cellStyle name="Normal 2 4 2 2 19" xfId="61266"/>
    <cellStyle name="Normal 2 4 2 2 2" xfId="11764"/>
    <cellStyle name="Normal 2 4 2 2 20" xfId="62465"/>
    <cellStyle name="Normal 2 4 2 2 3" xfId="14882"/>
    <cellStyle name="Normal 2 4 2 2 4" xfId="13397"/>
    <cellStyle name="Normal 2 4 2 2 5" xfId="31722"/>
    <cellStyle name="Normal 2 4 2 2 6" xfId="44466"/>
    <cellStyle name="Normal 2 4 2 2 7" xfId="46226"/>
    <cellStyle name="Normal 2 4 2 2 8" xfId="47559"/>
    <cellStyle name="Normal 2 4 2 2 9" xfId="48816"/>
    <cellStyle name="Normal 2 4 2 20" xfId="5327"/>
    <cellStyle name="Normal 2 4 2 20 2" xfId="13676"/>
    <cellStyle name="Normal 2 4 2 20 3" xfId="30473"/>
    <cellStyle name="Normal 2 4 2 20 4" xfId="36721"/>
    <cellStyle name="Normal 2 4 2 20 5" xfId="34682"/>
    <cellStyle name="Normal 2 4 2 20 6" xfId="32490"/>
    <cellStyle name="Normal 2 4 2 21" xfId="5328"/>
    <cellStyle name="Normal 2 4 2 21 2" xfId="14636"/>
    <cellStyle name="Normal 2 4 2 21 3" xfId="31389"/>
    <cellStyle name="Normal 2 4 2 21 4" xfId="34978"/>
    <cellStyle name="Normal 2 4 2 21 5" xfId="15289"/>
    <cellStyle name="Normal 2 4 2 21 6" xfId="37330"/>
    <cellStyle name="Normal 2 4 2 22" xfId="5329"/>
    <cellStyle name="Normal 2 4 2 22 2" xfId="13571"/>
    <cellStyle name="Normal 2 4 2 22 3" xfId="30376"/>
    <cellStyle name="Normal 2 4 2 22 4" xfId="36198"/>
    <cellStyle name="Normal 2 4 2 22 5" xfId="10929"/>
    <cellStyle name="Normal 2 4 2 22 6" xfId="34939"/>
    <cellStyle name="Normal 2 4 2 23" xfId="5330"/>
    <cellStyle name="Normal 2 4 2 23 2" xfId="14751"/>
    <cellStyle name="Normal 2 4 2 23 3" xfId="31480"/>
    <cellStyle name="Normal 2 4 2 23 4" xfId="39360"/>
    <cellStyle name="Normal 2 4 2 23 5" xfId="42117"/>
    <cellStyle name="Normal 2 4 2 23 6" xfId="43395"/>
    <cellStyle name="Normal 2 4 2 24" xfId="5331"/>
    <cellStyle name="Normal 2 4 2 24 2" xfId="13440"/>
    <cellStyle name="Normal 2 4 2 24 3" xfId="30279"/>
    <cellStyle name="Normal 2 4 2 24 4" xfId="37881"/>
    <cellStyle name="Normal 2 4 2 24 5" xfId="34715"/>
    <cellStyle name="Normal 2 4 2 24 6" xfId="37057"/>
    <cellStyle name="Normal 2 4 2 25" xfId="5332"/>
    <cellStyle name="Normal 2 4 2 25 2" xfId="14896"/>
    <cellStyle name="Normal 2 4 2 25 3" xfId="31591"/>
    <cellStyle name="Normal 2 4 2 25 4" xfId="36736"/>
    <cellStyle name="Normal 2 4 2 25 5" xfId="31514"/>
    <cellStyle name="Normal 2 4 2 25 6" xfId="39791"/>
    <cellStyle name="Normal 2 4 2 26" xfId="5333"/>
    <cellStyle name="Normal 2 4 2 26 2" xfId="15339"/>
    <cellStyle name="Normal 2 4 2 26 3" xfId="31930"/>
    <cellStyle name="Normal 2 4 2 26 4" xfId="39781"/>
    <cellStyle name="Normal 2 4 2 26 5" xfId="42461"/>
    <cellStyle name="Normal 2 4 2 26 6" xfId="39033"/>
    <cellStyle name="Normal 2 4 2 27" xfId="5334"/>
    <cellStyle name="Normal 2 4 2 27 2" xfId="15743"/>
    <cellStyle name="Normal 2 4 2 27 3" xfId="32254"/>
    <cellStyle name="Normal 2 4 2 27 4" xfId="39556"/>
    <cellStyle name="Normal 2 4 2 27 5" xfId="42275"/>
    <cellStyle name="Normal 2 4 2 27 6" xfId="41930"/>
    <cellStyle name="Normal 2 4 2 28" xfId="5335"/>
    <cellStyle name="Normal 2 4 2 28 2" xfId="16141"/>
    <cellStyle name="Normal 2 4 2 28 3" xfId="32556"/>
    <cellStyle name="Normal 2 4 2 28 4" xfId="41155"/>
    <cellStyle name="Normal 2 4 2 28 5" xfId="43476"/>
    <cellStyle name="Normal 2 4 2 28 6" xfId="44674"/>
    <cellStyle name="Normal 2 4 2 29" xfId="5336"/>
    <cellStyle name="Normal 2 4 2 29 2" xfId="16542"/>
    <cellStyle name="Normal 2 4 2 29 3" xfId="32850"/>
    <cellStyle name="Normal 2 4 2 29 4" xfId="40772"/>
    <cellStyle name="Normal 2 4 2 29 5" xfId="43202"/>
    <cellStyle name="Normal 2 4 2 29 6" xfId="44624"/>
    <cellStyle name="Normal 2 4 2 3" xfId="5337"/>
    <cellStyle name="Normal 2 4 2 3 10" xfId="50065"/>
    <cellStyle name="Normal 2 4 2 3 11" xfId="51287"/>
    <cellStyle name="Normal 2 4 2 3 12" xfId="52551"/>
    <cellStyle name="Normal 2 4 2 3 13" xfId="53792"/>
    <cellStyle name="Normal 2 4 2 3 14" xfId="55026"/>
    <cellStyle name="Normal 2 4 2 3 15" xfId="56256"/>
    <cellStyle name="Normal 2 4 2 3 16" xfId="57477"/>
    <cellStyle name="Normal 2 4 2 3 17" xfId="58688"/>
    <cellStyle name="Normal 2 4 2 3 18" xfId="59888"/>
    <cellStyle name="Normal 2 4 2 3 19" xfId="61267"/>
    <cellStyle name="Normal 2 4 2 3 2" xfId="11769"/>
    <cellStyle name="Normal 2 4 2 3 20" xfId="62466"/>
    <cellStyle name="Normal 2 4 2 3 3" xfId="10291"/>
    <cellStyle name="Normal 2 4 2 3 4" xfId="39262"/>
    <cellStyle name="Normal 2 4 2 3 5" xfId="42057"/>
    <cellStyle name="Normal 2 4 2 3 6" xfId="11213"/>
    <cellStyle name="Normal 2 4 2 3 7" xfId="46227"/>
    <cellStyle name="Normal 2 4 2 3 8" xfId="47560"/>
    <cellStyle name="Normal 2 4 2 3 9" xfId="48817"/>
    <cellStyle name="Normal 2 4 2 30" xfId="5338"/>
    <cellStyle name="Normal 2 4 2 30 2" xfId="16942"/>
    <cellStyle name="Normal 2 4 2 30 3" xfId="33161"/>
    <cellStyle name="Normal 2 4 2 30 4" xfId="40756"/>
    <cellStyle name="Normal 2 4 2 30 5" xfId="43191"/>
    <cellStyle name="Normal 2 4 2 30 6" xfId="44329"/>
    <cellStyle name="Normal 2 4 2 31" xfId="5339"/>
    <cellStyle name="Normal 2 4 2 31 2" xfId="20170"/>
    <cellStyle name="Normal 2 4 2 31 3" xfId="35542"/>
    <cellStyle name="Normal 2 4 2 31 4" xfId="41662"/>
    <cellStyle name="Normal 2 4 2 31 5" xfId="43856"/>
    <cellStyle name="Normal 2 4 2 31 6" xfId="44932"/>
    <cellStyle name="Normal 2 4 2 32" xfId="5340"/>
    <cellStyle name="Normal 2 4 2 32 2" xfId="23219"/>
    <cellStyle name="Normal 2 4 2 32 3" xfId="37685"/>
    <cellStyle name="Normal 2 4 2 32 4" xfId="32891"/>
    <cellStyle name="Normal 2 4 2 32 5" xfId="40087"/>
    <cellStyle name="Normal 2 4 2 32 6" xfId="43495"/>
    <cellStyle name="Normal 2 4 2 33" xfId="5341"/>
    <cellStyle name="Normal 2 4 2 33 2" xfId="16233"/>
    <cellStyle name="Normal 2 4 2 33 3" xfId="32627"/>
    <cellStyle name="Normal 2 4 2 33 4" xfId="39663"/>
    <cellStyle name="Normal 2 4 2 33 5" xfId="42361"/>
    <cellStyle name="Normal 2 4 2 33 6" xfId="36093"/>
    <cellStyle name="Normal 2 4 2 34" xfId="9581"/>
    <cellStyle name="Normal 2 4 2 35" xfId="14867"/>
    <cellStyle name="Normal 2 4 2 36" xfId="22611"/>
    <cellStyle name="Normal 2 4 2 37" xfId="18173"/>
    <cellStyle name="Normal 2 4 2 38" xfId="24313"/>
    <cellStyle name="Normal 2 4 2 39" xfId="23130"/>
    <cellStyle name="Normal 2 4 2 4" xfId="5342"/>
    <cellStyle name="Normal 2 4 2 4 10" xfId="50066"/>
    <cellStyle name="Normal 2 4 2 4 11" xfId="51288"/>
    <cellStyle name="Normal 2 4 2 4 12" xfId="52552"/>
    <cellStyle name="Normal 2 4 2 4 13" xfId="53793"/>
    <cellStyle name="Normal 2 4 2 4 14" xfId="55027"/>
    <cellStyle name="Normal 2 4 2 4 15" xfId="56257"/>
    <cellStyle name="Normal 2 4 2 4 16" xfId="57478"/>
    <cellStyle name="Normal 2 4 2 4 17" xfId="58689"/>
    <cellStyle name="Normal 2 4 2 4 18" xfId="59889"/>
    <cellStyle name="Normal 2 4 2 4 19" xfId="61268"/>
    <cellStyle name="Normal 2 4 2 4 2" xfId="11770"/>
    <cellStyle name="Normal 2 4 2 4 20" xfId="62467"/>
    <cellStyle name="Normal 2 4 2 4 3" xfId="10290"/>
    <cellStyle name="Normal 2 4 2 4 4" xfId="40057"/>
    <cellStyle name="Normal 2 4 2 4 5" xfId="42669"/>
    <cellStyle name="Normal 2 4 2 4 6" xfId="36160"/>
    <cellStyle name="Normal 2 4 2 4 7" xfId="46228"/>
    <cellStyle name="Normal 2 4 2 4 8" xfId="47561"/>
    <cellStyle name="Normal 2 4 2 4 9" xfId="48818"/>
    <cellStyle name="Normal 2 4 2 40" xfId="15346"/>
    <cellStyle name="Normal 2 4 2 41" xfId="19339"/>
    <cellStyle name="Normal 2 4 2 42" xfId="24123"/>
    <cellStyle name="Normal 2 4 2 43" xfId="13433"/>
    <cellStyle name="Normal 2 4 2 44" xfId="19887"/>
    <cellStyle name="Normal 2 4 2 45" xfId="15777"/>
    <cellStyle name="Normal 2 4 2 46" xfId="24332"/>
    <cellStyle name="Normal 2 4 2 47" xfId="23818"/>
    <cellStyle name="Normal 2 4 2 48" xfId="24303"/>
    <cellStyle name="Normal 2 4 2 49" xfId="20933"/>
    <cellStyle name="Normal 2 4 2 5" xfId="5343"/>
    <cellStyle name="Normal 2 4 2 5 10" xfId="50067"/>
    <cellStyle name="Normal 2 4 2 5 11" xfId="51289"/>
    <cellStyle name="Normal 2 4 2 5 12" xfId="52553"/>
    <cellStyle name="Normal 2 4 2 5 13" xfId="53794"/>
    <cellStyle name="Normal 2 4 2 5 14" xfId="55028"/>
    <cellStyle name="Normal 2 4 2 5 15" xfId="56258"/>
    <cellStyle name="Normal 2 4 2 5 16" xfId="57479"/>
    <cellStyle name="Normal 2 4 2 5 17" xfId="58690"/>
    <cellStyle name="Normal 2 4 2 5 18" xfId="59890"/>
    <cellStyle name="Normal 2 4 2 5 19" xfId="61269"/>
    <cellStyle name="Normal 2 4 2 5 2" xfId="11771"/>
    <cellStyle name="Normal 2 4 2 5 20" xfId="62468"/>
    <cellStyle name="Normal 2 4 2 5 3" xfId="22980"/>
    <cellStyle name="Normal 2 4 2 5 4" xfId="40709"/>
    <cellStyle name="Normal 2 4 2 5 5" xfId="43157"/>
    <cellStyle name="Normal 2 4 2 5 6" xfId="35325"/>
    <cellStyle name="Normal 2 4 2 5 7" xfId="46229"/>
    <cellStyle name="Normal 2 4 2 5 8" xfId="47562"/>
    <cellStyle name="Normal 2 4 2 5 9" xfId="48819"/>
    <cellStyle name="Normal 2 4 2 50" xfId="22261"/>
    <cellStyle name="Normal 2 4 2 51" xfId="20636"/>
    <cellStyle name="Normal 2 4 2 52" xfId="22170"/>
    <cellStyle name="Normal 2 4 2 53" xfId="21298"/>
    <cellStyle name="Normal 2 4 2 54" xfId="22094"/>
    <cellStyle name="Normal 2 4 2 55" xfId="23692"/>
    <cellStyle name="Normal 2 4 2 56" xfId="22026"/>
    <cellStyle name="Normal 2 4 2 57" xfId="21385"/>
    <cellStyle name="Normal 2 4 2 58" xfId="22653"/>
    <cellStyle name="Normal 2 4 2 59" xfId="17446"/>
    <cellStyle name="Normal 2 4 2 6" xfId="5344"/>
    <cellStyle name="Normal 2 4 2 6 10" xfId="50068"/>
    <cellStyle name="Normal 2 4 2 6 11" xfId="51290"/>
    <cellStyle name="Normal 2 4 2 6 12" xfId="52554"/>
    <cellStyle name="Normal 2 4 2 6 13" xfId="53795"/>
    <cellStyle name="Normal 2 4 2 6 14" xfId="55029"/>
    <cellStyle name="Normal 2 4 2 6 15" xfId="56259"/>
    <cellStyle name="Normal 2 4 2 6 16" xfId="57480"/>
    <cellStyle name="Normal 2 4 2 6 17" xfId="58691"/>
    <cellStyle name="Normal 2 4 2 6 18" xfId="59891"/>
    <cellStyle name="Normal 2 4 2 6 19" xfId="61270"/>
    <cellStyle name="Normal 2 4 2 6 2" xfId="11772"/>
    <cellStyle name="Normal 2 4 2 6 20" xfId="62469"/>
    <cellStyle name="Normal 2 4 2 6 3" xfId="17831"/>
    <cellStyle name="Normal 2 4 2 6 4" xfId="39367"/>
    <cellStyle name="Normal 2 4 2 6 5" xfId="42123"/>
    <cellStyle name="Normal 2 4 2 6 6" xfId="43805"/>
    <cellStyle name="Normal 2 4 2 6 7" xfId="46230"/>
    <cellStyle name="Normal 2 4 2 6 8" xfId="47563"/>
    <cellStyle name="Normal 2 4 2 6 9" xfId="48820"/>
    <cellStyle name="Normal 2 4 2 60" xfId="22437"/>
    <cellStyle name="Normal 2 4 2 61" xfId="23119"/>
    <cellStyle name="Normal 2 4 2 62" xfId="15300"/>
    <cellStyle name="Normal 2 4 2 63" xfId="23177"/>
    <cellStyle name="Normal 2 4 2 64" xfId="25108"/>
    <cellStyle name="Normal 2 4 2 65" xfId="22180"/>
    <cellStyle name="Normal 2 4 2 66" xfId="28691"/>
    <cellStyle name="Normal 2 4 2 67" xfId="26444"/>
    <cellStyle name="Normal 2 4 2 68" xfId="29154"/>
    <cellStyle name="Normal 2 4 2 69" xfId="29308"/>
    <cellStyle name="Normal 2 4 2 7" xfId="5345"/>
    <cellStyle name="Normal 2 4 2 7 10" xfId="50069"/>
    <cellStyle name="Normal 2 4 2 7 11" xfId="51291"/>
    <cellStyle name="Normal 2 4 2 7 12" xfId="52555"/>
    <cellStyle name="Normal 2 4 2 7 13" xfId="53796"/>
    <cellStyle name="Normal 2 4 2 7 14" xfId="55030"/>
    <cellStyle name="Normal 2 4 2 7 15" xfId="56260"/>
    <cellStyle name="Normal 2 4 2 7 16" xfId="57481"/>
    <cellStyle name="Normal 2 4 2 7 17" xfId="58692"/>
    <cellStyle name="Normal 2 4 2 7 18" xfId="59892"/>
    <cellStyle name="Normal 2 4 2 7 19" xfId="61271"/>
    <cellStyle name="Normal 2 4 2 7 2" xfId="11773"/>
    <cellStyle name="Normal 2 4 2 7 20" xfId="62470"/>
    <cellStyle name="Normal 2 4 2 7 3" xfId="23346"/>
    <cellStyle name="Normal 2 4 2 7 4" xfId="33903"/>
    <cellStyle name="Normal 2 4 2 7 5" xfId="36676"/>
    <cellStyle name="Normal 2 4 2 7 6" xfId="42656"/>
    <cellStyle name="Normal 2 4 2 7 7" xfId="46231"/>
    <cellStyle name="Normal 2 4 2 7 8" xfId="47564"/>
    <cellStyle name="Normal 2 4 2 7 9" xfId="48821"/>
    <cellStyle name="Normal 2 4 2 70" xfId="27341"/>
    <cellStyle name="Normal 2 4 2 71" xfId="24504"/>
    <cellStyle name="Normal 2 4 2 72" xfId="29606"/>
    <cellStyle name="Normal 2 4 2 73" xfId="24493"/>
    <cellStyle name="Normal 2 4 2 74" xfId="29073"/>
    <cellStyle name="Normal 2 4 2 75" xfId="29347"/>
    <cellStyle name="Normal 2 4 2 76" xfId="13019"/>
    <cellStyle name="Normal 2 4 2 77" xfId="32811"/>
    <cellStyle name="Normal 2 4 2 78" xfId="35648"/>
    <cellStyle name="Normal 2 4 2 79" xfId="44012"/>
    <cellStyle name="Normal 2 4 2 8" xfId="5346"/>
    <cellStyle name="Normal 2 4 2 8 2" xfId="11774"/>
    <cellStyle name="Normal 2 4 2 8 3" xfId="20985"/>
    <cellStyle name="Normal 2 4 2 8 4" xfId="33628"/>
    <cellStyle name="Normal 2 4 2 8 5" xfId="36728"/>
    <cellStyle name="Normal 2 4 2 8 6" xfId="35489"/>
    <cellStyle name="Normal 2 4 2 80" xfId="46225"/>
    <cellStyle name="Normal 2 4 2 81" xfId="47558"/>
    <cellStyle name="Normal 2 4 2 82" xfId="48815"/>
    <cellStyle name="Normal 2 4 2 83" xfId="50063"/>
    <cellStyle name="Normal 2 4 2 84" xfId="51285"/>
    <cellStyle name="Normal 2 4 2 85" xfId="52549"/>
    <cellStyle name="Normal 2 4 2 86" xfId="53790"/>
    <cellStyle name="Normal 2 4 2 87" xfId="55024"/>
    <cellStyle name="Normal 2 4 2 88" xfId="56254"/>
    <cellStyle name="Normal 2 4 2 89" xfId="57475"/>
    <cellStyle name="Normal 2 4 2 9" xfId="5347"/>
    <cellStyle name="Normal 2 4 2 9 2" xfId="11775"/>
    <cellStyle name="Normal 2 4 2 9 3" xfId="19750"/>
    <cellStyle name="Normal 2 4 2 9 4" xfId="33339"/>
    <cellStyle name="Normal 2 4 2 9 5" xfId="38805"/>
    <cellStyle name="Normal 2 4 2 9 6" xfId="36328"/>
    <cellStyle name="Normal 2 4 2 90" xfId="58686"/>
    <cellStyle name="Normal 2 4 2 91" xfId="59886"/>
    <cellStyle name="Normal 2 4 2 92" xfId="61265"/>
    <cellStyle name="Normal 2 4 2 93" xfId="62464"/>
    <cellStyle name="Normal 2 4 2_Planilha" xfId="46232"/>
    <cellStyle name="Normal 2 4 20" xfId="5348"/>
    <cellStyle name="Normal 2 4 20 2" xfId="13764"/>
    <cellStyle name="Normal 2 4 20 3" xfId="30557"/>
    <cellStyle name="Normal 2 4 20 4" xfId="36884"/>
    <cellStyle name="Normal 2 4 20 5" xfId="13616"/>
    <cellStyle name="Normal 2 4 20 6" xfId="39263"/>
    <cellStyle name="Normal 2 4 21" xfId="5349"/>
    <cellStyle name="Normal 2 4 21 2" xfId="14530"/>
    <cellStyle name="Normal 2 4 21 3" xfId="31299"/>
    <cellStyle name="Normal 2 4 21 4" xfId="38338"/>
    <cellStyle name="Normal 2 4 21 5" xfId="23264"/>
    <cellStyle name="Normal 2 4 21 6" xfId="45162"/>
    <cellStyle name="Normal 2 4 22" xfId="5350"/>
    <cellStyle name="Normal 2 4 22 2" xfId="13677"/>
    <cellStyle name="Normal 2 4 22 3" xfId="30474"/>
    <cellStyle name="Normal 2 4 22 4" xfId="36544"/>
    <cellStyle name="Normal 2 4 22 5" xfId="9517"/>
    <cellStyle name="Normal 2 4 22 6" xfId="38154"/>
    <cellStyle name="Normal 2 4 23" xfId="5351"/>
    <cellStyle name="Normal 2 4 23 2" xfId="14635"/>
    <cellStyle name="Normal 2 4 23 3" xfId="31388"/>
    <cellStyle name="Normal 2 4 23 4" xfId="35280"/>
    <cellStyle name="Normal 2 4 23 5" xfId="34941"/>
    <cellStyle name="Normal 2 4 23 6" xfId="31703"/>
    <cellStyle name="Normal 2 4 24" xfId="5352"/>
    <cellStyle name="Normal 2 4 24 2" xfId="13572"/>
    <cellStyle name="Normal 2 4 24 3" xfId="30377"/>
    <cellStyle name="Normal 2 4 24 4" xfId="35945"/>
    <cellStyle name="Normal 2 4 24 5" xfId="35029"/>
    <cellStyle name="Normal 2 4 24 6" xfId="40530"/>
    <cellStyle name="Normal 2 4 25" xfId="5353"/>
    <cellStyle name="Normal 2 4 25 2" xfId="14750"/>
    <cellStyle name="Normal 2 4 25 3" xfId="31479"/>
    <cellStyle name="Normal 2 4 25 4" xfId="39479"/>
    <cellStyle name="Normal 2 4 25 5" xfId="42214"/>
    <cellStyle name="Normal 2 4 25 6" xfId="40671"/>
    <cellStyle name="Normal 2 4 26" xfId="5354"/>
    <cellStyle name="Normal 2 4 26 2" xfId="13441"/>
    <cellStyle name="Normal 2 4 26 3" xfId="30280"/>
    <cellStyle name="Normal 2 4 26 4" xfId="37639"/>
    <cellStyle name="Normal 2 4 26 5" xfId="11145"/>
    <cellStyle name="Normal 2 4 26 6" xfId="40641"/>
    <cellStyle name="Normal 2 4 27" xfId="5355"/>
    <cellStyle name="Normal 2 4 27 2" xfId="14895"/>
    <cellStyle name="Normal 2 4 27 3" xfId="31590"/>
    <cellStyle name="Normal 2 4 27 4" xfId="36551"/>
    <cellStyle name="Normal 2 4 27 5" xfId="11085"/>
    <cellStyle name="Normal 2 4 27 6" xfId="42876"/>
    <cellStyle name="Normal 2 4 28" xfId="5356"/>
    <cellStyle name="Normal 2 4 28 2" xfId="15338"/>
    <cellStyle name="Normal 2 4 28 3" xfId="31929"/>
    <cellStyle name="Normal 2 4 28 4" xfId="39898"/>
    <cellStyle name="Normal 2 4 28 5" xfId="42552"/>
    <cellStyle name="Normal 2 4 28 6" xfId="44091"/>
    <cellStyle name="Normal 2 4 29" xfId="5357"/>
    <cellStyle name="Normal 2 4 29 2" xfId="15740"/>
    <cellStyle name="Normal 2 4 29 3" xfId="32251"/>
    <cellStyle name="Normal 2 4 29 4" xfId="39891"/>
    <cellStyle name="Normal 2 4 29 5" xfId="42545"/>
    <cellStyle name="Normal 2 4 29 6" xfId="44089"/>
    <cellStyle name="Normal 2 4 3" xfId="5358"/>
    <cellStyle name="Normal 2 4 3 10" xfId="5359"/>
    <cellStyle name="Normal 2 4 3 10 2" xfId="11777"/>
    <cellStyle name="Normal 2 4 3 10 3" xfId="19349"/>
    <cellStyle name="Normal 2 4 3 10 4" xfId="32742"/>
    <cellStyle name="Normal 2 4 3 10 5" xfId="39069"/>
    <cellStyle name="Normal 2 4 3 10 6" xfId="42577"/>
    <cellStyle name="Normal 2 4 3 11" xfId="5360"/>
    <cellStyle name="Normal 2 4 3 11 2" xfId="11778"/>
    <cellStyle name="Normal 2 4 3 11 3" xfId="18936"/>
    <cellStyle name="Normal 2 4 3 11 4" xfId="32437"/>
    <cellStyle name="Normal 2 4 3 11 5" xfId="41585"/>
    <cellStyle name="Normal 2 4 3 11 6" xfId="33268"/>
    <cellStyle name="Normal 2 4 3 12" xfId="5361"/>
    <cellStyle name="Normal 2 4 3 12 2" xfId="11779"/>
    <cellStyle name="Normal 2 4 3 12 3" xfId="18528"/>
    <cellStyle name="Normal 2 4 3 12 4" xfId="32125"/>
    <cellStyle name="Normal 2 4 3 12 5" xfId="40039"/>
    <cellStyle name="Normal 2 4 3 12 6" xfId="41968"/>
    <cellStyle name="Normal 2 4 3 13" xfId="5362"/>
    <cellStyle name="Normal 2 4 3 13 2" xfId="11780"/>
    <cellStyle name="Normal 2 4 3 13 3" xfId="18126"/>
    <cellStyle name="Normal 2 4 3 13 4" xfId="31775"/>
    <cellStyle name="Normal 2 4 3 13 5" xfId="12899"/>
    <cellStyle name="Normal 2 4 3 13 6" xfId="33374"/>
    <cellStyle name="Normal 2 4 3 14" xfId="5363"/>
    <cellStyle name="Normal 2 4 3 14 2" xfId="13286"/>
    <cellStyle name="Normal 2 4 3 14 3" xfId="30145"/>
    <cellStyle name="Normal 2 4 3 14 4" xfId="32061"/>
    <cellStyle name="Normal 2 4 3 14 5" xfId="35885"/>
    <cellStyle name="Normal 2 4 3 14 6" xfId="33081"/>
    <cellStyle name="Normal 2 4 3 15" xfId="5364"/>
    <cellStyle name="Normal 2 4 3 15 2" xfId="14408"/>
    <cellStyle name="Normal 2 4 3 15 3" xfId="31186"/>
    <cellStyle name="Normal 2 4 3 15 4" xfId="36439"/>
    <cellStyle name="Normal 2 4 3 15 5" xfId="40895"/>
    <cellStyle name="Normal 2 4 3 15 6" xfId="37742"/>
    <cellStyle name="Normal 2 4 3 16" xfId="5365"/>
    <cellStyle name="Normal 2 4 3 16 2" xfId="13828"/>
    <cellStyle name="Normal 2 4 3 16 3" xfId="30625"/>
    <cellStyle name="Normal 2 4 3 16 4" xfId="38016"/>
    <cellStyle name="Normal 2 4 3 16 5" xfId="36536"/>
    <cellStyle name="Normal 2 4 3 16 6" xfId="32868"/>
    <cellStyle name="Normal 2 4 3 17" xfId="5366"/>
    <cellStyle name="Normal 2 4 3 17 2" xfId="14457"/>
    <cellStyle name="Normal 2 4 3 17 3" xfId="31231"/>
    <cellStyle name="Normal 2 4 3 17 4" xfId="37165"/>
    <cellStyle name="Normal 2 4 3 17 5" xfId="35880"/>
    <cellStyle name="Normal 2 4 3 17 6" xfId="44924"/>
    <cellStyle name="Normal 2 4 3 18" xfId="5367"/>
    <cellStyle name="Normal 2 4 3 18 2" xfId="13754"/>
    <cellStyle name="Normal 2 4 3 18 3" xfId="30549"/>
    <cellStyle name="Normal 2 4 3 18 4" xfId="36732"/>
    <cellStyle name="Normal 2 4 3 18 5" xfId="32301"/>
    <cellStyle name="Normal 2 4 3 18 6" xfId="38074"/>
    <cellStyle name="Normal 2 4 3 19" xfId="5368"/>
    <cellStyle name="Normal 2 4 3 19 2" xfId="14541"/>
    <cellStyle name="Normal 2 4 3 19 3" xfId="31307"/>
    <cellStyle name="Normal 2 4 3 19 4" xfId="38141"/>
    <cellStyle name="Normal 2 4 3 19 5" xfId="33748"/>
    <cellStyle name="Normal 2 4 3 19 6" xfId="44855"/>
    <cellStyle name="Normal 2 4 3 2" xfId="5369"/>
    <cellStyle name="Normal 2 4 3 2 10" xfId="50072"/>
    <cellStyle name="Normal 2 4 3 2 11" xfId="51293"/>
    <cellStyle name="Normal 2 4 3 2 12" xfId="52558"/>
    <cellStyle name="Normal 2 4 3 2 13" xfId="53799"/>
    <cellStyle name="Normal 2 4 3 2 14" xfId="55033"/>
    <cellStyle name="Normal 2 4 3 2 15" xfId="56263"/>
    <cellStyle name="Normal 2 4 3 2 16" xfId="57484"/>
    <cellStyle name="Normal 2 4 3 2 17" xfId="58695"/>
    <cellStyle name="Normal 2 4 3 2 18" xfId="59894"/>
    <cellStyle name="Normal 2 4 3 2 19" xfId="61274"/>
    <cellStyle name="Normal 2 4 3 2 2" xfId="11776"/>
    <cellStyle name="Normal 2 4 3 2 20" xfId="62472"/>
    <cellStyle name="Normal 2 4 3 2 3" xfId="10289"/>
    <cellStyle name="Normal 2 4 3 2 4" xfId="33038"/>
    <cellStyle name="Normal 2 4 3 2 5" xfId="37108"/>
    <cellStyle name="Normal 2 4 3 2 6" xfId="34861"/>
    <cellStyle name="Normal 2 4 3 2 7" xfId="46234"/>
    <cellStyle name="Normal 2 4 3 2 8" xfId="47567"/>
    <cellStyle name="Normal 2 4 3 2 9" xfId="48823"/>
    <cellStyle name="Normal 2 4 3 20" xfId="5370"/>
    <cellStyle name="Normal 2 4 3 20 2" xfId="13668"/>
    <cellStyle name="Normal 2 4 3 20 3" xfId="30465"/>
    <cellStyle name="Normal 2 4 3 20 4" xfId="40155"/>
    <cellStyle name="Normal 2 4 3 20 5" xfId="42742"/>
    <cellStyle name="Normal 2 4 3 20 6" xfId="44732"/>
    <cellStyle name="Normal 2 4 3 21" xfId="5371"/>
    <cellStyle name="Normal 2 4 3 21 2" xfId="14647"/>
    <cellStyle name="Normal 2 4 3 21 3" xfId="31397"/>
    <cellStyle name="Normal 2 4 3 21 4" xfId="37333"/>
    <cellStyle name="Normal 2 4 3 21 5" xfId="30976"/>
    <cellStyle name="Normal 2 4 3 21 6" xfId="44964"/>
    <cellStyle name="Normal 2 4 3 22" xfId="5372"/>
    <cellStyle name="Normal 2 4 3 22 2" xfId="13561"/>
    <cellStyle name="Normal 2 4 3 22 3" xfId="30368"/>
    <cellStyle name="Normal 2 4 3 22 4" xfId="39615"/>
    <cellStyle name="Normal 2 4 3 22 5" xfId="42324"/>
    <cellStyle name="Normal 2 4 3 22 6" xfId="34948"/>
    <cellStyle name="Normal 2 4 3 23" xfId="5373"/>
    <cellStyle name="Normal 2 4 3 23 2" xfId="14760"/>
    <cellStyle name="Normal 2 4 3 23 3" xfId="31488"/>
    <cellStyle name="Normal 2 4 3 23 4" xfId="37157"/>
    <cellStyle name="Normal 2 4 3 23 5" xfId="33441"/>
    <cellStyle name="Normal 2 4 3 23 6" xfId="45173"/>
    <cellStyle name="Normal 2 4 3 24" xfId="5374"/>
    <cellStyle name="Normal 2 4 3 24 2" xfId="13427"/>
    <cellStyle name="Normal 2 4 3 24 3" xfId="30268"/>
    <cellStyle name="Normal 2 4 3 24 4" xfId="36204"/>
    <cellStyle name="Normal 2 4 3 24 5" xfId="40970"/>
    <cellStyle name="Normal 2 4 3 24 6" xfId="32006"/>
    <cellStyle name="Normal 2 4 3 25" xfId="5375"/>
    <cellStyle name="Normal 2 4 3 25 2" xfId="14911"/>
    <cellStyle name="Normal 2 4 3 25 3" xfId="31600"/>
    <cellStyle name="Normal 2 4 3 25 4" xfId="36113"/>
    <cellStyle name="Normal 2 4 3 25 5" xfId="38707"/>
    <cellStyle name="Normal 2 4 3 25 6" xfId="45008"/>
    <cellStyle name="Normal 2 4 3 26" xfId="5376"/>
    <cellStyle name="Normal 2 4 3 26 2" xfId="15353"/>
    <cellStyle name="Normal 2 4 3 26 3" xfId="31942"/>
    <cellStyle name="Normal 2 4 3 26 4" xfId="41478"/>
    <cellStyle name="Normal 2 4 3 26 5" xfId="43726"/>
    <cellStyle name="Normal 2 4 3 26 6" xfId="44512"/>
    <cellStyle name="Normal 2 4 3 27" xfId="5377"/>
    <cellStyle name="Normal 2 4 3 27 2" xfId="15756"/>
    <cellStyle name="Normal 2 4 3 27 3" xfId="32265"/>
    <cellStyle name="Normal 2 4 3 27 4" xfId="38022"/>
    <cellStyle name="Normal 2 4 3 27 5" xfId="36450"/>
    <cellStyle name="Normal 2 4 3 27 6" xfId="39273"/>
    <cellStyle name="Normal 2 4 3 28" xfId="5378"/>
    <cellStyle name="Normal 2 4 3 28 2" xfId="16156"/>
    <cellStyle name="Normal 2 4 3 28 3" xfId="32564"/>
    <cellStyle name="Normal 2 4 3 28 4" xfId="39679"/>
    <cellStyle name="Normal 2 4 3 28 5" xfId="42378"/>
    <cellStyle name="Normal 2 4 3 28 6" xfId="42881"/>
    <cellStyle name="Normal 2 4 3 29" xfId="5379"/>
    <cellStyle name="Normal 2 4 3 29 2" xfId="16556"/>
    <cellStyle name="Normal 2 4 3 29 3" xfId="32862"/>
    <cellStyle name="Normal 2 4 3 29 4" xfId="39497"/>
    <cellStyle name="Normal 2 4 3 29 5" xfId="42232"/>
    <cellStyle name="Normal 2 4 3 29 6" xfId="43300"/>
    <cellStyle name="Normal 2 4 3 3" xfId="5380"/>
    <cellStyle name="Normal 2 4 3 3 10" xfId="50073"/>
    <cellStyle name="Normal 2 4 3 3 11" xfId="51294"/>
    <cellStyle name="Normal 2 4 3 3 12" xfId="52559"/>
    <cellStyle name="Normal 2 4 3 3 13" xfId="53800"/>
    <cellStyle name="Normal 2 4 3 3 14" xfId="55034"/>
    <cellStyle name="Normal 2 4 3 3 15" xfId="56264"/>
    <cellStyle name="Normal 2 4 3 3 16" xfId="57485"/>
    <cellStyle name="Normal 2 4 3 3 17" xfId="58696"/>
    <cellStyle name="Normal 2 4 3 3 18" xfId="59895"/>
    <cellStyle name="Normal 2 4 3 3 19" xfId="61275"/>
    <cellStyle name="Normal 2 4 3 3 2" xfId="11782"/>
    <cellStyle name="Normal 2 4 3 3 20" xfId="62473"/>
    <cellStyle name="Normal 2 4 3 3 3" xfId="17322"/>
    <cellStyle name="Normal 2 4 3 3 4" xfId="36027"/>
    <cellStyle name="Normal 2 4 3 3 5" xfId="10857"/>
    <cellStyle name="Normal 2 4 3 3 6" xfId="30350"/>
    <cellStyle name="Normal 2 4 3 3 7" xfId="46235"/>
    <cellStyle name="Normal 2 4 3 3 8" xfId="47568"/>
    <cellStyle name="Normal 2 4 3 3 9" xfId="48824"/>
    <cellStyle name="Normal 2 4 3 30" xfId="5381"/>
    <cellStyle name="Normal 2 4 3 30 2" xfId="16956"/>
    <cellStyle name="Normal 2 4 3 30 3" xfId="33173"/>
    <cellStyle name="Normal 2 4 3 30 4" xfId="39851"/>
    <cellStyle name="Normal 2 4 3 30 5" xfId="42512"/>
    <cellStyle name="Normal 2 4 3 30 6" xfId="44073"/>
    <cellStyle name="Normal 2 4 3 31" xfId="5382"/>
    <cellStyle name="Normal 2 4 3 31 2" xfId="20167"/>
    <cellStyle name="Normal 2 4 3 31 3" xfId="35539"/>
    <cellStyle name="Normal 2 4 3 31 4" xfId="41758"/>
    <cellStyle name="Normal 2 4 3 31 5" xfId="43926"/>
    <cellStyle name="Normal 2 4 3 31 6" xfId="44834"/>
    <cellStyle name="Normal 2 4 3 32" xfId="5383"/>
    <cellStyle name="Normal 2 4 3 32 2" xfId="23218"/>
    <cellStyle name="Normal 2 4 3 32 3" xfId="37684"/>
    <cellStyle name="Normal 2 4 3 32 4" xfId="37382"/>
    <cellStyle name="Normal 2 4 3 32 5" xfId="11134"/>
    <cellStyle name="Normal 2 4 3 32 6" xfId="40089"/>
    <cellStyle name="Normal 2 4 3 33" xfId="5384"/>
    <cellStyle name="Normal 2 4 3 33 2" xfId="16229"/>
    <cellStyle name="Normal 2 4 3 33 3" xfId="32624"/>
    <cellStyle name="Normal 2 4 3 33 4" xfId="40192"/>
    <cellStyle name="Normal 2 4 3 33 5" xfId="42777"/>
    <cellStyle name="Normal 2 4 3 33 6" xfId="44242"/>
    <cellStyle name="Normal 2 4 3 34" xfId="9582"/>
    <cellStyle name="Normal 2 4 3 35" xfId="23730"/>
    <cellStyle name="Normal 2 4 3 36" xfId="22610"/>
    <cellStyle name="Normal 2 4 3 37" xfId="18176"/>
    <cellStyle name="Normal 2 4 3 38" xfId="13538"/>
    <cellStyle name="Normal 2 4 3 39" xfId="24565"/>
    <cellStyle name="Normal 2 4 3 4" xfId="5385"/>
    <cellStyle name="Normal 2 4 3 4 10" xfId="50074"/>
    <cellStyle name="Normal 2 4 3 4 11" xfId="51295"/>
    <cellStyle name="Normal 2 4 3 4 12" xfId="52560"/>
    <cellStyle name="Normal 2 4 3 4 13" xfId="53801"/>
    <cellStyle name="Normal 2 4 3 4 14" xfId="55035"/>
    <cellStyle name="Normal 2 4 3 4 15" xfId="56265"/>
    <cellStyle name="Normal 2 4 3 4 16" xfId="57486"/>
    <cellStyle name="Normal 2 4 3 4 17" xfId="58697"/>
    <cellStyle name="Normal 2 4 3 4 18" xfId="59896"/>
    <cellStyle name="Normal 2 4 3 4 19" xfId="61276"/>
    <cellStyle name="Normal 2 4 3 4 2" xfId="11783"/>
    <cellStyle name="Normal 2 4 3 4 20" xfId="62474"/>
    <cellStyle name="Normal 2 4 3 4 3" xfId="16927"/>
    <cellStyle name="Normal 2 4 3 4 4" xfId="35741"/>
    <cellStyle name="Normal 2 4 3 4 5" xfId="39934"/>
    <cellStyle name="Normal 2 4 3 4 6" xfId="35940"/>
    <cellStyle name="Normal 2 4 3 4 7" xfId="46236"/>
    <cellStyle name="Normal 2 4 3 4 8" xfId="47569"/>
    <cellStyle name="Normal 2 4 3 4 9" xfId="48825"/>
    <cellStyle name="Normal 2 4 3 40" xfId="24765"/>
    <cellStyle name="Normal 2 4 3 41" xfId="24969"/>
    <cellStyle name="Normal 2 4 3 42" xfId="25167"/>
    <cellStyle name="Normal 2 4 3 43" xfId="25365"/>
    <cellStyle name="Normal 2 4 3 44" xfId="25564"/>
    <cellStyle name="Normal 2 4 3 45" xfId="25753"/>
    <cellStyle name="Normal 2 4 3 46" xfId="25938"/>
    <cellStyle name="Normal 2 4 3 47" xfId="26130"/>
    <cellStyle name="Normal 2 4 3 48" xfId="26314"/>
    <cellStyle name="Normal 2 4 3 49" xfId="26496"/>
    <cellStyle name="Normal 2 4 3 5" xfId="5386"/>
    <cellStyle name="Normal 2 4 3 5 10" xfId="50075"/>
    <cellStyle name="Normal 2 4 3 5 11" xfId="51296"/>
    <cellStyle name="Normal 2 4 3 5 12" xfId="52561"/>
    <cellStyle name="Normal 2 4 3 5 13" xfId="53802"/>
    <cellStyle name="Normal 2 4 3 5 14" xfId="55036"/>
    <cellStyle name="Normal 2 4 3 5 15" xfId="56266"/>
    <cellStyle name="Normal 2 4 3 5 16" xfId="57487"/>
    <cellStyle name="Normal 2 4 3 5 17" xfId="58698"/>
    <cellStyle name="Normal 2 4 3 5 18" xfId="59897"/>
    <cellStyle name="Normal 2 4 3 5 19" xfId="61277"/>
    <cellStyle name="Normal 2 4 3 5 2" xfId="11784"/>
    <cellStyle name="Normal 2 4 3 5 20" xfId="62475"/>
    <cellStyle name="Normal 2 4 3 5 3" xfId="16528"/>
    <cellStyle name="Normal 2 4 3 5 4" xfId="35405"/>
    <cellStyle name="Normal 2 4 3 5 5" xfId="30308"/>
    <cellStyle name="Normal 2 4 3 5 6" xfId="44844"/>
    <cellStyle name="Normal 2 4 3 5 7" xfId="46237"/>
    <cellStyle name="Normal 2 4 3 5 8" xfId="47570"/>
    <cellStyle name="Normal 2 4 3 5 9" xfId="48826"/>
    <cellStyle name="Normal 2 4 3 50" xfId="26684"/>
    <cellStyle name="Normal 2 4 3 51" xfId="26865"/>
    <cellStyle name="Normal 2 4 3 52" xfId="27042"/>
    <cellStyle name="Normal 2 4 3 53" xfId="27215"/>
    <cellStyle name="Normal 2 4 3 54" xfId="27388"/>
    <cellStyle name="Normal 2 4 3 55" xfId="27553"/>
    <cellStyle name="Normal 2 4 3 56" xfId="27713"/>
    <cellStyle name="Normal 2 4 3 57" xfId="27866"/>
    <cellStyle name="Normal 2 4 3 58" xfId="28011"/>
    <cellStyle name="Normal 2 4 3 59" xfId="28163"/>
    <cellStyle name="Normal 2 4 3 6" xfId="5387"/>
    <cellStyle name="Normal 2 4 3 6 10" xfId="50076"/>
    <cellStyle name="Normal 2 4 3 6 11" xfId="51297"/>
    <cellStyle name="Normal 2 4 3 6 12" xfId="52562"/>
    <cellStyle name="Normal 2 4 3 6 13" xfId="53803"/>
    <cellStyle name="Normal 2 4 3 6 14" xfId="55037"/>
    <cellStyle name="Normal 2 4 3 6 15" xfId="56267"/>
    <cellStyle name="Normal 2 4 3 6 16" xfId="57488"/>
    <cellStyle name="Normal 2 4 3 6 17" xfId="58699"/>
    <cellStyle name="Normal 2 4 3 6 18" xfId="59898"/>
    <cellStyle name="Normal 2 4 3 6 19" xfId="61278"/>
    <cellStyle name="Normal 2 4 3 6 2" xfId="11785"/>
    <cellStyle name="Normal 2 4 3 6 20" xfId="62476"/>
    <cellStyle name="Normal 2 4 3 6 3" xfId="16127"/>
    <cellStyle name="Normal 2 4 3 6 4" xfId="35107"/>
    <cellStyle name="Normal 2 4 3 6 5" xfId="39143"/>
    <cellStyle name="Normal 2 4 3 6 6" xfId="44168"/>
    <cellStyle name="Normal 2 4 3 6 7" xfId="46238"/>
    <cellStyle name="Normal 2 4 3 6 8" xfId="47571"/>
    <cellStyle name="Normal 2 4 3 6 9" xfId="48827"/>
    <cellStyle name="Normal 2 4 3 60" xfId="28316"/>
    <cellStyle name="Normal 2 4 3 61" xfId="28460"/>
    <cellStyle name="Normal 2 4 3 62" xfId="28603"/>
    <cellStyle name="Normal 2 4 3 63" xfId="28739"/>
    <cellStyle name="Normal 2 4 3 64" xfId="24475"/>
    <cellStyle name="Normal 2 4 3 65" xfId="28339"/>
    <cellStyle name="Normal 2 4 3 66" xfId="28159"/>
    <cellStyle name="Normal 2 4 3 67" xfId="27547"/>
    <cellStyle name="Normal 2 4 3 68" xfId="27734"/>
    <cellStyle name="Normal 2 4 3 69" xfId="28888"/>
    <cellStyle name="Normal 2 4 3 7" xfId="5388"/>
    <cellStyle name="Normal 2 4 3 7 10" xfId="50077"/>
    <cellStyle name="Normal 2 4 3 7 11" xfId="51298"/>
    <cellStyle name="Normal 2 4 3 7 12" xfId="52563"/>
    <cellStyle name="Normal 2 4 3 7 13" xfId="53804"/>
    <cellStyle name="Normal 2 4 3 7 14" xfId="55038"/>
    <cellStyle name="Normal 2 4 3 7 15" xfId="56268"/>
    <cellStyle name="Normal 2 4 3 7 16" xfId="57489"/>
    <cellStyle name="Normal 2 4 3 7 17" xfId="58700"/>
    <cellStyle name="Normal 2 4 3 7 18" xfId="59899"/>
    <cellStyle name="Normal 2 4 3 7 19" xfId="61279"/>
    <cellStyle name="Normal 2 4 3 7 2" xfId="11786"/>
    <cellStyle name="Normal 2 4 3 7 20" xfId="62477"/>
    <cellStyle name="Normal 2 4 3 7 3" xfId="15726"/>
    <cellStyle name="Normal 2 4 3 7 4" xfId="34811"/>
    <cellStyle name="Normal 2 4 3 7 5" xfId="10605"/>
    <cellStyle name="Normal 2 4 3 7 6" xfId="44803"/>
    <cellStyle name="Normal 2 4 3 7 7" xfId="46239"/>
    <cellStyle name="Normal 2 4 3 7 8" xfId="47572"/>
    <cellStyle name="Normal 2 4 3 7 9" xfId="48828"/>
    <cellStyle name="Normal 2 4 3 70" xfId="24491"/>
    <cellStyle name="Normal 2 4 3 71" xfId="29641"/>
    <cellStyle name="Normal 2 4 3 72" xfId="27976"/>
    <cellStyle name="Normal 2 4 3 73" xfId="29797"/>
    <cellStyle name="Normal 2 4 3 74" xfId="29292"/>
    <cellStyle name="Normal 2 4 3 75" xfId="26066"/>
    <cellStyle name="Normal 2 4 3 76" xfId="13017"/>
    <cellStyle name="Normal 2 4 3 77" xfId="32511"/>
    <cellStyle name="Normal 2 4 3 78" xfId="34421"/>
    <cellStyle name="Normal 2 4 3 79" xfId="11109"/>
    <cellStyle name="Normal 2 4 3 8" xfId="5389"/>
    <cellStyle name="Normal 2 4 3 8 2" xfId="11787"/>
    <cellStyle name="Normal 2 4 3 8 3" xfId="10284"/>
    <cellStyle name="Normal 2 4 3 8 4" xfId="34507"/>
    <cellStyle name="Normal 2 4 3 8 5" xfId="39264"/>
    <cellStyle name="Normal 2 4 3 8 6" xfId="44419"/>
    <cellStyle name="Normal 2 4 3 80" xfId="46233"/>
    <cellStyle name="Normal 2 4 3 81" xfId="47566"/>
    <cellStyle name="Normal 2 4 3 82" xfId="48822"/>
    <cellStyle name="Normal 2 4 3 83" xfId="50071"/>
    <cellStyle name="Normal 2 4 3 84" xfId="51292"/>
    <cellStyle name="Normal 2 4 3 85" xfId="52557"/>
    <cellStyle name="Normal 2 4 3 86" xfId="53798"/>
    <cellStyle name="Normal 2 4 3 87" xfId="55032"/>
    <cellStyle name="Normal 2 4 3 88" xfId="56262"/>
    <cellStyle name="Normal 2 4 3 89" xfId="57483"/>
    <cellStyle name="Normal 2 4 3 9" xfId="5390"/>
    <cellStyle name="Normal 2 4 3 9 2" xfId="11788"/>
    <cellStyle name="Normal 2 4 3 9 3" xfId="15326"/>
    <cellStyle name="Normal 2 4 3 9 4" xfId="34195"/>
    <cellStyle name="Normal 2 4 3 9 5" xfId="35850"/>
    <cellStyle name="Normal 2 4 3 9 6" xfId="44676"/>
    <cellStyle name="Normal 2 4 3 90" xfId="58694"/>
    <cellStyle name="Normal 2 4 3 91" xfId="59893"/>
    <cellStyle name="Normal 2 4 3 92" xfId="61273"/>
    <cellStyle name="Normal 2 4 3 93" xfId="62471"/>
    <cellStyle name="Normal 2 4 3_Planilha" xfId="46240"/>
    <cellStyle name="Normal 2 4 30" xfId="5391"/>
    <cellStyle name="Normal 2 4 30 2" xfId="16140"/>
    <cellStyle name="Normal 2 4 30 3" xfId="32555"/>
    <cellStyle name="Normal 2 4 30 4" xfId="41237"/>
    <cellStyle name="Normal 2 4 30 5" xfId="43539"/>
    <cellStyle name="Normal 2 4 30 6" xfId="44705"/>
    <cellStyle name="Normal 2 4 31" xfId="5392"/>
    <cellStyle name="Normal 2 4 31 2" xfId="16541"/>
    <cellStyle name="Normal 2 4 31 3" xfId="32849"/>
    <cellStyle name="Normal 2 4 31 4" xfId="37852"/>
    <cellStyle name="Normal 2 4 31 5" xfId="11161"/>
    <cellStyle name="Normal 2 4 31 6" xfId="44660"/>
    <cellStyle name="Normal 2 4 32" xfId="5393"/>
    <cellStyle name="Normal 2 4 32 2" xfId="16941"/>
    <cellStyle name="Normal 2 4 32 3" xfId="33160"/>
    <cellStyle name="Normal 2 4 32 4" xfId="40567"/>
    <cellStyle name="Normal 2 4 32 5" xfId="43059"/>
    <cellStyle name="Normal 2 4 32 6" xfId="44939"/>
    <cellStyle name="Normal 2 4 33" xfId="5394"/>
    <cellStyle name="Normal 2 4 33 2" xfId="20171"/>
    <cellStyle name="Normal 2 4 33 3" xfId="35543"/>
    <cellStyle name="Normal 2 4 33 4" xfId="39634"/>
    <cellStyle name="Normal 2 4 33 5" xfId="42339"/>
    <cellStyle name="Normal 2 4 33 6" xfId="44890"/>
    <cellStyle name="Normal 2 4 34" xfId="5395"/>
    <cellStyle name="Normal 2 4 34 2" xfId="23220"/>
    <cellStyle name="Normal 2 4 34 3" xfId="37686"/>
    <cellStyle name="Normal 2 4 34 4" xfId="37635"/>
    <cellStyle name="Normal 2 4 34 5" xfId="39975"/>
    <cellStyle name="Normal 2 4 34 6" xfId="14866"/>
    <cellStyle name="Normal 2 4 35" xfId="5396"/>
    <cellStyle name="Normal 2 4 35 2" xfId="16235"/>
    <cellStyle name="Normal 2 4 35 3" xfId="32629"/>
    <cellStyle name="Normal 2 4 35 4" xfId="39427"/>
    <cellStyle name="Normal 2 4 35 5" xfId="42168"/>
    <cellStyle name="Normal 2 4 35 6" xfId="40915"/>
    <cellStyle name="Normal 2 4 36" xfId="9580"/>
    <cellStyle name="Normal 2 4 37" xfId="23404"/>
    <cellStyle name="Normal 2 4 38" xfId="22629"/>
    <cellStyle name="Normal 2 4 39" xfId="24134"/>
    <cellStyle name="Normal 2 4 4" xfId="5397"/>
    <cellStyle name="Normal 2 4 4 10" xfId="50079"/>
    <cellStyle name="Normal 2 4 4 11" xfId="51299"/>
    <cellStyle name="Normal 2 4 4 12" xfId="52564"/>
    <cellStyle name="Normal 2 4 4 13" xfId="53806"/>
    <cellStyle name="Normal 2 4 4 14" xfId="55039"/>
    <cellStyle name="Normal 2 4 4 15" xfId="56269"/>
    <cellStyle name="Normal 2 4 4 16" xfId="57490"/>
    <cellStyle name="Normal 2 4 4 17" xfId="58701"/>
    <cellStyle name="Normal 2 4 4 18" xfId="59900"/>
    <cellStyle name="Normal 2 4 4 19" xfId="61281"/>
    <cellStyle name="Normal 2 4 4 2" xfId="11757"/>
    <cellStyle name="Normal 2 4 4 20" xfId="62478"/>
    <cellStyle name="Normal 2 4 4 3" xfId="17720"/>
    <cellStyle name="Normal 2 4 4 4" xfId="34509"/>
    <cellStyle name="Normal 2 4 4 5" xfId="13769"/>
    <cellStyle name="Normal 2 4 4 6" xfId="38819"/>
    <cellStyle name="Normal 2 4 4 7" xfId="46241"/>
    <cellStyle name="Normal 2 4 4 8" xfId="47574"/>
    <cellStyle name="Normal 2 4 4 9" xfId="48830"/>
    <cellStyle name="Normal 2 4 40" xfId="22407"/>
    <cellStyle name="Normal 2 4 41" xfId="19805"/>
    <cellStyle name="Normal 2 4 42" xfId="24437"/>
    <cellStyle name="Normal 2 4 43" xfId="24646"/>
    <cellStyle name="Normal 2 4 44" xfId="24848"/>
    <cellStyle name="Normal 2 4 45" xfId="25052"/>
    <cellStyle name="Normal 2 4 46" xfId="25248"/>
    <cellStyle name="Normal 2 4 47" xfId="25447"/>
    <cellStyle name="Normal 2 4 48" xfId="25645"/>
    <cellStyle name="Normal 2 4 49" xfId="25830"/>
    <cellStyle name="Normal 2 4 5" xfId="5398"/>
    <cellStyle name="Normal 2 4 5 10" xfId="50080"/>
    <cellStyle name="Normal 2 4 5 11" xfId="51300"/>
    <cellStyle name="Normal 2 4 5 12" xfId="52565"/>
    <cellStyle name="Normal 2 4 5 13" xfId="53807"/>
    <cellStyle name="Normal 2 4 5 14" xfId="55040"/>
    <cellStyle name="Normal 2 4 5 15" xfId="56270"/>
    <cellStyle name="Normal 2 4 5 16" xfId="57491"/>
    <cellStyle name="Normal 2 4 5 17" xfId="58702"/>
    <cellStyle name="Normal 2 4 5 18" xfId="59901"/>
    <cellStyle name="Normal 2 4 5 19" xfId="61282"/>
    <cellStyle name="Normal 2 4 5 2" xfId="11789"/>
    <cellStyle name="Normal 2 4 5 20" xfId="62479"/>
    <cellStyle name="Normal 2 4 5 3" xfId="14881"/>
    <cellStyle name="Normal 2 4 5 4" xfId="9865"/>
    <cellStyle name="Normal 2 4 5 5" xfId="32983"/>
    <cellStyle name="Normal 2 4 5 6" xfId="44377"/>
    <cellStyle name="Normal 2 4 5 7" xfId="46242"/>
    <cellStyle name="Normal 2 4 5 8" xfId="47575"/>
    <cellStyle name="Normal 2 4 5 9" xfId="48831"/>
    <cellStyle name="Normal 2 4 50" xfId="26019"/>
    <cellStyle name="Normal 2 4 51" xfId="26210"/>
    <cellStyle name="Normal 2 4 52" xfId="26395"/>
    <cellStyle name="Normal 2 4 53" xfId="26578"/>
    <cellStyle name="Normal 2 4 54" xfId="26765"/>
    <cellStyle name="Normal 2 4 55" xfId="26943"/>
    <cellStyle name="Normal 2 4 56" xfId="27122"/>
    <cellStyle name="Normal 2 4 57" xfId="27293"/>
    <cellStyle name="Normal 2 4 58" xfId="27464"/>
    <cellStyle name="Normal 2 4 59" xfId="27630"/>
    <cellStyle name="Normal 2 4 6" xfId="5399"/>
    <cellStyle name="Normal 2 4 6 10" xfId="50081"/>
    <cellStyle name="Normal 2 4 6 11" xfId="51301"/>
    <cellStyle name="Normal 2 4 6 12" xfId="52566"/>
    <cellStyle name="Normal 2 4 6 13" xfId="53808"/>
    <cellStyle name="Normal 2 4 6 14" xfId="55041"/>
    <cellStyle name="Normal 2 4 6 15" xfId="56271"/>
    <cellStyle name="Normal 2 4 6 16" xfId="57492"/>
    <cellStyle name="Normal 2 4 6 17" xfId="58703"/>
    <cellStyle name="Normal 2 4 6 18" xfId="59902"/>
    <cellStyle name="Normal 2 4 6 19" xfId="61283"/>
    <cellStyle name="Normal 2 4 6 2" xfId="11790"/>
    <cellStyle name="Normal 2 4 6 20" xfId="62480"/>
    <cellStyle name="Normal 2 4 6 3" xfId="13450"/>
    <cellStyle name="Normal 2 4 6 4" xfId="41062"/>
    <cellStyle name="Normal 2 4 6 5" xfId="43400"/>
    <cellStyle name="Normal 2 4 6 6" xfId="38690"/>
    <cellStyle name="Normal 2 4 6 7" xfId="46243"/>
    <cellStyle name="Normal 2 4 6 8" xfId="47576"/>
    <cellStyle name="Normal 2 4 6 9" xfId="48832"/>
    <cellStyle name="Normal 2 4 60" xfId="27786"/>
    <cellStyle name="Normal 2 4 61" xfId="27943"/>
    <cellStyle name="Normal 2 4 62" xfId="28088"/>
    <cellStyle name="Normal 2 4 63" xfId="28238"/>
    <cellStyle name="Normal 2 4 64" xfId="28391"/>
    <cellStyle name="Normal 2 4 65" xfId="28535"/>
    <cellStyle name="Normal 2 4 66" xfId="23480"/>
    <cellStyle name="Normal 2 4 67" xfId="28994"/>
    <cellStyle name="Normal 2 4 68" xfId="28220"/>
    <cellStyle name="Normal 2 4 69" xfId="29207"/>
    <cellStyle name="Normal 2 4 7" xfId="5400"/>
    <cellStyle name="Normal 2 4 7 10" xfId="50082"/>
    <cellStyle name="Normal 2 4 7 11" xfId="51302"/>
    <cellStyle name="Normal 2 4 7 12" xfId="52567"/>
    <cellStyle name="Normal 2 4 7 13" xfId="53809"/>
    <cellStyle name="Normal 2 4 7 14" xfId="55042"/>
    <cellStyle name="Normal 2 4 7 15" xfId="56272"/>
    <cellStyle name="Normal 2 4 7 16" xfId="57493"/>
    <cellStyle name="Normal 2 4 7 17" xfId="58704"/>
    <cellStyle name="Normal 2 4 7 18" xfId="59903"/>
    <cellStyle name="Normal 2 4 7 19" xfId="61284"/>
    <cellStyle name="Normal 2 4 7 2" xfId="11791"/>
    <cellStyle name="Normal 2 4 7 20" xfId="62481"/>
    <cellStyle name="Normal 2 4 7 3" xfId="14740"/>
    <cellStyle name="Normal 2 4 7 4" xfId="39379"/>
    <cellStyle name="Normal 2 4 7 5" xfId="42133"/>
    <cellStyle name="Normal 2 4 7 6" xfId="10634"/>
    <cellStyle name="Normal 2 4 7 7" xfId="46244"/>
    <cellStyle name="Normal 2 4 7 8" xfId="47577"/>
    <cellStyle name="Normal 2 4 7 9" xfId="48833"/>
    <cellStyle name="Normal 2 4 70" xfId="23658"/>
    <cellStyle name="Normal 2 4 71" xfId="24687"/>
    <cellStyle name="Normal 2 4 72" xfId="25294"/>
    <cellStyle name="Normal 2 4 73" xfId="29363"/>
    <cellStyle name="Normal 2 4 74" xfId="29454"/>
    <cellStyle name="Normal 2 4 75" xfId="29367"/>
    <cellStyle name="Normal 2 4 76" xfId="29863"/>
    <cellStyle name="Normal 2 4 77" xfId="29850"/>
    <cellStyle name="Normal 2 4 78" xfId="13020"/>
    <cellStyle name="Normal 2 4 79" xfId="33109"/>
    <cellStyle name="Normal 2 4 8" xfId="5401"/>
    <cellStyle name="Normal 2 4 8 10" xfId="50083"/>
    <cellStyle name="Normal 2 4 8 11" xfId="51303"/>
    <cellStyle name="Normal 2 4 8 12" xfId="52568"/>
    <cellStyle name="Normal 2 4 8 13" xfId="53810"/>
    <cellStyle name="Normal 2 4 8 14" xfId="55043"/>
    <cellStyle name="Normal 2 4 8 15" xfId="56273"/>
    <cellStyle name="Normal 2 4 8 16" xfId="57494"/>
    <cellStyle name="Normal 2 4 8 17" xfId="58705"/>
    <cellStyle name="Normal 2 4 8 18" xfId="59904"/>
    <cellStyle name="Normal 2 4 8 19" xfId="61285"/>
    <cellStyle name="Normal 2 4 8 2" xfId="11792"/>
    <cellStyle name="Normal 2 4 8 20" xfId="62482"/>
    <cellStyle name="Normal 2 4 8 3" xfId="13631"/>
    <cellStyle name="Normal 2 4 8 4" xfId="40967"/>
    <cellStyle name="Normal 2 4 8 5" xfId="43335"/>
    <cellStyle name="Normal 2 4 8 6" xfId="35613"/>
    <cellStyle name="Normal 2 4 8 7" xfId="46245"/>
    <cellStyle name="Normal 2 4 8 8" xfId="47578"/>
    <cellStyle name="Normal 2 4 8 9" xfId="48834"/>
    <cellStyle name="Normal 2 4 80" xfId="38759"/>
    <cellStyle name="Normal 2 4 81" xfId="34246"/>
    <cellStyle name="Normal 2 4 82" xfId="46224"/>
    <cellStyle name="Normal 2 4 83" xfId="47557"/>
    <cellStyle name="Normal 2 4 84" xfId="48814"/>
    <cellStyle name="Normal 2 4 85" xfId="50062"/>
    <cellStyle name="Normal 2 4 86" xfId="51284"/>
    <cellStyle name="Normal 2 4 87" xfId="52548"/>
    <cellStyle name="Normal 2 4 88" xfId="53789"/>
    <cellStyle name="Normal 2 4 89" xfId="55023"/>
    <cellStyle name="Normal 2 4 9" xfId="5402"/>
    <cellStyle name="Normal 2 4 9 10" xfId="50084"/>
    <cellStyle name="Normal 2 4 9 11" xfId="51304"/>
    <cellStyle name="Normal 2 4 9 12" xfId="52569"/>
    <cellStyle name="Normal 2 4 9 13" xfId="53811"/>
    <cellStyle name="Normal 2 4 9 14" xfId="55044"/>
    <cellStyle name="Normal 2 4 9 15" xfId="56274"/>
    <cellStyle name="Normal 2 4 9 16" xfId="57495"/>
    <cellStyle name="Normal 2 4 9 17" xfId="58706"/>
    <cellStyle name="Normal 2 4 9 18" xfId="59905"/>
    <cellStyle name="Normal 2 4 9 19" xfId="61286"/>
    <cellStyle name="Normal 2 4 9 2" xfId="11793"/>
    <cellStyle name="Normal 2 4 9 20" xfId="62483"/>
    <cellStyle name="Normal 2 4 9 3" xfId="13201"/>
    <cellStyle name="Normal 2 4 9 4" xfId="39940"/>
    <cellStyle name="Normal 2 4 9 5" xfId="42583"/>
    <cellStyle name="Normal 2 4 9 6" xfId="43268"/>
    <cellStyle name="Normal 2 4 9 7" xfId="46246"/>
    <cellStyle name="Normal 2 4 9 8" xfId="47579"/>
    <cellStyle name="Normal 2 4 9 9" xfId="48835"/>
    <cellStyle name="Normal 2 4 90" xfId="56253"/>
    <cellStyle name="Normal 2 4 91" xfId="57474"/>
    <cellStyle name="Normal 2 4 92" xfId="58685"/>
    <cellStyle name="Normal 2 4 93" xfId="59885"/>
    <cellStyle name="Normal 2 4 94" xfId="61264"/>
    <cellStyle name="Normal 2 4 95" xfId="62463"/>
    <cellStyle name="Normal 2 4_Planilha" xfId="46247"/>
    <cellStyle name="Normal 2 5" xfId="5403"/>
    <cellStyle name="Normal 2 5 10" xfId="5404"/>
    <cellStyle name="Normal 2 5 10 2" xfId="11795"/>
    <cellStyle name="Normal 2 5 10 3" xfId="10287"/>
    <cellStyle name="Normal 2 5 10 4" xfId="39850"/>
    <cellStyle name="Normal 2 5 10 5" xfId="42511"/>
    <cellStyle name="Normal 2 5 10 6" xfId="39476"/>
    <cellStyle name="Normal 2 5 11" xfId="5405"/>
    <cellStyle name="Normal 2 5 11 2" xfId="11796"/>
    <cellStyle name="Normal 2 5 11 3" xfId="10286"/>
    <cellStyle name="Normal 2 5 11 4" xfId="38194"/>
    <cellStyle name="Normal 2 5 11 5" xfId="33151"/>
    <cellStyle name="Normal 2 5 11 6" xfId="39097"/>
    <cellStyle name="Normal 2 5 12" xfId="5406"/>
    <cellStyle name="Normal 2 5 12 2" xfId="11797"/>
    <cellStyle name="Normal 2 5 12 3" xfId="10285"/>
    <cellStyle name="Normal 2 5 12 4" xfId="38076"/>
    <cellStyle name="Normal 2 5 12 5" xfId="34949"/>
    <cellStyle name="Normal 2 5 12 6" xfId="39632"/>
    <cellStyle name="Normal 2 5 13" xfId="5407"/>
    <cellStyle name="Normal 2 5 13 2" xfId="11798"/>
    <cellStyle name="Normal 2 5 13 3" xfId="13449"/>
    <cellStyle name="Normal 2 5 13 4" xfId="37654"/>
    <cellStyle name="Normal 2 5 13 5" xfId="34076"/>
    <cellStyle name="Normal 2 5 13 6" xfId="43415"/>
    <cellStyle name="Normal 2 5 14" xfId="5408"/>
    <cellStyle name="Normal 2 5 14 2" xfId="11799"/>
    <cellStyle name="Normal 2 5 14 3" xfId="14741"/>
    <cellStyle name="Normal 2 5 14 4" xfId="32875"/>
    <cellStyle name="Normal 2 5 14 5" xfId="40866"/>
    <cellStyle name="Normal 2 5 14 6" xfId="42836"/>
    <cellStyle name="Normal 2 5 15" xfId="5409"/>
    <cellStyle name="Normal 2 5 15 2" xfId="11800"/>
    <cellStyle name="Normal 2 5 15 3" xfId="13630"/>
    <cellStyle name="Normal 2 5 15 4" xfId="33902"/>
    <cellStyle name="Normal 2 5 15 5" xfId="38125"/>
    <cellStyle name="Normal 2 5 15 6" xfId="42734"/>
    <cellStyle name="Normal 2 5 16" xfId="5410"/>
    <cellStyle name="Normal 2 5 16 2" xfId="13287"/>
    <cellStyle name="Normal 2 5 16 3" xfId="30146"/>
    <cellStyle name="Normal 2 5 16 4" xfId="31708"/>
    <cellStyle name="Normal 2 5 16 5" xfId="40601"/>
    <cellStyle name="Normal 2 5 16 6" xfId="35776"/>
    <cellStyle name="Normal 2 5 17" xfId="5411"/>
    <cellStyle name="Normal 2 5 17 2" xfId="14421"/>
    <cellStyle name="Normal 2 5 17 3" xfId="31195"/>
    <cellStyle name="Normal 2 5 17 4" xfId="37325"/>
    <cellStyle name="Normal 2 5 17 5" xfId="32613"/>
    <cellStyle name="Normal 2 5 17 6" xfId="44434"/>
    <cellStyle name="Normal 2 5 18" xfId="5412"/>
    <cellStyle name="Normal 2 5 18 2" xfId="13815"/>
    <cellStyle name="Normal 2 5 18 3" xfId="30610"/>
    <cellStyle name="Normal 2 5 18 4" xfId="41521"/>
    <cellStyle name="Normal 2 5 18 5" xfId="43758"/>
    <cellStyle name="Normal 2 5 18 6" xfId="42104"/>
    <cellStyle name="Normal 2 5 19" xfId="5413"/>
    <cellStyle name="Normal 2 5 19 2" xfId="14471"/>
    <cellStyle name="Normal 2 5 19 3" xfId="31242"/>
    <cellStyle name="Normal 2 5 19 4" xfId="40850"/>
    <cellStyle name="Normal 2 5 19 5" xfId="43253"/>
    <cellStyle name="Normal 2 5 19 6" xfId="44540"/>
    <cellStyle name="Normal 2 5 2" xfId="5414"/>
    <cellStyle name="Normal 2 5 2 10" xfId="5415"/>
    <cellStyle name="Normal 2 5 2 10 2" xfId="11802"/>
    <cellStyle name="Normal 2 5 2 10 3" xfId="10283"/>
    <cellStyle name="Normal 2 5 2 10 4" xfId="33338"/>
    <cellStyle name="Normal 2 5 2 10 5" xfId="38931"/>
    <cellStyle name="Normal 2 5 2 10 6" xfId="42493"/>
    <cellStyle name="Normal 2 5 2 11" xfId="5416"/>
    <cellStyle name="Normal 2 5 2 11 2" xfId="11803"/>
    <cellStyle name="Normal 2 5 2 11 3" xfId="10282"/>
    <cellStyle name="Normal 2 5 2 11 4" xfId="33037"/>
    <cellStyle name="Normal 2 5 2 11 5" xfId="35258"/>
    <cellStyle name="Normal 2 5 2 11 6" xfId="34558"/>
    <cellStyle name="Normal 2 5 2 12" xfId="5417"/>
    <cellStyle name="Normal 2 5 2 12 2" xfId="11804"/>
    <cellStyle name="Normal 2 5 2 12 3" xfId="10281"/>
    <cellStyle name="Normal 2 5 2 12 4" xfId="32741"/>
    <cellStyle name="Normal 2 5 2 12 5" xfId="41079"/>
    <cellStyle name="Normal 2 5 2 12 6" xfId="42655"/>
    <cellStyle name="Normal 2 5 2 13" xfId="5418"/>
    <cellStyle name="Normal 2 5 2 13 2" xfId="11805"/>
    <cellStyle name="Normal 2 5 2 13 3" xfId="10280"/>
    <cellStyle name="Normal 2 5 2 13 4" xfId="32436"/>
    <cellStyle name="Normal 2 5 2 13 5" xfId="40272"/>
    <cellStyle name="Normal 2 5 2 13 6" xfId="38015"/>
    <cellStyle name="Normal 2 5 2 14" xfId="5419"/>
    <cellStyle name="Normal 2 5 2 14 2" xfId="13288"/>
    <cellStyle name="Normal 2 5 2 14 3" xfId="30147"/>
    <cellStyle name="Normal 2 5 2 14 4" xfId="36209"/>
    <cellStyle name="Normal 2 5 2 14 5" xfId="40595"/>
    <cellStyle name="Normal 2 5 2 14 6" xfId="33933"/>
    <cellStyle name="Normal 2 5 2 15" xfId="5420"/>
    <cellStyle name="Normal 2 5 2 15 2" xfId="14422"/>
    <cellStyle name="Normal 2 5 2 15 3" xfId="31196"/>
    <cellStyle name="Normal 2 5 2 15 4" xfId="41918"/>
    <cellStyle name="Normal 2 5 2 15 5" xfId="44046"/>
    <cellStyle name="Normal 2 5 2 15 6" xfId="45031"/>
    <cellStyle name="Normal 2 5 2 16" xfId="5421"/>
    <cellStyle name="Normal 2 5 2 16 2" xfId="13814"/>
    <cellStyle name="Normal 2 5 2 16 3" xfId="30609"/>
    <cellStyle name="Normal 2 5 2 16 4" xfId="39621"/>
    <cellStyle name="Normal 2 5 2 16 5" xfId="42329"/>
    <cellStyle name="Normal 2 5 2 16 6" xfId="44080"/>
    <cellStyle name="Normal 2 5 2 17" xfId="5422"/>
    <cellStyle name="Normal 2 5 2 17 2" xfId="14472"/>
    <cellStyle name="Normal 2 5 2 17 3" xfId="31243"/>
    <cellStyle name="Normal 2 5 2 17 4" xfId="40750"/>
    <cellStyle name="Normal 2 5 2 17 5" xfId="43186"/>
    <cellStyle name="Normal 2 5 2 17 6" xfId="44502"/>
    <cellStyle name="Normal 2 5 2 18" xfId="5423"/>
    <cellStyle name="Normal 2 5 2 18 2" xfId="13739"/>
    <cellStyle name="Normal 2 5 2 18 3" xfId="30533"/>
    <cellStyle name="Normal 2 5 2 18 4" xfId="37990"/>
    <cellStyle name="Normal 2 5 2 18 5" xfId="38588"/>
    <cellStyle name="Normal 2 5 2 18 6" xfId="45045"/>
    <cellStyle name="Normal 2 5 2 19" xfId="5424"/>
    <cellStyle name="Normal 2 5 2 19 2" xfId="14558"/>
    <cellStyle name="Normal 2 5 2 19 3" xfId="31322"/>
    <cellStyle name="Normal 2 5 2 19 4" xfId="39699"/>
    <cellStyle name="Normal 2 5 2 19 5" xfId="42392"/>
    <cellStyle name="Normal 2 5 2 19 6" xfId="37860"/>
    <cellStyle name="Normal 2 5 2 2" xfId="5425"/>
    <cellStyle name="Normal 2 5 2 2 10" xfId="50087"/>
    <cellStyle name="Normal 2 5 2 2 11" xfId="51307"/>
    <cellStyle name="Normal 2 5 2 2 12" xfId="52573"/>
    <cellStyle name="Normal 2 5 2 2 13" xfId="53814"/>
    <cellStyle name="Normal 2 5 2 2 14" xfId="55048"/>
    <cellStyle name="Normal 2 5 2 2 15" xfId="56278"/>
    <cellStyle name="Normal 2 5 2 2 16" xfId="57498"/>
    <cellStyle name="Normal 2 5 2 2 17" xfId="58709"/>
    <cellStyle name="Normal 2 5 2 2 18" xfId="59908"/>
    <cellStyle name="Normal 2 5 2 2 19" xfId="61289"/>
    <cellStyle name="Normal 2 5 2 2 2" xfId="11801"/>
    <cellStyle name="Normal 2 5 2 2 20" xfId="62486"/>
    <cellStyle name="Normal 2 5 2 2 3" xfId="13200"/>
    <cellStyle name="Normal 2 5 2 2 4" xfId="33627"/>
    <cellStyle name="Normal 2 5 2 2 5" xfId="36563"/>
    <cellStyle name="Normal 2 5 2 2 6" xfId="34575"/>
    <cellStyle name="Normal 2 5 2 2 7" xfId="46250"/>
    <cellStyle name="Normal 2 5 2 2 8" xfId="47582"/>
    <cellStyle name="Normal 2 5 2 2 9" xfId="48839"/>
    <cellStyle name="Normal 2 5 2 20" xfId="5426"/>
    <cellStyle name="Normal 2 5 2 20 2" xfId="13646"/>
    <cellStyle name="Normal 2 5 2 20 3" xfId="30446"/>
    <cellStyle name="Normal 2 5 2 20 4" xfId="40136"/>
    <cellStyle name="Normal 2 5 2 20 5" xfId="42729"/>
    <cellStyle name="Normal 2 5 2 20 6" xfId="44206"/>
    <cellStyle name="Normal 2 5 2 21" xfId="5427"/>
    <cellStyle name="Normal 2 5 2 21 2" xfId="14670"/>
    <cellStyle name="Normal 2 5 2 21 3" xfId="31416"/>
    <cellStyle name="Normal 2 5 2 21 4" xfId="40181"/>
    <cellStyle name="Normal 2 5 2 21 5" xfId="42768"/>
    <cellStyle name="Normal 2 5 2 21 6" xfId="44236"/>
    <cellStyle name="Normal 2 5 2 22" xfId="5428"/>
    <cellStyle name="Normal 2 5 2 22 2" xfId="13533"/>
    <cellStyle name="Normal 2 5 2 22 3" xfId="30348"/>
    <cellStyle name="Normal 2 5 2 22 4" xfId="40751"/>
    <cellStyle name="Normal 2 5 2 22 5" xfId="43187"/>
    <cellStyle name="Normal 2 5 2 22 6" xfId="30654"/>
    <cellStyle name="Normal 2 5 2 23" xfId="5429"/>
    <cellStyle name="Normal 2 5 2 23 2" xfId="14787"/>
    <cellStyle name="Normal 2 5 2 23 3" xfId="31505"/>
    <cellStyle name="Normal 2 5 2 23 4" xfId="39890"/>
    <cellStyle name="Normal 2 5 2 23 5" xfId="42544"/>
    <cellStyle name="Normal 2 5 2 23 6" xfId="44088"/>
    <cellStyle name="Normal 2 5 2 24" xfId="5430"/>
    <cellStyle name="Normal 2 5 2 24 2" xfId="13394"/>
    <cellStyle name="Normal 2 5 2 24 3" xfId="30240"/>
    <cellStyle name="Normal 2 5 2 24 4" xfId="38191"/>
    <cellStyle name="Normal 2 5 2 24 5" xfId="34014"/>
    <cellStyle name="Normal 2 5 2 24 6" xfId="14504"/>
    <cellStyle name="Normal 2 5 2 25" xfId="5431"/>
    <cellStyle name="Normal 2 5 2 25 2" xfId="14950"/>
    <cellStyle name="Normal 2 5 2 25 3" xfId="31626"/>
    <cellStyle name="Normal 2 5 2 25 4" xfId="38215"/>
    <cellStyle name="Normal 2 5 2 25 5" xfId="11176"/>
    <cellStyle name="Normal 2 5 2 25 6" xfId="41439"/>
    <cellStyle name="Normal 2 5 2 26" xfId="5432"/>
    <cellStyle name="Normal 2 5 2 26 2" xfId="15393"/>
    <cellStyle name="Normal 2 5 2 26 3" xfId="31975"/>
    <cellStyle name="Normal 2 5 2 26 4" xfId="36729"/>
    <cellStyle name="Normal 2 5 2 26 5" xfId="34071"/>
    <cellStyle name="Normal 2 5 2 26 6" xfId="44221"/>
    <cellStyle name="Normal 2 5 2 27" xfId="5433"/>
    <cellStyle name="Normal 2 5 2 27 2" xfId="15795"/>
    <cellStyle name="Normal 2 5 2 27 3" xfId="32294"/>
    <cellStyle name="Normal 2 5 2 27 4" xfId="35260"/>
    <cellStyle name="Normal 2 5 2 27 5" xfId="39395"/>
    <cellStyle name="Normal 2 5 2 27 6" xfId="45165"/>
    <cellStyle name="Normal 2 5 2 28" xfId="5434"/>
    <cellStyle name="Normal 2 5 2 28 2" xfId="16197"/>
    <cellStyle name="Normal 2 5 2 28 3" xfId="32599"/>
    <cellStyle name="Normal 2 5 2 28 4" xfId="36432"/>
    <cellStyle name="Normal 2 5 2 28 5" xfId="11084"/>
    <cellStyle name="Normal 2 5 2 28 6" xfId="41225"/>
    <cellStyle name="Normal 2 5 2 29" xfId="5435"/>
    <cellStyle name="Normal 2 5 2 29 2" xfId="16595"/>
    <cellStyle name="Normal 2 5 2 29 3" xfId="32890"/>
    <cellStyle name="Normal 2 5 2 29 4" xfId="40191"/>
    <cellStyle name="Normal 2 5 2 29 5" xfId="42776"/>
    <cellStyle name="Normal 2 5 2 29 6" xfId="44241"/>
    <cellStyle name="Normal 2 5 2 3" xfId="5436"/>
    <cellStyle name="Normal 2 5 2 3 10" xfId="50088"/>
    <cellStyle name="Normal 2 5 2 3 11" xfId="51308"/>
    <cellStyle name="Normal 2 5 2 3 12" xfId="52574"/>
    <cellStyle name="Normal 2 5 2 3 13" xfId="53815"/>
    <cellStyle name="Normal 2 5 2 3 14" xfId="55049"/>
    <cellStyle name="Normal 2 5 2 3 15" xfId="56279"/>
    <cellStyle name="Normal 2 5 2 3 16" xfId="57499"/>
    <cellStyle name="Normal 2 5 2 3 17" xfId="58710"/>
    <cellStyle name="Normal 2 5 2 3 18" xfId="59909"/>
    <cellStyle name="Normal 2 5 2 3 19" xfId="61290"/>
    <cellStyle name="Normal 2 5 2 3 2" xfId="11806"/>
    <cellStyle name="Normal 2 5 2 3 20" xfId="62487"/>
    <cellStyle name="Normal 2 5 2 3 3" xfId="10279"/>
    <cellStyle name="Normal 2 5 2 3 4" xfId="32124"/>
    <cellStyle name="Normal 2 5 2 3 5" xfId="40142"/>
    <cellStyle name="Normal 2 5 2 3 6" xfId="42972"/>
    <cellStyle name="Normal 2 5 2 3 7" xfId="46251"/>
    <cellStyle name="Normal 2 5 2 3 8" xfId="47583"/>
    <cellStyle name="Normal 2 5 2 3 9" xfId="48840"/>
    <cellStyle name="Normal 2 5 2 30" xfId="5437"/>
    <cellStyle name="Normal 2 5 2 30 2" xfId="16991"/>
    <cellStyle name="Normal 2 5 2 30 3" xfId="33202"/>
    <cellStyle name="Normal 2 5 2 30 4" xfId="40463"/>
    <cellStyle name="Normal 2 5 2 30 5" xfId="42982"/>
    <cellStyle name="Normal 2 5 2 30 6" xfId="44365"/>
    <cellStyle name="Normal 2 5 2 31" xfId="5438"/>
    <cellStyle name="Normal 2 5 2 31 2" xfId="20164"/>
    <cellStyle name="Normal 2 5 2 31 3" xfId="35536"/>
    <cellStyle name="Normal 2 5 2 31 4" xfId="41881"/>
    <cellStyle name="Normal 2 5 2 31 5" xfId="44018"/>
    <cellStyle name="Normal 2 5 2 31 6" xfId="45104"/>
    <cellStyle name="Normal 2 5 2 32" xfId="5439"/>
    <cellStyle name="Normal 2 5 2 32 2" xfId="23216"/>
    <cellStyle name="Normal 2 5 2 32 3" xfId="37682"/>
    <cellStyle name="Normal 2 5 2 32 4" xfId="39510"/>
    <cellStyle name="Normal 2 5 2 32 5" xfId="42244"/>
    <cellStyle name="Normal 2 5 2 32 6" xfId="36724"/>
    <cellStyle name="Normal 2 5 2 33" xfId="5440"/>
    <cellStyle name="Normal 2 5 2 33 2" xfId="16213"/>
    <cellStyle name="Normal 2 5 2 33 3" xfId="32612"/>
    <cellStyle name="Normal 2 5 2 33 4" xfId="41258"/>
    <cellStyle name="Normal 2 5 2 33 5" xfId="43551"/>
    <cellStyle name="Normal 2 5 2 33 6" xfId="44885"/>
    <cellStyle name="Normal 2 5 2 34" xfId="9584"/>
    <cellStyle name="Normal 2 5 2 35" xfId="14863"/>
    <cellStyle name="Normal 2 5 2 36" xfId="22608"/>
    <cellStyle name="Normal 2 5 2 37" xfId="18178"/>
    <cellStyle name="Normal 2 5 2 38" xfId="22408"/>
    <cellStyle name="Normal 2 5 2 39" xfId="19819"/>
    <cellStyle name="Normal 2 5 2 4" xfId="5441"/>
    <cellStyle name="Normal 2 5 2 4 10" xfId="50089"/>
    <cellStyle name="Normal 2 5 2 4 11" xfId="51309"/>
    <cellStyle name="Normal 2 5 2 4 12" xfId="52575"/>
    <cellStyle name="Normal 2 5 2 4 13" xfId="53816"/>
    <cellStyle name="Normal 2 5 2 4 14" xfId="55050"/>
    <cellStyle name="Normal 2 5 2 4 15" xfId="56280"/>
    <cellStyle name="Normal 2 5 2 4 16" xfId="57500"/>
    <cellStyle name="Normal 2 5 2 4 17" xfId="58711"/>
    <cellStyle name="Normal 2 5 2 4 18" xfId="59910"/>
    <cellStyle name="Normal 2 5 2 4 19" xfId="61291"/>
    <cellStyle name="Normal 2 5 2 4 2" xfId="11807"/>
    <cellStyle name="Normal 2 5 2 4 20" xfId="62488"/>
    <cellStyle name="Normal 2 5 2 4 3" xfId="10278"/>
    <cellStyle name="Normal 2 5 2 4 4" xfId="31774"/>
    <cellStyle name="Normal 2 5 2 4 5" xfId="12896"/>
    <cellStyle name="Normal 2 5 2 4 6" xfId="33074"/>
    <cellStyle name="Normal 2 5 2 4 7" xfId="46252"/>
    <cellStyle name="Normal 2 5 2 4 8" xfId="47584"/>
    <cellStyle name="Normal 2 5 2 4 9" xfId="48841"/>
    <cellStyle name="Normal 2 5 2 40" xfId="15335"/>
    <cellStyle name="Normal 2 5 2 41" xfId="24329"/>
    <cellStyle name="Normal 2 5 2 42" xfId="18955"/>
    <cellStyle name="Normal 2 5 2 43" xfId="24302"/>
    <cellStyle name="Normal 2 5 2 44" xfId="22795"/>
    <cellStyle name="Normal 2 5 2 45" xfId="15872"/>
    <cellStyle name="Normal 2 5 2 46" xfId="23613"/>
    <cellStyle name="Normal 2 5 2 47" xfId="23087"/>
    <cellStyle name="Normal 2 5 2 48" xfId="13414"/>
    <cellStyle name="Normal 2 5 2 49" xfId="23160"/>
    <cellStyle name="Normal 2 5 2 5" xfId="5442"/>
    <cellStyle name="Normal 2 5 2 5 10" xfId="50090"/>
    <cellStyle name="Normal 2 5 2 5 11" xfId="51310"/>
    <cellStyle name="Normal 2 5 2 5 12" xfId="52576"/>
    <cellStyle name="Normal 2 5 2 5 13" xfId="53817"/>
    <cellStyle name="Normal 2 5 2 5 14" xfId="55051"/>
    <cellStyle name="Normal 2 5 2 5 15" xfId="56281"/>
    <cellStyle name="Normal 2 5 2 5 16" xfId="57501"/>
    <cellStyle name="Normal 2 5 2 5 17" xfId="58712"/>
    <cellStyle name="Normal 2 5 2 5 18" xfId="59911"/>
    <cellStyle name="Normal 2 5 2 5 19" xfId="61292"/>
    <cellStyle name="Normal 2 5 2 5 2" xfId="11808"/>
    <cellStyle name="Normal 2 5 2 5 20" xfId="62489"/>
    <cellStyle name="Normal 2 5 2 5 3" xfId="10276"/>
    <cellStyle name="Normal 2 5 2 5 4" xfId="36276"/>
    <cellStyle name="Normal 2 5 2 5 5" xfId="39829"/>
    <cellStyle name="Normal 2 5 2 5 6" xfId="39910"/>
    <cellStyle name="Normal 2 5 2 5 7" xfId="46253"/>
    <cellStyle name="Normal 2 5 2 5 8" xfId="47585"/>
    <cellStyle name="Normal 2 5 2 5 9" xfId="48842"/>
    <cellStyle name="Normal 2 5 2 50" xfId="22252"/>
    <cellStyle name="Normal 2 5 2 51" xfId="22849"/>
    <cellStyle name="Normal 2 5 2 52" xfId="22935"/>
    <cellStyle name="Normal 2 5 2 53" xfId="21275"/>
    <cellStyle name="Normal 2 5 2 54" xfId="22658"/>
    <cellStyle name="Normal 2 5 2 55" xfId="17421"/>
    <cellStyle name="Normal 2 5 2 56" xfId="24009"/>
    <cellStyle name="Normal 2 5 2 57" xfId="19733"/>
    <cellStyle name="Normal 2 5 2 58" xfId="22301"/>
    <cellStyle name="Normal 2 5 2 59" xfId="20298"/>
    <cellStyle name="Normal 2 5 2 6" xfId="5443"/>
    <cellStyle name="Normal 2 5 2 6 10" xfId="50091"/>
    <cellStyle name="Normal 2 5 2 6 11" xfId="51311"/>
    <cellStyle name="Normal 2 5 2 6 12" xfId="52577"/>
    <cellStyle name="Normal 2 5 2 6 13" xfId="53818"/>
    <cellStyle name="Normal 2 5 2 6 14" xfId="55052"/>
    <cellStyle name="Normal 2 5 2 6 15" xfId="56282"/>
    <cellStyle name="Normal 2 5 2 6 16" xfId="57502"/>
    <cellStyle name="Normal 2 5 2 6 17" xfId="58713"/>
    <cellStyle name="Normal 2 5 2 6 18" xfId="59912"/>
    <cellStyle name="Normal 2 5 2 6 19" xfId="61293"/>
    <cellStyle name="Normal 2 5 2 6 2" xfId="11809"/>
    <cellStyle name="Normal 2 5 2 6 20" xfId="62490"/>
    <cellStyle name="Normal 2 5 2 6 3" xfId="10275"/>
    <cellStyle name="Normal 2 5 2 6 4" xfId="36026"/>
    <cellStyle name="Normal 2 5 2 6 5" xfId="10856"/>
    <cellStyle name="Normal 2 5 2 6 6" xfId="40586"/>
    <cellStyle name="Normal 2 5 2 6 7" xfId="46254"/>
    <cellStyle name="Normal 2 5 2 6 8" xfId="47586"/>
    <cellStyle name="Normal 2 5 2 6 9" xfId="48843"/>
    <cellStyle name="Normal 2 5 2 60" xfId="23498"/>
    <cellStyle name="Normal 2 5 2 61" xfId="23522"/>
    <cellStyle name="Normal 2 5 2 62" xfId="22105"/>
    <cellStyle name="Normal 2 5 2 63" xfId="21292"/>
    <cellStyle name="Normal 2 5 2 64" xfId="25107"/>
    <cellStyle name="Normal 2 5 2 65" xfId="29232"/>
    <cellStyle name="Normal 2 5 2 66" xfId="21897"/>
    <cellStyle name="Normal 2 5 2 67" xfId="28133"/>
    <cellStyle name="Normal 2 5 2 68" xfId="26629"/>
    <cellStyle name="Normal 2 5 2 69" xfId="25289"/>
    <cellStyle name="Normal 2 5 2 7" xfId="5444"/>
    <cellStyle name="Normal 2 5 2 7 10" xfId="50092"/>
    <cellStyle name="Normal 2 5 2 7 11" xfId="51312"/>
    <cellStyle name="Normal 2 5 2 7 12" xfId="52578"/>
    <cellStyle name="Normal 2 5 2 7 13" xfId="53819"/>
    <cellStyle name="Normal 2 5 2 7 14" xfId="55053"/>
    <cellStyle name="Normal 2 5 2 7 15" xfId="56283"/>
    <cellStyle name="Normal 2 5 2 7 16" xfId="57503"/>
    <cellStyle name="Normal 2 5 2 7 17" xfId="58714"/>
    <cellStyle name="Normal 2 5 2 7 18" xfId="59913"/>
    <cellStyle name="Normal 2 5 2 7 19" xfId="61294"/>
    <cellStyle name="Normal 2 5 2 7 2" xfId="11810"/>
    <cellStyle name="Normal 2 5 2 7 20" xfId="62491"/>
    <cellStyle name="Normal 2 5 2 7 3" xfId="10274"/>
    <cellStyle name="Normal 2 5 2 7 4" xfId="35740"/>
    <cellStyle name="Normal 2 5 2 7 5" xfId="40038"/>
    <cellStyle name="Normal 2 5 2 7 6" xfId="40998"/>
    <cellStyle name="Normal 2 5 2 7 7" xfId="46255"/>
    <cellStyle name="Normal 2 5 2 7 8" xfId="47587"/>
    <cellStyle name="Normal 2 5 2 7 9" xfId="48844"/>
    <cellStyle name="Normal 2 5 2 70" xfId="29457"/>
    <cellStyle name="Normal 2 5 2 71" xfId="28920"/>
    <cellStyle name="Normal 2 5 2 72" xfId="21702"/>
    <cellStyle name="Normal 2 5 2 73" xfId="21827"/>
    <cellStyle name="Normal 2 5 2 74" xfId="29962"/>
    <cellStyle name="Normal 2 5 2 75" xfId="29916"/>
    <cellStyle name="Normal 2 5 2 76" xfId="13015"/>
    <cellStyle name="Normal 2 5 2 77" xfId="31850"/>
    <cellStyle name="Normal 2 5 2 78" xfId="41701"/>
    <cellStyle name="Normal 2 5 2 79" xfId="34234"/>
    <cellStyle name="Normal 2 5 2 8" xfId="5445"/>
    <cellStyle name="Normal 2 5 2 8 2" xfId="11811"/>
    <cellStyle name="Normal 2 5 2 8 3" xfId="10273"/>
    <cellStyle name="Normal 2 5 2 8 4" xfId="35404"/>
    <cellStyle name="Normal 2 5 2 8 5" xfId="31551"/>
    <cellStyle name="Normal 2 5 2 8 6" xfId="37299"/>
    <cellStyle name="Normal 2 5 2 80" xfId="46249"/>
    <cellStyle name="Normal 2 5 2 81" xfId="47581"/>
    <cellStyle name="Normal 2 5 2 82" xfId="48838"/>
    <cellStyle name="Normal 2 5 2 83" xfId="50086"/>
    <cellStyle name="Normal 2 5 2 84" xfId="51306"/>
    <cellStyle name="Normal 2 5 2 85" xfId="52572"/>
    <cellStyle name="Normal 2 5 2 86" xfId="53813"/>
    <cellStyle name="Normal 2 5 2 87" xfId="55047"/>
    <cellStyle name="Normal 2 5 2 88" xfId="56277"/>
    <cellStyle name="Normal 2 5 2 89" xfId="57497"/>
    <cellStyle name="Normal 2 5 2 9" xfId="5446"/>
    <cellStyle name="Normal 2 5 2 9 2" xfId="11812"/>
    <cellStyle name="Normal 2 5 2 9 3" xfId="10272"/>
    <cellStyle name="Normal 2 5 2 9 4" xfId="35106"/>
    <cellStyle name="Normal 2 5 2 9 5" xfId="40448"/>
    <cellStyle name="Normal 2 5 2 9 6" xfId="43294"/>
    <cellStyle name="Normal 2 5 2 90" xfId="58708"/>
    <cellStyle name="Normal 2 5 2 91" xfId="59907"/>
    <cellStyle name="Normal 2 5 2 92" xfId="61288"/>
    <cellStyle name="Normal 2 5 2 93" xfId="62485"/>
    <cellStyle name="Normal 2 5 2_Planilha" xfId="46256"/>
    <cellStyle name="Normal 2 5 20" xfId="5447"/>
    <cellStyle name="Normal 2 5 20 2" xfId="13740"/>
    <cellStyle name="Normal 2 5 20 3" xfId="30534"/>
    <cellStyle name="Normal 2 5 20 4" xfId="38543"/>
    <cellStyle name="Normal 2 5 20 5" xfId="30290"/>
    <cellStyle name="Normal 2 5 20 6" xfId="44949"/>
    <cellStyle name="Normal 2 5 21" xfId="5448"/>
    <cellStyle name="Normal 2 5 21 2" xfId="14557"/>
    <cellStyle name="Normal 2 5 21 3" xfId="31321"/>
    <cellStyle name="Normal 2 5 21 4" xfId="39803"/>
    <cellStyle name="Normal 2 5 21 5" xfId="42475"/>
    <cellStyle name="Normal 2 5 21 6" xfId="44051"/>
    <cellStyle name="Normal 2 5 22" xfId="5449"/>
    <cellStyle name="Normal 2 5 22 2" xfId="13649"/>
    <cellStyle name="Normal 2 5 22 3" xfId="30447"/>
    <cellStyle name="Normal 2 5 22 4" xfId="39818"/>
    <cellStyle name="Normal 2 5 22 5" xfId="42484"/>
    <cellStyle name="Normal 2 5 22 6" xfId="44061"/>
    <cellStyle name="Normal 2 5 23" xfId="5450"/>
    <cellStyle name="Normal 2 5 23 2" xfId="14669"/>
    <cellStyle name="Normal 2 5 23 3" xfId="31415"/>
    <cellStyle name="Normal 2 5 23 4" xfId="40298"/>
    <cellStyle name="Normal 2 5 23 5" xfId="42853"/>
    <cellStyle name="Normal 2 5 23 6" xfId="44289"/>
    <cellStyle name="Normal 2 5 24" xfId="5451"/>
    <cellStyle name="Normal 2 5 24 2" xfId="13536"/>
    <cellStyle name="Normal 2 5 24 3" xfId="30349"/>
    <cellStyle name="Normal 2 5 24 4" xfId="33834"/>
    <cellStyle name="Normal 2 5 24 5" xfId="30098"/>
    <cellStyle name="Normal 2 5 24 6" xfId="34103"/>
    <cellStyle name="Normal 2 5 25" xfId="5452"/>
    <cellStyle name="Normal 2 5 25 2" xfId="14786"/>
    <cellStyle name="Normal 2 5 25 3" xfId="31504"/>
    <cellStyle name="Normal 2 5 25 4" xfId="39995"/>
    <cellStyle name="Normal 2 5 25 5" xfId="42625"/>
    <cellStyle name="Normal 2 5 25 6" xfId="44145"/>
    <cellStyle name="Normal 2 5 26" xfId="5453"/>
    <cellStyle name="Normal 2 5 26 2" xfId="13395"/>
    <cellStyle name="Normal 2 5 26 3" xfId="30242"/>
    <cellStyle name="Normal 2 5 26 4" xfId="33561"/>
    <cellStyle name="Normal 2 5 26 5" xfId="37201"/>
    <cellStyle name="Normal 2 5 26 6" xfId="43607"/>
    <cellStyle name="Normal 2 5 27" xfId="5454"/>
    <cellStyle name="Normal 2 5 27 2" xfId="14949"/>
    <cellStyle name="Normal 2 5 27 3" xfId="31625"/>
    <cellStyle name="Normal 2 5 27 4" xfId="38301"/>
    <cellStyle name="Normal 2 5 27 5" xfId="41198"/>
    <cellStyle name="Normal 2 5 27 6" xfId="43715"/>
    <cellStyle name="Normal 2 5 28" xfId="5455"/>
    <cellStyle name="Normal 2 5 28 2" xfId="15392"/>
    <cellStyle name="Normal 2 5 28 3" xfId="31974"/>
    <cellStyle name="Normal 2 5 28 4" xfId="37424"/>
    <cellStyle name="Normal 2 5 28 5" xfId="38329"/>
    <cellStyle name="Normal 2 5 28 6" xfId="44891"/>
    <cellStyle name="Normal 2 5 29" xfId="5456"/>
    <cellStyle name="Normal 2 5 29 2" xfId="15794"/>
    <cellStyle name="Normal 2 5 29 3" xfId="32293"/>
    <cellStyle name="Normal 2 5 29 4" xfId="31927"/>
    <cellStyle name="Normal 2 5 29 5" xfId="40206"/>
    <cellStyle name="Normal 2 5 29 6" xfId="37290"/>
    <cellStyle name="Normal 2 5 3" xfId="5457"/>
    <cellStyle name="Normal 2 5 3 10" xfId="5458"/>
    <cellStyle name="Normal 2 5 3 10 2" xfId="11814"/>
    <cellStyle name="Normal 2 5 3 10 3" xfId="22985"/>
    <cellStyle name="Normal 2 5 3 10 4" xfId="34506"/>
    <cellStyle name="Normal 2 5 3 10 5" xfId="38790"/>
    <cellStyle name="Normal 2 5 3 10 6" xfId="31601"/>
    <cellStyle name="Normal 2 5 3 11" xfId="5459"/>
    <cellStyle name="Normal 2 5 3 11 2" xfId="11815"/>
    <cellStyle name="Normal 2 5 3 11 3" xfId="17850"/>
    <cellStyle name="Normal 2 5 3 11 4" xfId="34194"/>
    <cellStyle name="Normal 2 5 3 11 5" xfId="36961"/>
    <cellStyle name="Normal 2 5 3 11 6" xfId="22902"/>
    <cellStyle name="Normal 2 5 3 12" xfId="5460"/>
    <cellStyle name="Normal 2 5 3 12 2" xfId="11816"/>
    <cellStyle name="Normal 2 5 3 12 3" xfId="23351"/>
    <cellStyle name="Normal 2 5 3 12 4" xfId="9866"/>
    <cellStyle name="Normal 2 5 3 12 5" xfId="33285"/>
    <cellStyle name="Normal 2 5 3 12 6" xfId="30812"/>
    <cellStyle name="Normal 2 5 3 13" xfId="5461"/>
    <cellStyle name="Normal 2 5 3 13 2" xfId="11817"/>
    <cellStyle name="Normal 2 5 3 13 3" xfId="20989"/>
    <cellStyle name="Normal 2 5 3 13 4" xfId="37620"/>
    <cellStyle name="Normal 2 5 3 13 5" xfId="13709"/>
    <cellStyle name="Normal 2 5 3 13 6" xfId="43481"/>
    <cellStyle name="Normal 2 5 3 14" xfId="5462"/>
    <cellStyle name="Normal 2 5 3 14 2" xfId="13289"/>
    <cellStyle name="Normal 2 5 3 14 3" xfId="30148"/>
    <cellStyle name="Normal 2 5 3 14 4" xfId="35957"/>
    <cellStyle name="Normal 2 5 3 14 5" xfId="33525"/>
    <cellStyle name="Normal 2 5 3 14 6" xfId="38794"/>
    <cellStyle name="Normal 2 5 3 15" xfId="5463"/>
    <cellStyle name="Normal 2 5 3 15 2" xfId="14428"/>
    <cellStyle name="Normal 2 5 3 15 3" xfId="31203"/>
    <cellStyle name="Normal 2 5 3 15 4" xfId="41407"/>
    <cellStyle name="Normal 2 5 3 15 5" xfId="43669"/>
    <cellStyle name="Normal 2 5 3 15 6" xfId="44840"/>
    <cellStyle name="Normal 2 5 3 16" xfId="5464"/>
    <cellStyle name="Normal 2 5 3 16 2" xfId="13806"/>
    <cellStyle name="Normal 2 5 3 16 3" xfId="30602"/>
    <cellStyle name="Normal 2 5 3 16 4" xfId="40051"/>
    <cellStyle name="Normal 2 5 3 16 5" xfId="42665"/>
    <cellStyle name="Normal 2 5 3 16 6" xfId="45032"/>
    <cellStyle name="Normal 2 5 3 17" xfId="5465"/>
    <cellStyle name="Normal 2 5 3 17 2" xfId="14482"/>
    <cellStyle name="Normal 2 5 3 17 3" xfId="31253"/>
    <cellStyle name="Normal 2 5 3 17 4" xfId="39728"/>
    <cellStyle name="Normal 2 5 3 17 5" xfId="42416"/>
    <cellStyle name="Normal 2 5 3 17 6" xfId="17764"/>
    <cellStyle name="Normal 2 5 3 18" xfId="5466"/>
    <cellStyle name="Normal 2 5 3 18 2" xfId="13728"/>
    <cellStyle name="Normal 2 5 3 18 3" xfId="30522"/>
    <cellStyle name="Normal 2 5 3 18 4" xfId="38765"/>
    <cellStyle name="Normal 2 5 3 18 5" xfId="33515"/>
    <cellStyle name="Normal 2 5 3 18 6" xfId="41840"/>
    <cellStyle name="Normal 2 5 3 19" xfId="5467"/>
    <cellStyle name="Normal 2 5 3 19 2" xfId="14570"/>
    <cellStyle name="Normal 2 5 3 19 3" xfId="31331"/>
    <cellStyle name="Normal 2 5 3 19 4" xfId="37941"/>
    <cellStyle name="Normal 2 5 3 19 5" xfId="13687"/>
    <cellStyle name="Normal 2 5 3 19 6" xfId="37228"/>
    <cellStyle name="Normal 2 5 3 2" xfId="5468"/>
    <cellStyle name="Normal 2 5 3 2 10" xfId="50095"/>
    <cellStyle name="Normal 2 5 3 2 11" xfId="51314"/>
    <cellStyle name="Normal 2 5 3 2 12" xfId="52580"/>
    <cellStyle name="Normal 2 5 3 2 13" xfId="53821"/>
    <cellStyle name="Normal 2 5 3 2 14" xfId="55055"/>
    <cellStyle name="Normal 2 5 3 2 15" xfId="56285"/>
    <cellStyle name="Normal 2 5 3 2 16" xfId="57505"/>
    <cellStyle name="Normal 2 5 3 2 17" xfId="58716"/>
    <cellStyle name="Normal 2 5 3 2 18" xfId="59915"/>
    <cellStyle name="Normal 2 5 3 2 19" xfId="61296"/>
    <cellStyle name="Normal 2 5 3 2 2" xfId="11813"/>
    <cellStyle name="Normal 2 5 3 2 20" xfId="62493"/>
    <cellStyle name="Normal 2 5 3 2 3" xfId="10241"/>
    <cellStyle name="Normal 2 5 3 2 4" xfId="34810"/>
    <cellStyle name="Normal 2 5 3 2 5" xfId="10604"/>
    <cellStyle name="Normal 2 5 3 2 6" xfId="36713"/>
    <cellStyle name="Normal 2 5 3 2 7" xfId="46258"/>
    <cellStyle name="Normal 2 5 3 2 8" xfId="47589"/>
    <cellStyle name="Normal 2 5 3 2 9" xfId="48847"/>
    <cellStyle name="Normal 2 5 3 20" xfId="5469"/>
    <cellStyle name="Normal 2 5 3 20 2" xfId="13636"/>
    <cellStyle name="Normal 2 5 3 20 3" xfId="30436"/>
    <cellStyle name="Normal 2 5 3 20 4" xfId="41432"/>
    <cellStyle name="Normal 2 5 3 20 5" xfId="43691"/>
    <cellStyle name="Normal 2 5 3 20 6" xfId="44756"/>
    <cellStyle name="Normal 2 5 3 21" xfId="5470"/>
    <cellStyle name="Normal 2 5 3 21 2" xfId="14682"/>
    <cellStyle name="Normal 2 5 3 21 3" xfId="31426"/>
    <cellStyle name="Normal 2 5 3 21 4" xfId="38575"/>
    <cellStyle name="Normal 2 5 3 21 5" xfId="37930"/>
    <cellStyle name="Normal 2 5 3 21 6" xfId="44905"/>
    <cellStyle name="Normal 2 5 3 22" xfId="5471"/>
    <cellStyle name="Normal 2 5 3 22 2" xfId="13519"/>
    <cellStyle name="Normal 2 5 3 22 3" xfId="30336"/>
    <cellStyle name="Normal 2 5 3 22 4" xfId="35947"/>
    <cellStyle name="Normal 2 5 3 22 5" xfId="37134"/>
    <cellStyle name="Normal 2 5 3 22 6" xfId="31414"/>
    <cellStyle name="Normal 2 5 3 23" xfId="5472"/>
    <cellStyle name="Normal 2 5 3 23 2" xfId="14805"/>
    <cellStyle name="Normal 2 5 3 23 3" xfId="31522"/>
    <cellStyle name="Normal 2 5 3 23 4" xfId="41644"/>
    <cellStyle name="Normal 2 5 3 23 5" xfId="43843"/>
    <cellStyle name="Normal 2 5 3 23 6" xfId="44041"/>
    <cellStyle name="Normal 2 5 3 24" xfId="5473"/>
    <cellStyle name="Normal 2 5 3 24 2" xfId="13377"/>
    <cellStyle name="Normal 2 5 3 24 3" xfId="30229"/>
    <cellStyle name="Normal 2 5 3 24 4" xfId="31704"/>
    <cellStyle name="Normal 2 5 3 24 5" xfId="41115"/>
    <cellStyle name="Normal 2 5 3 24 6" xfId="34541"/>
    <cellStyle name="Normal 2 5 3 25" xfId="5474"/>
    <cellStyle name="Normal 2 5 3 25 2" xfId="14975"/>
    <cellStyle name="Normal 2 5 3 25 3" xfId="31645"/>
    <cellStyle name="Normal 2 5 3 25 4" xfId="40257"/>
    <cellStyle name="Normal 2 5 3 25 5" xfId="42824"/>
    <cellStyle name="Normal 2 5 3 25 6" xfId="44270"/>
    <cellStyle name="Normal 2 5 3 26" xfId="5475"/>
    <cellStyle name="Normal 2 5 3 26 2" xfId="15414"/>
    <cellStyle name="Normal 2 5 3 26 3" xfId="31991"/>
    <cellStyle name="Normal 2 5 3 26 4" xfId="36375"/>
    <cellStyle name="Normal 2 5 3 26 5" xfId="38337"/>
    <cellStyle name="Normal 2 5 3 26 6" xfId="42547"/>
    <cellStyle name="Normal 2 5 3 27" xfId="5476"/>
    <cellStyle name="Normal 2 5 3 27 2" xfId="15820"/>
    <cellStyle name="Normal 2 5 3 27 3" xfId="32308"/>
    <cellStyle name="Normal 2 5 3 27 4" xfId="40240"/>
    <cellStyle name="Normal 2 5 3 27 5" xfId="42810"/>
    <cellStyle name="Normal 2 5 3 27 6" xfId="44262"/>
    <cellStyle name="Normal 2 5 3 28" xfId="5477"/>
    <cellStyle name="Normal 2 5 3 28 2" xfId="16217"/>
    <cellStyle name="Normal 2 5 3 28 3" xfId="32616"/>
    <cellStyle name="Normal 2 5 3 28 4" xfId="41184"/>
    <cellStyle name="Normal 2 5 3 28 5" xfId="43500"/>
    <cellStyle name="Normal 2 5 3 28 6" xfId="44736"/>
    <cellStyle name="Normal 2 5 3 29" xfId="5478"/>
    <cellStyle name="Normal 2 5 3 29 2" xfId="16617"/>
    <cellStyle name="Normal 2 5 3 29 3" xfId="32908"/>
    <cellStyle name="Normal 2 5 3 29 4" xfId="41623"/>
    <cellStyle name="Normal 2 5 3 29 5" xfId="43825"/>
    <cellStyle name="Normal 2 5 3 29 6" xfId="44953"/>
    <cellStyle name="Normal 2 5 3 3" xfId="5479"/>
    <cellStyle name="Normal 2 5 3 3 10" xfId="50096"/>
    <cellStyle name="Normal 2 5 3 3 11" xfId="51315"/>
    <cellStyle name="Normal 2 5 3 3 12" xfId="52581"/>
    <cellStyle name="Normal 2 5 3 3 13" xfId="53822"/>
    <cellStyle name="Normal 2 5 3 3 14" xfId="55056"/>
    <cellStyle name="Normal 2 5 3 3 15" xfId="56286"/>
    <cellStyle name="Normal 2 5 3 3 16" xfId="57506"/>
    <cellStyle name="Normal 2 5 3 3 17" xfId="58717"/>
    <cellStyle name="Normal 2 5 3 3 18" xfId="59916"/>
    <cellStyle name="Normal 2 5 3 3 19" xfId="61297"/>
    <cellStyle name="Normal 2 5 3 3 2" xfId="11818"/>
    <cellStyle name="Normal 2 5 3 3 20" xfId="62494"/>
    <cellStyle name="Normal 2 5 3 3 3" xfId="19782"/>
    <cellStyle name="Normal 2 5 3 3 4" xfId="37118"/>
    <cellStyle name="Normal 2 5 3 3 5" xfId="40898"/>
    <cellStyle name="Normal 2 5 3 3 6" xfId="34865"/>
    <cellStyle name="Normal 2 5 3 3 7" xfId="46259"/>
    <cellStyle name="Normal 2 5 3 3 8" xfId="47590"/>
    <cellStyle name="Normal 2 5 3 3 9" xfId="48848"/>
    <cellStyle name="Normal 2 5 3 30" xfId="5480"/>
    <cellStyle name="Normal 2 5 3 30 2" xfId="17011"/>
    <cellStyle name="Normal 2 5 3 30 3" xfId="33218"/>
    <cellStyle name="Normal 2 5 3 30 4" xfId="41279"/>
    <cellStyle name="Normal 2 5 3 30 5" xfId="43565"/>
    <cellStyle name="Normal 2 5 3 30 6" xfId="45123"/>
    <cellStyle name="Normal 2 5 3 31" xfId="5481"/>
    <cellStyle name="Normal 2 5 3 31 2" xfId="20163"/>
    <cellStyle name="Normal 2 5 3 31 3" xfId="35535"/>
    <cellStyle name="Normal 2 5 3 31 4" xfId="36638"/>
    <cellStyle name="Normal 2 5 3 31 5" xfId="30248"/>
    <cellStyle name="Normal 2 5 3 31 6" xfId="45124"/>
    <cellStyle name="Normal 2 5 3 32" xfId="5482"/>
    <cellStyle name="Normal 2 5 3 32 2" xfId="23215"/>
    <cellStyle name="Normal 2 5 3 32 3" xfId="37681"/>
    <cellStyle name="Normal 2 5 3 32 4" xfId="41468"/>
    <cellStyle name="Normal 2 5 3 32 5" xfId="43719"/>
    <cellStyle name="Normal 2 5 3 32 6" xfId="43393"/>
    <cellStyle name="Normal 2 5 3 33" xfId="5483"/>
    <cellStyle name="Normal 2 5 3 33 2" xfId="16206"/>
    <cellStyle name="Normal 2 5 3 33 3" xfId="32606"/>
    <cellStyle name="Normal 2 5 3 33 4" xfId="31533"/>
    <cellStyle name="Normal 2 5 3 33 5" xfId="39278"/>
    <cellStyle name="Normal 2 5 3 33 6" xfId="11159"/>
    <cellStyle name="Normal 2 5 3 34" xfId="9585"/>
    <cellStyle name="Normal 2 5 3 35" xfId="14864"/>
    <cellStyle name="Normal 2 5 3 36" xfId="23606"/>
    <cellStyle name="Normal 2 5 3 37" xfId="23706"/>
    <cellStyle name="Normal 2 5 3 38" xfId="24312"/>
    <cellStyle name="Normal 2 5 3 39" xfId="23129"/>
    <cellStyle name="Normal 2 5 3 4" xfId="5484"/>
    <cellStyle name="Normal 2 5 3 4 10" xfId="50097"/>
    <cellStyle name="Normal 2 5 3 4 11" xfId="51316"/>
    <cellStyle name="Normal 2 5 3 4 12" xfId="52582"/>
    <cellStyle name="Normal 2 5 3 4 13" xfId="53823"/>
    <cellStyle name="Normal 2 5 3 4 14" xfId="55057"/>
    <cellStyle name="Normal 2 5 3 4 15" xfId="56287"/>
    <cellStyle name="Normal 2 5 3 4 16" xfId="57507"/>
    <cellStyle name="Normal 2 5 3 4 17" xfId="58718"/>
    <cellStyle name="Normal 2 5 3 4 18" xfId="59917"/>
    <cellStyle name="Normal 2 5 3 4 19" xfId="61298"/>
    <cellStyle name="Normal 2 5 3 4 2" xfId="11819"/>
    <cellStyle name="Normal 2 5 3 4 20" xfId="62495"/>
    <cellStyle name="Normal 2 5 3 4 3" xfId="19381"/>
    <cellStyle name="Normal 2 5 3 4 4" xfId="38024"/>
    <cellStyle name="Normal 2 5 3 4 5" xfId="38013"/>
    <cellStyle name="Normal 2 5 3 4 6" xfId="37122"/>
    <cellStyle name="Normal 2 5 3 4 7" xfId="46260"/>
    <cellStyle name="Normal 2 5 3 4 8" xfId="47591"/>
    <cellStyle name="Normal 2 5 3 4 9" xfId="48849"/>
    <cellStyle name="Normal 2 5 3 40" xfId="15474"/>
    <cellStyle name="Normal 2 5 3 41" xfId="22521"/>
    <cellStyle name="Normal 2 5 3 42" xfId="24582"/>
    <cellStyle name="Normal 2 5 3 43" xfId="24782"/>
    <cellStyle name="Normal 2 5 3 44" xfId="24987"/>
    <cellStyle name="Normal 2 5 3 45" xfId="25183"/>
    <cellStyle name="Normal 2 5 3 46" xfId="25382"/>
    <cellStyle name="Normal 2 5 3 47" xfId="25580"/>
    <cellStyle name="Normal 2 5 3 48" xfId="25768"/>
    <cellStyle name="Normal 2 5 3 49" xfId="25954"/>
    <cellStyle name="Normal 2 5 3 5" xfId="5485"/>
    <cellStyle name="Normal 2 5 3 5 10" xfId="50098"/>
    <cellStyle name="Normal 2 5 3 5 11" xfId="51317"/>
    <cellStyle name="Normal 2 5 3 5 12" xfId="52583"/>
    <cellStyle name="Normal 2 5 3 5 13" xfId="53824"/>
    <cellStyle name="Normal 2 5 3 5 14" xfId="55058"/>
    <cellStyle name="Normal 2 5 3 5 15" xfId="56288"/>
    <cellStyle name="Normal 2 5 3 5 16" xfId="57508"/>
    <cellStyle name="Normal 2 5 3 5 17" xfId="58719"/>
    <cellStyle name="Normal 2 5 3 5 18" xfId="59918"/>
    <cellStyle name="Normal 2 5 3 5 19" xfId="61299"/>
    <cellStyle name="Normal 2 5 3 5 2" xfId="11820"/>
    <cellStyle name="Normal 2 5 3 5 20" xfId="62496"/>
    <cellStyle name="Normal 2 5 3 5 3" xfId="18968"/>
    <cellStyle name="Normal 2 5 3 5 4" xfId="37883"/>
    <cellStyle name="Normal 2 5 3 5 5" xfId="37294"/>
    <cellStyle name="Normal 2 5 3 5 6" xfId="36330"/>
    <cellStyle name="Normal 2 5 3 5 7" xfId="46261"/>
    <cellStyle name="Normal 2 5 3 5 8" xfId="47592"/>
    <cellStyle name="Normal 2 5 3 5 9" xfId="48850"/>
    <cellStyle name="Normal 2 5 3 50" xfId="26146"/>
    <cellStyle name="Normal 2 5 3 51" xfId="26331"/>
    <cellStyle name="Normal 2 5 3 52" xfId="26512"/>
    <cellStyle name="Normal 2 5 3 53" xfId="26700"/>
    <cellStyle name="Normal 2 5 3 54" xfId="26881"/>
    <cellStyle name="Normal 2 5 3 55" xfId="27059"/>
    <cellStyle name="Normal 2 5 3 56" xfId="27230"/>
    <cellStyle name="Normal 2 5 3 57" xfId="27404"/>
    <cellStyle name="Normal 2 5 3 58" xfId="27568"/>
    <cellStyle name="Normal 2 5 3 59" xfId="27728"/>
    <cellStyle name="Normal 2 5 3 6" xfId="5486"/>
    <cellStyle name="Normal 2 5 3 6 10" xfId="50099"/>
    <cellStyle name="Normal 2 5 3 6 11" xfId="51318"/>
    <cellStyle name="Normal 2 5 3 6 12" xfId="52584"/>
    <cellStyle name="Normal 2 5 3 6 13" xfId="53825"/>
    <cellStyle name="Normal 2 5 3 6 14" xfId="55059"/>
    <cellStyle name="Normal 2 5 3 6 15" xfId="56289"/>
    <cellStyle name="Normal 2 5 3 6 16" xfId="57509"/>
    <cellStyle name="Normal 2 5 3 6 17" xfId="58720"/>
    <cellStyle name="Normal 2 5 3 6 18" xfId="59919"/>
    <cellStyle name="Normal 2 5 3 6 19" xfId="61300"/>
    <cellStyle name="Normal 2 5 3 6 2" xfId="11821"/>
    <cellStyle name="Normal 2 5 3 6 20" xfId="62497"/>
    <cellStyle name="Normal 2 5 3 6 3" xfId="10271"/>
    <cellStyle name="Normal 2 5 3 6 4" xfId="36566"/>
    <cellStyle name="Normal 2 5 3 6 5" xfId="38995"/>
    <cellStyle name="Normal 2 5 3 6 6" xfId="43648"/>
    <cellStyle name="Normal 2 5 3 6 7" xfId="46262"/>
    <cellStyle name="Normal 2 5 3 6 8" xfId="47593"/>
    <cellStyle name="Normal 2 5 3 6 9" xfId="48851"/>
    <cellStyle name="Normal 2 5 3 60" xfId="27882"/>
    <cellStyle name="Normal 2 5 3 61" xfId="28027"/>
    <cellStyle name="Normal 2 5 3 62" xfId="28180"/>
    <cellStyle name="Normal 2 5 3 63" xfId="28333"/>
    <cellStyle name="Normal 2 5 3 64" xfId="26266"/>
    <cellStyle name="Normal 2 5 3 65" xfId="21440"/>
    <cellStyle name="Normal 2 5 3 66" xfId="22435"/>
    <cellStyle name="Normal 2 5 3 67" xfId="25088"/>
    <cellStyle name="Normal 2 5 3 68" xfId="21877"/>
    <cellStyle name="Normal 2 5 3 69" xfId="26813"/>
    <cellStyle name="Normal 2 5 3 7" xfId="5487"/>
    <cellStyle name="Normal 2 5 3 7 10" xfId="50100"/>
    <cellStyle name="Normal 2 5 3 7 11" xfId="51319"/>
    <cellStyle name="Normal 2 5 3 7 12" xfId="52585"/>
    <cellStyle name="Normal 2 5 3 7 13" xfId="53826"/>
    <cellStyle name="Normal 2 5 3 7 14" xfId="55060"/>
    <cellStyle name="Normal 2 5 3 7 15" xfId="56290"/>
    <cellStyle name="Normal 2 5 3 7 16" xfId="57510"/>
    <cellStyle name="Normal 2 5 3 7 17" xfId="58721"/>
    <cellStyle name="Normal 2 5 3 7 18" xfId="59920"/>
    <cellStyle name="Normal 2 5 3 7 19" xfId="61301"/>
    <cellStyle name="Normal 2 5 3 7 2" xfId="11822"/>
    <cellStyle name="Normal 2 5 3 7 20" xfId="62498"/>
    <cellStyle name="Normal 2 5 3 7 3" xfId="10270"/>
    <cellStyle name="Normal 2 5 3 7 4" xfId="36727"/>
    <cellStyle name="Normal 2 5 3 7 5" xfId="34673"/>
    <cellStyle name="Normal 2 5 3 7 6" xfId="33244"/>
    <cellStyle name="Normal 2 5 3 7 7" xfId="46263"/>
    <cellStyle name="Normal 2 5 3 7 8" xfId="47594"/>
    <cellStyle name="Normal 2 5 3 7 9" xfId="48852"/>
    <cellStyle name="Normal 2 5 3 70" xfId="29402"/>
    <cellStyle name="Normal 2 5 3 71" xfId="28254"/>
    <cellStyle name="Normal 2 5 3 72" xfId="19397"/>
    <cellStyle name="Normal 2 5 3 73" xfId="28261"/>
    <cellStyle name="Normal 2 5 3 74" xfId="28294"/>
    <cellStyle name="Normal 2 5 3 75" xfId="30003"/>
    <cellStyle name="Normal 2 5 3 76" xfId="13014"/>
    <cellStyle name="Normal 2 5 3 77" xfId="36351"/>
    <cellStyle name="Normal 2 5 3 78" xfId="32234"/>
    <cellStyle name="Normal 2 5 3 79" xfId="34134"/>
    <cellStyle name="Normal 2 5 3 8" xfId="5488"/>
    <cellStyle name="Normal 2 5 3 8 2" xfId="11823"/>
    <cellStyle name="Normal 2 5 3 8 3" xfId="10269"/>
    <cellStyle name="Normal 2 5 3 8 4" xfId="38266"/>
    <cellStyle name="Normal 2 5 3 8 5" xfId="41162"/>
    <cellStyle name="Normal 2 5 3 8 6" xfId="41251"/>
    <cellStyle name="Normal 2 5 3 80" xfId="46257"/>
    <cellStyle name="Normal 2 5 3 81" xfId="47588"/>
    <cellStyle name="Normal 2 5 3 82" xfId="48846"/>
    <cellStyle name="Normal 2 5 3 83" xfId="50094"/>
    <cellStyle name="Normal 2 5 3 84" xfId="51313"/>
    <cellStyle name="Normal 2 5 3 85" xfId="52579"/>
    <cellStyle name="Normal 2 5 3 86" xfId="53820"/>
    <cellStyle name="Normal 2 5 3 87" xfId="55054"/>
    <cellStyle name="Normal 2 5 3 88" xfId="56284"/>
    <cellStyle name="Normal 2 5 3 89" xfId="57504"/>
    <cellStyle name="Normal 2 5 3 9" xfId="5489"/>
    <cellStyle name="Normal 2 5 3 9 2" xfId="11824"/>
    <cellStyle name="Normal 2 5 3 9 3" xfId="10268"/>
    <cellStyle name="Normal 2 5 3 9 4" xfId="36743"/>
    <cellStyle name="Normal 2 5 3 9 5" xfId="11101"/>
    <cellStyle name="Normal 2 5 3 9 6" xfId="34651"/>
    <cellStyle name="Normal 2 5 3 90" xfId="58715"/>
    <cellStyle name="Normal 2 5 3 91" xfId="59914"/>
    <cellStyle name="Normal 2 5 3 92" xfId="61295"/>
    <cellStyle name="Normal 2 5 3 93" xfId="62492"/>
    <cellStyle name="Normal 2 5 3_Planilha" xfId="46264"/>
    <cellStyle name="Normal 2 5 30" xfId="5490"/>
    <cellStyle name="Normal 2 5 30 2" xfId="16196"/>
    <cellStyle name="Normal 2 5 30 3" xfId="32598"/>
    <cellStyle name="Normal 2 5 30 4" xfId="36829"/>
    <cellStyle name="Normal 2 5 30 5" xfId="13232"/>
    <cellStyle name="Normal 2 5 30 6" xfId="36548"/>
    <cellStyle name="Normal 2 5 31" xfId="5491"/>
    <cellStyle name="Normal 2 5 31 2" xfId="16593"/>
    <cellStyle name="Normal 2 5 31 3" xfId="32888"/>
    <cellStyle name="Normal 2 5 31 4" xfId="40404"/>
    <cellStyle name="Normal 2 5 31 5" xfId="42936"/>
    <cellStyle name="Normal 2 5 31 6" xfId="44336"/>
    <cellStyle name="Normal 2 5 32" xfId="5492"/>
    <cellStyle name="Normal 2 5 32 2" xfId="16990"/>
    <cellStyle name="Normal 2 5 32 3" xfId="33201"/>
    <cellStyle name="Normal 2 5 32 4" xfId="40565"/>
    <cellStyle name="Normal 2 5 32 5" xfId="43057"/>
    <cellStyle name="Normal 2 5 32 6" xfId="44417"/>
    <cellStyle name="Normal 2 5 33" xfId="5493"/>
    <cellStyle name="Normal 2 5 33 2" xfId="20165"/>
    <cellStyle name="Normal 2 5 33 3" xfId="35537"/>
    <cellStyle name="Normal 2 5 33 4" xfId="41854"/>
    <cellStyle name="Normal 2 5 33 5" xfId="43996"/>
    <cellStyle name="Normal 2 5 33 6" xfId="44279"/>
    <cellStyle name="Normal 2 5 34" xfId="5494"/>
    <cellStyle name="Normal 2 5 34 2" xfId="23217"/>
    <cellStyle name="Normal 2 5 34 3" xfId="37683"/>
    <cellStyle name="Normal 2 5 34 4" xfId="40943"/>
    <cellStyle name="Normal 2 5 34 5" xfId="43318"/>
    <cellStyle name="Normal 2 5 34 6" xfId="34027"/>
    <cellStyle name="Normal 2 5 35" xfId="5495"/>
    <cellStyle name="Normal 2 5 35 2" xfId="16227"/>
    <cellStyle name="Normal 2 5 35 3" xfId="32622"/>
    <cellStyle name="Normal 2 5 35 4" xfId="40405"/>
    <cellStyle name="Normal 2 5 35 5" xfId="42937"/>
    <cellStyle name="Normal 2 5 35 6" xfId="44337"/>
    <cellStyle name="Normal 2 5 36" xfId="9583"/>
    <cellStyle name="Normal 2 5 37" xfId="14836"/>
    <cellStyle name="Normal 2 5 38" xfId="23605"/>
    <cellStyle name="Normal 2 5 39" xfId="18177"/>
    <cellStyle name="Normal 2 5 4" xfId="5496"/>
    <cellStyle name="Normal 2 5 4 10" xfId="50101"/>
    <cellStyle name="Normal 2 5 4 11" xfId="51320"/>
    <cellStyle name="Normal 2 5 4 12" xfId="52586"/>
    <cellStyle name="Normal 2 5 4 13" xfId="53828"/>
    <cellStyle name="Normal 2 5 4 14" xfId="55061"/>
    <cellStyle name="Normal 2 5 4 15" xfId="56291"/>
    <cellStyle name="Normal 2 5 4 16" xfId="57511"/>
    <cellStyle name="Normal 2 5 4 17" xfId="58722"/>
    <cellStyle name="Normal 2 5 4 18" xfId="59921"/>
    <cellStyle name="Normal 2 5 4 19" xfId="61302"/>
    <cellStyle name="Normal 2 5 4 2" xfId="11794"/>
    <cellStyle name="Normal 2 5 4 20" xfId="62499"/>
    <cellStyle name="Normal 2 5 4 3" xfId="10288"/>
    <cellStyle name="Normal 2 5 4 4" xfId="40621"/>
    <cellStyle name="Normal 2 5 4 5" xfId="43102"/>
    <cellStyle name="Normal 2 5 4 6" xfId="38003"/>
    <cellStyle name="Normal 2 5 4 7" xfId="46265"/>
    <cellStyle name="Normal 2 5 4 8" xfId="47596"/>
    <cellStyle name="Normal 2 5 4 9" xfId="48854"/>
    <cellStyle name="Normal 2 5 40" xfId="23388"/>
    <cellStyle name="Normal 2 5 41" xfId="24193"/>
    <cellStyle name="Normal 2 5 42" xfId="23797"/>
    <cellStyle name="Normal 2 5 43" xfId="23186"/>
    <cellStyle name="Normal 2 5 44" xfId="23725"/>
    <cellStyle name="Normal 2 5 45" xfId="22896"/>
    <cellStyle name="Normal 2 5 46" xfId="22671"/>
    <cellStyle name="Normal 2 5 47" xfId="22159"/>
    <cellStyle name="Normal 2 5 48" xfId="22452"/>
    <cellStyle name="Normal 2 5 49" xfId="23438"/>
    <cellStyle name="Normal 2 5 5" xfId="5497"/>
    <cellStyle name="Normal 2 5 5 10" xfId="50102"/>
    <cellStyle name="Normal 2 5 5 11" xfId="51321"/>
    <cellStyle name="Normal 2 5 5 12" xfId="52587"/>
    <cellStyle name="Normal 2 5 5 13" xfId="53829"/>
    <cellStyle name="Normal 2 5 5 14" xfId="55062"/>
    <cellStyle name="Normal 2 5 5 15" xfId="56292"/>
    <cellStyle name="Normal 2 5 5 16" xfId="57512"/>
    <cellStyle name="Normal 2 5 5 17" xfId="58723"/>
    <cellStyle name="Normal 2 5 5 18" xfId="59922"/>
    <cellStyle name="Normal 2 5 5 19" xfId="61303"/>
    <cellStyle name="Normal 2 5 5 2" xfId="11825"/>
    <cellStyle name="Normal 2 5 5 20" xfId="62500"/>
    <cellStyle name="Normal 2 5 5 3" xfId="10267"/>
    <cellStyle name="Normal 2 5 5 4" xfId="36517"/>
    <cellStyle name="Normal 2 5 5 5" xfId="31077"/>
    <cellStyle name="Normal 2 5 5 6" xfId="33187"/>
    <cellStyle name="Normal 2 5 5 7" xfId="46266"/>
    <cellStyle name="Normal 2 5 5 8" xfId="47597"/>
    <cellStyle name="Normal 2 5 5 9" xfId="48855"/>
    <cellStyle name="Normal 2 5 50" xfId="22307"/>
    <cellStyle name="Normal 2 5 51" xfId="20299"/>
    <cellStyle name="Normal 2 5 52" xfId="22216"/>
    <cellStyle name="Normal 2 5 53" xfId="20672"/>
    <cellStyle name="Normal 2 5 54" xfId="22108"/>
    <cellStyle name="Normal 2 5 55" xfId="22587"/>
    <cellStyle name="Normal 2 5 56" xfId="24133"/>
    <cellStyle name="Normal 2 5 57" xfId="22398"/>
    <cellStyle name="Normal 2 5 58" xfId="19840"/>
    <cellStyle name="Normal 2 5 59" xfId="23756"/>
    <cellStyle name="Normal 2 5 6" xfId="5498"/>
    <cellStyle name="Normal 2 5 6 10" xfId="50103"/>
    <cellStyle name="Normal 2 5 6 11" xfId="51322"/>
    <cellStyle name="Normal 2 5 6 12" xfId="52588"/>
    <cellStyle name="Normal 2 5 6 13" xfId="53830"/>
    <cellStyle name="Normal 2 5 6 14" xfId="55063"/>
    <cellStyle name="Normal 2 5 6 15" xfId="56293"/>
    <cellStyle name="Normal 2 5 6 16" xfId="57513"/>
    <cellStyle name="Normal 2 5 6 17" xfId="58724"/>
    <cellStyle name="Normal 2 5 6 18" xfId="59923"/>
    <cellStyle name="Normal 2 5 6 19" xfId="61304"/>
    <cellStyle name="Normal 2 5 6 2" xfId="11826"/>
    <cellStyle name="Normal 2 5 6 20" xfId="62501"/>
    <cellStyle name="Normal 2 5 6 3" xfId="10266"/>
    <cellStyle name="Normal 2 5 6 4" xfId="36772"/>
    <cellStyle name="Normal 2 5 6 5" xfId="13904"/>
    <cellStyle name="Normal 2 5 6 6" xfId="35207"/>
    <cellStyle name="Normal 2 5 6 7" xfId="46267"/>
    <cellStyle name="Normal 2 5 6 8" xfId="47598"/>
    <cellStyle name="Normal 2 5 6 9" xfId="48856"/>
    <cellStyle name="Normal 2 5 60" xfId="20610"/>
    <cellStyle name="Normal 2 5 61" xfId="22195"/>
    <cellStyle name="Normal 2 5 62" xfId="20714"/>
    <cellStyle name="Normal 2 5 63" xfId="22114"/>
    <cellStyle name="Normal 2 5 64" xfId="22594"/>
    <cellStyle name="Normal 2 5 65" xfId="18227"/>
    <cellStyle name="Normal 2 5 66" xfId="27528"/>
    <cellStyle name="Normal 2 5 67" xfId="28808"/>
    <cellStyle name="Normal 2 5 68" xfId="28941"/>
    <cellStyle name="Normal 2 5 69" xfId="25695"/>
    <cellStyle name="Normal 2 5 7" xfId="5499"/>
    <cellStyle name="Normal 2 5 7 10" xfId="50104"/>
    <cellStyle name="Normal 2 5 7 11" xfId="51323"/>
    <cellStyle name="Normal 2 5 7 12" xfId="52589"/>
    <cellStyle name="Normal 2 5 7 13" xfId="53831"/>
    <cellStyle name="Normal 2 5 7 14" xfId="55064"/>
    <cellStyle name="Normal 2 5 7 15" xfId="56294"/>
    <cellStyle name="Normal 2 5 7 16" xfId="57514"/>
    <cellStyle name="Normal 2 5 7 17" xfId="58725"/>
    <cellStyle name="Normal 2 5 7 18" xfId="59924"/>
    <cellStyle name="Normal 2 5 7 19" xfId="61305"/>
    <cellStyle name="Normal 2 5 7 2" xfId="11827"/>
    <cellStyle name="Normal 2 5 7 20" xfId="62502"/>
    <cellStyle name="Normal 2 5 7 3" xfId="22982"/>
    <cellStyle name="Normal 2 5 7 4" xfId="33901"/>
    <cellStyle name="Normal 2 5 7 5" xfId="41384"/>
    <cellStyle name="Normal 2 5 7 6" xfId="42818"/>
    <cellStyle name="Normal 2 5 7 7" xfId="46268"/>
    <cellStyle name="Normal 2 5 7 8" xfId="47599"/>
    <cellStyle name="Normal 2 5 7 9" xfId="48857"/>
    <cellStyle name="Normal 2 5 70" xfId="29084"/>
    <cellStyle name="Normal 2 5 71" xfId="21689"/>
    <cellStyle name="Normal 2 5 72" xfId="29403"/>
    <cellStyle name="Normal 2 5 73" xfId="29141"/>
    <cellStyle name="Normal 2 5 74" xfId="21769"/>
    <cellStyle name="Normal 2 5 75" xfId="27038"/>
    <cellStyle name="Normal 2 5 76" xfId="26625"/>
    <cellStyle name="Normal 2 5 77" xfId="29691"/>
    <cellStyle name="Normal 2 5 78" xfId="13016"/>
    <cellStyle name="Normal 2 5 79" xfId="32205"/>
    <cellStyle name="Normal 2 5 8" xfId="5500"/>
    <cellStyle name="Normal 2 5 8 10" xfId="50105"/>
    <cellStyle name="Normal 2 5 8 11" xfId="51324"/>
    <cellStyle name="Normal 2 5 8 12" xfId="52590"/>
    <cellStyle name="Normal 2 5 8 13" xfId="53832"/>
    <cellStyle name="Normal 2 5 8 14" xfId="55065"/>
    <cellStyle name="Normal 2 5 8 15" xfId="56295"/>
    <cellStyle name="Normal 2 5 8 16" xfId="57515"/>
    <cellStyle name="Normal 2 5 8 17" xfId="58726"/>
    <cellStyle name="Normal 2 5 8 18" xfId="59925"/>
    <cellStyle name="Normal 2 5 8 19" xfId="61306"/>
    <cellStyle name="Normal 2 5 8 2" xfId="11828"/>
    <cellStyle name="Normal 2 5 8 20" xfId="62503"/>
    <cellStyle name="Normal 2 5 8 3" xfId="17845"/>
    <cellStyle name="Normal 2 5 8 4" xfId="33626"/>
    <cellStyle name="Normal 2 5 8 5" xfId="36948"/>
    <cellStyle name="Normal 2 5 8 6" xfId="36647"/>
    <cellStyle name="Normal 2 5 8 7" xfId="46269"/>
    <cellStyle name="Normal 2 5 8 8" xfId="47600"/>
    <cellStyle name="Normal 2 5 8 9" xfId="48858"/>
    <cellStyle name="Normal 2 5 80" xfId="41551"/>
    <cellStyle name="Normal 2 5 81" xfId="40607"/>
    <cellStyle name="Normal 2 5 82" xfId="46248"/>
    <cellStyle name="Normal 2 5 83" xfId="47580"/>
    <cellStyle name="Normal 2 5 84" xfId="48837"/>
    <cellStyle name="Normal 2 5 85" xfId="50085"/>
    <cellStyle name="Normal 2 5 86" xfId="51305"/>
    <cellStyle name="Normal 2 5 87" xfId="52571"/>
    <cellStyle name="Normal 2 5 88" xfId="53812"/>
    <cellStyle name="Normal 2 5 89" xfId="55046"/>
    <cellStyle name="Normal 2 5 9" xfId="5501"/>
    <cellStyle name="Normal 2 5 9 10" xfId="50106"/>
    <cellStyle name="Normal 2 5 9 11" xfId="51325"/>
    <cellStyle name="Normal 2 5 9 12" xfId="52591"/>
    <cellStyle name="Normal 2 5 9 13" xfId="53833"/>
    <cellStyle name="Normal 2 5 9 14" xfId="55066"/>
    <cellStyle name="Normal 2 5 9 15" xfId="56296"/>
    <cellStyle name="Normal 2 5 9 16" xfId="57516"/>
    <cellStyle name="Normal 2 5 9 17" xfId="58727"/>
    <cellStyle name="Normal 2 5 9 18" xfId="59926"/>
    <cellStyle name="Normal 2 5 9 19" xfId="61307"/>
    <cellStyle name="Normal 2 5 9 2" xfId="11829"/>
    <cellStyle name="Normal 2 5 9 20" xfId="62504"/>
    <cellStyle name="Normal 2 5 9 3" xfId="23348"/>
    <cellStyle name="Normal 2 5 9 4" xfId="33337"/>
    <cellStyle name="Normal 2 5 9 5" xfId="39046"/>
    <cellStyle name="Normal 2 5 9 6" xfId="42584"/>
    <cellStyle name="Normal 2 5 9 7" xfId="46270"/>
    <cellStyle name="Normal 2 5 9 8" xfId="47601"/>
    <cellStyle name="Normal 2 5 9 9" xfId="48859"/>
    <cellStyle name="Normal 2 5 90" xfId="56276"/>
    <cellStyle name="Normal 2 5 91" xfId="57496"/>
    <cellStyle name="Normal 2 5 92" xfId="58707"/>
    <cellStyle name="Normal 2 5 93" xfId="59906"/>
    <cellStyle name="Normal 2 5 94" xfId="61287"/>
    <cellStyle name="Normal 2 5 95" xfId="62484"/>
    <cellStyle name="Normal 2 5_Planilha" xfId="46271"/>
    <cellStyle name="Normal 2 6" xfId="5502"/>
    <cellStyle name="Normal 2 6 10" xfId="5503"/>
    <cellStyle name="Normal 2 6 10 2" xfId="11831"/>
    <cellStyle name="Normal 2 6 10 3" xfId="19772"/>
    <cellStyle name="Normal 2 6 10 4" xfId="32740"/>
    <cellStyle name="Normal 2 6 10 5" xfId="37438"/>
    <cellStyle name="Normal 2 6 10 6" xfId="42733"/>
    <cellStyle name="Normal 2 6 11" xfId="5504"/>
    <cellStyle name="Normal 2 6 11 2" xfId="11832"/>
    <cellStyle name="Normal 2 6 11 3" xfId="10265"/>
    <cellStyle name="Normal 2 6 11 4" xfId="32435"/>
    <cellStyle name="Normal 2 6 11 5" xfId="37999"/>
    <cellStyle name="Normal 2 6 11 6" xfId="36409"/>
    <cellStyle name="Normal 2 6 12" xfId="5505"/>
    <cellStyle name="Normal 2 6 12 2" xfId="11833"/>
    <cellStyle name="Normal 2 6 12 3" xfId="19372"/>
    <cellStyle name="Normal 2 6 12 4" xfId="32123"/>
    <cellStyle name="Normal 2 6 12 5" xfId="40250"/>
    <cellStyle name="Normal 2 6 12 6" xfId="43604"/>
    <cellStyle name="Normal 2 6 13" xfId="5506"/>
    <cellStyle name="Normal 2 6 13 2" xfId="11834"/>
    <cellStyle name="Normal 2 6 13 3" xfId="18958"/>
    <cellStyle name="Normal 2 6 13 4" xfId="31773"/>
    <cellStyle name="Normal 2 6 13 5" xfId="12892"/>
    <cellStyle name="Normal 2 6 13 6" xfId="32778"/>
    <cellStyle name="Normal 2 6 14" xfId="5507"/>
    <cellStyle name="Normal 2 6 14 2" xfId="11835"/>
    <cellStyle name="Normal 2 6 14 3" xfId="18550"/>
    <cellStyle name="Normal 2 6 14 4" xfId="36275"/>
    <cellStyle name="Normal 2 6 14 5" xfId="39941"/>
    <cellStyle name="Normal 2 6 14 6" xfId="43196"/>
    <cellStyle name="Normal 2 6 15" xfId="5508"/>
    <cellStyle name="Normal 2 6 15 2" xfId="11836"/>
    <cellStyle name="Normal 2 6 15 3" xfId="18147"/>
    <cellStyle name="Normal 2 6 15 4" xfId="36025"/>
    <cellStyle name="Normal 2 6 15 5" xfId="10855"/>
    <cellStyle name="Normal 2 6 15 6" xfId="37786"/>
    <cellStyle name="Normal 2 6 16" xfId="5509"/>
    <cellStyle name="Normal 2 6 16 2" xfId="13290"/>
    <cellStyle name="Normal 2 6 16 3" xfId="30149"/>
    <cellStyle name="Normal 2 6 16 4" xfId="35676"/>
    <cellStyle name="Normal 2 6 16 5" xfId="38597"/>
    <cellStyle name="Normal 2 6 16 6" xfId="40336"/>
    <cellStyle name="Normal 2 6 17" xfId="5510"/>
    <cellStyle name="Normal 2 6 17 2" xfId="14440"/>
    <cellStyle name="Normal 2 6 17 3" xfId="31214"/>
    <cellStyle name="Normal 2 6 17 4" xfId="40392"/>
    <cellStyle name="Normal 2 6 17 5" xfId="42930"/>
    <cellStyle name="Normal 2 6 17 6" xfId="44332"/>
    <cellStyle name="Normal 2 6 18" xfId="5511"/>
    <cellStyle name="Normal 2 6 18 2" xfId="13792"/>
    <cellStyle name="Normal 2 6 18 3" xfId="30589"/>
    <cellStyle name="Normal 2 6 18 4" xfId="36365"/>
    <cellStyle name="Normal 2 6 18 5" xfId="39847"/>
    <cellStyle name="Normal 2 6 18 6" xfId="39579"/>
    <cellStyle name="Normal 2 6 19" xfId="5512"/>
    <cellStyle name="Normal 2 6 19 2" xfId="14497"/>
    <cellStyle name="Normal 2 6 19 3" xfId="31265"/>
    <cellStyle name="Normal 2 6 19 4" xfId="37167"/>
    <cellStyle name="Normal 2 6 19 5" xfId="41235"/>
    <cellStyle name="Normal 2 6 19 6" xfId="45021"/>
    <cellStyle name="Normal 2 6 2" xfId="5513"/>
    <cellStyle name="Normal 2 6 2 10" xfId="5514"/>
    <cellStyle name="Normal 2 6 2 10 2" xfId="11838"/>
    <cellStyle name="Normal 2 6 2 10 3" xfId="17343"/>
    <cellStyle name="Normal 2 6 2 10 4" xfId="35403"/>
    <cellStyle name="Normal 2 6 2 10 5" xfId="31891"/>
    <cellStyle name="Normal 2 6 2 10 6" xfId="42422"/>
    <cellStyle name="Normal 2 6 2 11" xfId="5515"/>
    <cellStyle name="Normal 2 6 2 11 2" xfId="11839"/>
    <cellStyle name="Normal 2 6 2 11 3" xfId="16948"/>
    <cellStyle name="Normal 2 6 2 11 4" xfId="35105"/>
    <cellStyle name="Normal 2 6 2 11 5" xfId="41332"/>
    <cellStyle name="Normal 2 6 2 11 6" xfId="36515"/>
    <cellStyle name="Normal 2 6 2 12" xfId="5516"/>
    <cellStyle name="Normal 2 6 2 12 2" xfId="11840"/>
    <cellStyle name="Normal 2 6 2 12 3" xfId="16550"/>
    <cellStyle name="Normal 2 6 2 12 4" xfId="34809"/>
    <cellStyle name="Normal 2 6 2 12 5" xfId="13662"/>
    <cellStyle name="Normal 2 6 2 12 6" xfId="43254"/>
    <cellStyle name="Normal 2 6 2 13" xfId="5517"/>
    <cellStyle name="Normal 2 6 2 13 2" xfId="11841"/>
    <cellStyle name="Normal 2 6 2 13 3" xfId="16149"/>
    <cellStyle name="Normal 2 6 2 13 4" xfId="34505"/>
    <cellStyle name="Normal 2 6 2 13 5" xfId="40764"/>
    <cellStyle name="Normal 2 6 2 13 6" xfId="35658"/>
    <cellStyle name="Normal 2 6 2 14" xfId="5518"/>
    <cellStyle name="Normal 2 6 2 14 2" xfId="13291"/>
    <cellStyle name="Normal 2 6 2 14 3" xfId="30150"/>
    <cellStyle name="Normal 2 6 2 14 4" xfId="35342"/>
    <cellStyle name="Normal 2 6 2 14 5" xfId="9482"/>
    <cellStyle name="Normal 2 6 2 14 6" xfId="44804"/>
    <cellStyle name="Normal 2 6 2 15" xfId="5519"/>
    <cellStyle name="Normal 2 6 2 15 2" xfId="14441"/>
    <cellStyle name="Normal 2 6 2 15 3" xfId="31215"/>
    <cellStyle name="Normal 2 6 2 15 4" xfId="40297"/>
    <cellStyle name="Normal 2 6 2 15 5" xfId="42852"/>
    <cellStyle name="Normal 2 6 2 15 6" xfId="44288"/>
    <cellStyle name="Normal 2 6 2 16" xfId="5520"/>
    <cellStyle name="Normal 2 6 2 16 2" xfId="13791"/>
    <cellStyle name="Normal 2 6 2 16 3" xfId="30588"/>
    <cellStyle name="Normal 2 6 2 16 4" xfId="37473"/>
    <cellStyle name="Normal 2 6 2 16 5" xfId="13964"/>
    <cellStyle name="Normal 2 6 2 16 6" xfId="33091"/>
    <cellStyle name="Normal 2 6 2 17" xfId="5521"/>
    <cellStyle name="Normal 2 6 2 17 2" xfId="14501"/>
    <cellStyle name="Normal 2 6 2 17 3" xfId="31268"/>
    <cellStyle name="Normal 2 6 2 17 4" xfId="40859"/>
    <cellStyle name="Normal 2 6 2 17 5" xfId="43262"/>
    <cellStyle name="Normal 2 6 2 17 6" xfId="44769"/>
    <cellStyle name="Normal 2 6 2 18" xfId="5522"/>
    <cellStyle name="Normal 2 6 2 18 2" xfId="13711"/>
    <cellStyle name="Normal 2 6 2 18 3" xfId="30507"/>
    <cellStyle name="Normal 2 6 2 18 4" xfId="41028"/>
    <cellStyle name="Normal 2 6 2 18 5" xfId="43374"/>
    <cellStyle name="Normal 2 6 2 18 6" xfId="44620"/>
    <cellStyle name="Normal 2 6 2 19" xfId="5523"/>
    <cellStyle name="Normal 2 6 2 19 2" xfId="14595"/>
    <cellStyle name="Normal 2 6 2 19 3" xfId="31350"/>
    <cellStyle name="Normal 2 6 2 19 4" xfId="36512"/>
    <cellStyle name="Normal 2 6 2 19 5" xfId="38808"/>
    <cellStyle name="Normal 2 6 2 19 6" xfId="33956"/>
    <cellStyle name="Normal 2 6 2 2" xfId="5524"/>
    <cellStyle name="Normal 2 6 2 2 10" xfId="50109"/>
    <cellStyle name="Normal 2 6 2 2 11" xfId="51328"/>
    <cellStyle name="Normal 2 6 2 2 12" xfId="52594"/>
    <cellStyle name="Normal 2 6 2 2 13" xfId="53837"/>
    <cellStyle name="Normal 2 6 2 2 14" xfId="55069"/>
    <cellStyle name="Normal 2 6 2 2 15" xfId="56299"/>
    <cellStyle name="Normal 2 6 2 2 16" xfId="57519"/>
    <cellStyle name="Normal 2 6 2 2 17" xfId="58730"/>
    <cellStyle name="Normal 2 6 2 2 18" xfId="59929"/>
    <cellStyle name="Normal 2 6 2 2 19" xfId="61310"/>
    <cellStyle name="Normal 2 6 2 2 2" xfId="11837"/>
    <cellStyle name="Normal 2 6 2 2 20" xfId="62507"/>
    <cellStyle name="Normal 2 6 2 2 3" xfId="17741"/>
    <cellStyle name="Normal 2 6 2 2 4" xfId="35739"/>
    <cellStyle name="Normal 2 6 2 2 5" xfId="40141"/>
    <cellStyle name="Normal 2 6 2 2 6" xfId="41049"/>
    <cellStyle name="Normal 2 6 2 2 7" xfId="46274"/>
    <cellStyle name="Normal 2 6 2 2 8" xfId="47605"/>
    <cellStyle name="Normal 2 6 2 2 9" xfId="48862"/>
    <cellStyle name="Normal 2 6 2 20" xfId="5525"/>
    <cellStyle name="Normal 2 6 2 20 2" xfId="13614"/>
    <cellStyle name="Normal 2 6 2 20 3" xfId="30417"/>
    <cellStyle name="Normal 2 6 2 20 4" xfId="39993"/>
    <cellStyle name="Normal 2 6 2 20 5" xfId="42623"/>
    <cellStyle name="Normal 2 6 2 20 6" xfId="44143"/>
    <cellStyle name="Normal 2 6 2 21" xfId="5526"/>
    <cellStyle name="Normal 2 6 2 21 2" xfId="14707"/>
    <cellStyle name="Normal 2 6 2 21 3" xfId="31446"/>
    <cellStyle name="Normal 2 6 2 21 4" xfId="40538"/>
    <cellStyle name="Normal 2 6 2 21 5" xfId="43034"/>
    <cellStyle name="Normal 2 6 2 21 6" xfId="44402"/>
    <cellStyle name="Normal 2 6 2 22" xfId="5527"/>
    <cellStyle name="Normal 2 6 2 22 2" xfId="13489"/>
    <cellStyle name="Normal 2 6 2 22 3" xfId="30314"/>
    <cellStyle name="Normal 2 6 2 22 4" xfId="35949"/>
    <cellStyle name="Normal 2 6 2 22 5" xfId="33458"/>
    <cellStyle name="Normal 2 6 2 22 6" xfId="39537"/>
    <cellStyle name="Normal 2 6 2 23" xfId="5528"/>
    <cellStyle name="Normal 2 6 2 23 2" xfId="14835"/>
    <cellStyle name="Normal 2 6 2 23 3" xfId="31543"/>
    <cellStyle name="Normal 2 6 2 23 4" xfId="34661"/>
    <cellStyle name="Normal 2 6 2 23 5" xfId="10557"/>
    <cellStyle name="Normal 2 6 2 23 6" xfId="41611"/>
    <cellStyle name="Normal 2 6 2 24" xfId="5529"/>
    <cellStyle name="Normal 2 6 2 24 2" xfId="15278"/>
    <cellStyle name="Normal 2 6 2 24 3" xfId="31883"/>
    <cellStyle name="Normal 2 6 2 24 4" xfId="41740"/>
    <cellStyle name="Normal 2 6 2 24 5" xfId="43911"/>
    <cellStyle name="Normal 2 6 2 24 6" xfId="32184"/>
    <cellStyle name="Normal 2 6 2 25" xfId="5530"/>
    <cellStyle name="Normal 2 6 2 25 2" xfId="15017"/>
    <cellStyle name="Normal 2 6 2 25 3" xfId="31683"/>
    <cellStyle name="Normal 2 6 2 25 4" xfId="36757"/>
    <cellStyle name="Normal 2 6 2 25 5" xfId="40459"/>
    <cellStyle name="Normal 2 6 2 25 6" xfId="30012"/>
    <cellStyle name="Normal 2 6 2 26" xfId="5531"/>
    <cellStyle name="Normal 2 6 2 26 2" xfId="15457"/>
    <cellStyle name="Normal 2 6 2 26 3" xfId="32027"/>
    <cellStyle name="Normal 2 6 2 26 4" xfId="31954"/>
    <cellStyle name="Normal 2 6 2 26 5" xfId="33483"/>
    <cellStyle name="Normal 2 6 2 26 6" xfId="39502"/>
    <cellStyle name="Normal 2 6 2 27" xfId="5532"/>
    <cellStyle name="Normal 2 6 2 27 2" xfId="15863"/>
    <cellStyle name="Normal 2 6 2 27 3" xfId="32343"/>
    <cellStyle name="Normal 2 6 2 27 4" xfId="39985"/>
    <cellStyle name="Normal 2 6 2 27 5" xfId="42616"/>
    <cellStyle name="Normal 2 6 2 27 6" xfId="44140"/>
    <cellStyle name="Normal 2 6 2 28" xfId="5533"/>
    <cellStyle name="Normal 2 6 2 28 2" xfId="16264"/>
    <cellStyle name="Normal 2 6 2 28 3" xfId="32650"/>
    <cellStyle name="Normal 2 6 2 28 4" xfId="40182"/>
    <cellStyle name="Normal 2 6 2 28 5" xfId="42769"/>
    <cellStyle name="Normal 2 6 2 28 6" xfId="44237"/>
    <cellStyle name="Normal 2 6 2 29" xfId="5534"/>
    <cellStyle name="Normal 2 6 2 29 2" xfId="16656"/>
    <cellStyle name="Normal 2 6 2 29 3" xfId="32938"/>
    <cellStyle name="Normal 2 6 2 29 4" xfId="36589"/>
    <cellStyle name="Normal 2 6 2 29 5" xfId="32873"/>
    <cellStyle name="Normal 2 6 2 29 6" xfId="44126"/>
    <cellStyle name="Normal 2 6 2 3" xfId="5535"/>
    <cellStyle name="Normal 2 6 2 3 10" xfId="50110"/>
    <cellStyle name="Normal 2 6 2 3 11" xfId="51329"/>
    <cellStyle name="Normal 2 6 2 3 12" xfId="52595"/>
    <cellStyle name="Normal 2 6 2 3 13" xfId="53838"/>
    <cellStyle name="Normal 2 6 2 3 14" xfId="55070"/>
    <cellStyle name="Normal 2 6 2 3 15" xfId="56300"/>
    <cellStyle name="Normal 2 6 2 3 16" xfId="57520"/>
    <cellStyle name="Normal 2 6 2 3 17" xfId="58731"/>
    <cellStyle name="Normal 2 6 2 3 18" xfId="59930"/>
    <cellStyle name="Normal 2 6 2 3 19" xfId="61311"/>
    <cellStyle name="Normal 2 6 2 3 2" xfId="11842"/>
    <cellStyle name="Normal 2 6 2 3 20" xfId="62508"/>
    <cellStyle name="Normal 2 6 2 3 3" xfId="15748"/>
    <cellStyle name="Normal 2 6 2 3 4" xfId="34193"/>
    <cellStyle name="Normal 2 6 2 3 5" xfId="37195"/>
    <cellStyle name="Normal 2 6 2 3 6" xfId="40234"/>
    <cellStyle name="Normal 2 6 2 3 7" xfId="46275"/>
    <cellStyle name="Normal 2 6 2 3 8" xfId="47606"/>
    <cellStyle name="Normal 2 6 2 3 9" xfId="48863"/>
    <cellStyle name="Normal 2 6 2 30" xfId="5536"/>
    <cellStyle name="Normal 2 6 2 30 2" xfId="17054"/>
    <cellStyle name="Normal 2 6 2 30 3" xfId="33250"/>
    <cellStyle name="Normal 2 6 2 30 4" xfId="41704"/>
    <cellStyle name="Normal 2 6 2 30 5" xfId="43882"/>
    <cellStyle name="Normal 2 6 2 30 6" xfId="44103"/>
    <cellStyle name="Normal 2 6 2 31" xfId="5537"/>
    <cellStyle name="Normal 2 6 2 31 2" xfId="20159"/>
    <cellStyle name="Normal 2 6 2 31 3" xfId="35532"/>
    <cellStyle name="Normal 2 6 2 31 4" xfId="31381"/>
    <cellStyle name="Normal 2 6 2 31 5" xfId="39251"/>
    <cellStyle name="Normal 2 6 2 31 6" xfId="45177"/>
    <cellStyle name="Normal 2 6 2 32" xfId="5538"/>
    <cellStyle name="Normal 2 6 2 32 2" xfId="23554"/>
    <cellStyle name="Normal 2 6 2 32 3" xfId="37916"/>
    <cellStyle name="Normal 2 6 2 32 4" xfId="40896"/>
    <cellStyle name="Normal 2 6 2 32 5" xfId="43292"/>
    <cellStyle name="Normal 2 6 2 32 6" xfId="38289"/>
    <cellStyle name="Normal 2 6 2 33" xfId="5539"/>
    <cellStyle name="Normal 2 6 2 33 2" xfId="23761"/>
    <cellStyle name="Normal 2 6 2 33 3" xfId="38057"/>
    <cellStyle name="Normal 2 6 2 33 4" xfId="41827"/>
    <cellStyle name="Normal 2 6 2 33 5" xfId="43977"/>
    <cellStyle name="Normal 2 6 2 33 6" xfId="35967"/>
    <cellStyle name="Normal 2 6 2 34" xfId="9587"/>
    <cellStyle name="Normal 2 6 2 35" xfId="24162"/>
    <cellStyle name="Normal 2 6 2 36" xfId="22607"/>
    <cellStyle name="Normal 2 6 2 37" xfId="24595"/>
    <cellStyle name="Normal 2 6 2 38" xfId="24795"/>
    <cellStyle name="Normal 2 6 2 39" xfId="25000"/>
    <cellStyle name="Normal 2 6 2 4" xfId="5540"/>
    <cellStyle name="Normal 2 6 2 4 10" xfId="50111"/>
    <cellStyle name="Normal 2 6 2 4 11" xfId="51330"/>
    <cellStyle name="Normal 2 6 2 4 12" xfId="52596"/>
    <cellStyle name="Normal 2 6 2 4 13" xfId="53839"/>
    <cellStyle name="Normal 2 6 2 4 14" xfId="55071"/>
    <cellStyle name="Normal 2 6 2 4 15" xfId="56301"/>
    <cellStyle name="Normal 2 6 2 4 16" xfId="57521"/>
    <cellStyle name="Normal 2 6 2 4 17" xfId="58732"/>
    <cellStyle name="Normal 2 6 2 4 18" xfId="59931"/>
    <cellStyle name="Normal 2 6 2 4 19" xfId="61312"/>
    <cellStyle name="Normal 2 6 2 4 2" xfId="11843"/>
    <cellStyle name="Normal 2 6 2 4 20" xfId="62509"/>
    <cellStyle name="Normal 2 6 2 4 3" xfId="10260"/>
    <cellStyle name="Normal 2 6 2 4 4" xfId="9867"/>
    <cellStyle name="Normal 2 6 2 4 5" xfId="33575"/>
    <cellStyle name="Normal 2 6 2 4 6" xfId="43892"/>
    <cellStyle name="Normal 2 6 2 4 7" xfId="46276"/>
    <cellStyle name="Normal 2 6 2 4 8" xfId="47607"/>
    <cellStyle name="Normal 2 6 2 4 9" xfId="48864"/>
    <cellStyle name="Normal 2 6 2 40" xfId="25196"/>
    <cellStyle name="Normal 2 6 2 41" xfId="25395"/>
    <cellStyle name="Normal 2 6 2 42" xfId="25593"/>
    <cellStyle name="Normal 2 6 2 43" xfId="25781"/>
    <cellStyle name="Normal 2 6 2 44" xfId="25967"/>
    <cellStyle name="Normal 2 6 2 45" xfId="26159"/>
    <cellStyle name="Normal 2 6 2 46" xfId="26344"/>
    <cellStyle name="Normal 2 6 2 47" xfId="26525"/>
    <cellStyle name="Normal 2 6 2 48" xfId="26713"/>
    <cellStyle name="Normal 2 6 2 49" xfId="26894"/>
    <cellStyle name="Normal 2 6 2 5" xfId="5541"/>
    <cellStyle name="Normal 2 6 2 5 10" xfId="50112"/>
    <cellStyle name="Normal 2 6 2 5 11" xfId="51331"/>
    <cellStyle name="Normal 2 6 2 5 12" xfId="52597"/>
    <cellStyle name="Normal 2 6 2 5 13" xfId="53840"/>
    <cellStyle name="Normal 2 6 2 5 14" xfId="55072"/>
    <cellStyle name="Normal 2 6 2 5 15" xfId="56302"/>
    <cellStyle name="Normal 2 6 2 5 16" xfId="57522"/>
    <cellStyle name="Normal 2 6 2 5 17" xfId="58733"/>
    <cellStyle name="Normal 2 6 2 5 18" xfId="59932"/>
    <cellStyle name="Normal 2 6 2 5 19" xfId="61313"/>
    <cellStyle name="Normal 2 6 2 5 2" xfId="11844"/>
    <cellStyle name="Normal 2 6 2 5 20" xfId="62510"/>
    <cellStyle name="Normal 2 6 2 5 3" xfId="15347"/>
    <cellStyle name="Normal 2 6 2 5 4" xfId="36493"/>
    <cellStyle name="Normal 2 6 2 5 5" xfId="39734"/>
    <cellStyle name="Normal 2 6 2 5 6" xfId="38212"/>
    <cellStyle name="Normal 2 6 2 5 7" xfId="46277"/>
    <cellStyle name="Normal 2 6 2 5 8" xfId="47608"/>
    <cellStyle name="Normal 2 6 2 5 9" xfId="48865"/>
    <cellStyle name="Normal 2 6 2 50" xfId="27072"/>
    <cellStyle name="Normal 2 6 2 51" xfId="27242"/>
    <cellStyle name="Normal 2 6 2 52" xfId="27416"/>
    <cellStyle name="Normal 2 6 2 53" xfId="27580"/>
    <cellStyle name="Normal 2 6 2 54" xfId="27739"/>
    <cellStyle name="Normal 2 6 2 55" xfId="27895"/>
    <cellStyle name="Normal 2 6 2 56" xfId="28038"/>
    <cellStyle name="Normal 2 6 2 57" xfId="28191"/>
    <cellStyle name="Normal 2 6 2 58" xfId="28344"/>
    <cellStyle name="Normal 2 6 2 59" xfId="28487"/>
    <cellStyle name="Normal 2 6 2 6" xfId="5542"/>
    <cellStyle name="Normal 2 6 2 6 10" xfId="50113"/>
    <cellStyle name="Normal 2 6 2 6 11" xfId="51332"/>
    <cellStyle name="Normal 2 6 2 6 12" xfId="52598"/>
    <cellStyle name="Normal 2 6 2 6 13" xfId="53841"/>
    <cellStyle name="Normal 2 6 2 6 14" xfId="55073"/>
    <cellStyle name="Normal 2 6 2 6 15" xfId="56303"/>
    <cellStyle name="Normal 2 6 2 6 16" xfId="57523"/>
    <cellStyle name="Normal 2 6 2 6 17" xfId="58734"/>
    <cellStyle name="Normal 2 6 2 6 18" xfId="59933"/>
    <cellStyle name="Normal 2 6 2 6 19" xfId="61314"/>
    <cellStyle name="Normal 2 6 2 6 2" xfId="11845"/>
    <cellStyle name="Normal 2 6 2 6 20" xfId="62511"/>
    <cellStyle name="Normal 2 6 2 6 3" xfId="14903"/>
    <cellStyle name="Normal 2 6 2 6 4" xfId="37863"/>
    <cellStyle name="Normal 2 6 2 6 5" xfId="38018"/>
    <cellStyle name="Normal 2 6 2 6 6" xfId="42245"/>
    <cellStyle name="Normal 2 6 2 6 7" xfId="46278"/>
    <cellStyle name="Normal 2 6 2 6 8" xfId="47609"/>
    <cellStyle name="Normal 2 6 2 6 9" xfId="48866"/>
    <cellStyle name="Normal 2 6 2 60" xfId="28627"/>
    <cellStyle name="Normal 2 6 2 61" xfId="28761"/>
    <cellStyle name="Normal 2 6 2 62" xfId="28893"/>
    <cellStyle name="Normal 2 6 2 63" xfId="29017"/>
    <cellStyle name="Normal 2 6 2 64" xfId="25972"/>
    <cellStyle name="Normal 2 6 2 65" xfId="21599"/>
    <cellStyle name="Normal 2 6 2 66" xfId="21808"/>
    <cellStyle name="Normal 2 6 2 67" xfId="23144"/>
    <cellStyle name="Normal 2 6 2 68" xfId="29567"/>
    <cellStyle name="Normal 2 6 2 69" xfId="29653"/>
    <cellStyle name="Normal 2 6 2 7" xfId="5543"/>
    <cellStyle name="Normal 2 6 2 7 10" xfId="50114"/>
    <cellStyle name="Normal 2 6 2 7 11" xfId="51333"/>
    <cellStyle name="Normal 2 6 2 7 12" xfId="52599"/>
    <cellStyle name="Normal 2 6 2 7 13" xfId="53842"/>
    <cellStyle name="Normal 2 6 2 7 14" xfId="55074"/>
    <cellStyle name="Normal 2 6 2 7 15" xfId="56304"/>
    <cellStyle name="Normal 2 6 2 7 16" xfId="57524"/>
    <cellStyle name="Normal 2 6 2 7 17" xfId="58735"/>
    <cellStyle name="Normal 2 6 2 7 18" xfId="59934"/>
    <cellStyle name="Normal 2 6 2 7 19" xfId="61315"/>
    <cellStyle name="Normal 2 6 2 7 2" xfId="11846"/>
    <cellStyle name="Normal 2 6 2 7 20" xfId="62512"/>
    <cellStyle name="Normal 2 6 2 7 3" xfId="13431"/>
    <cellStyle name="Normal 2 6 2 7 4" xfId="36445"/>
    <cellStyle name="Normal 2 6 2 7 5" xfId="40851"/>
    <cellStyle name="Normal 2 6 2 7 6" xfId="43303"/>
    <cellStyle name="Normal 2 6 2 7 7" xfId="46279"/>
    <cellStyle name="Normal 2 6 2 7 8" xfId="47610"/>
    <cellStyle name="Normal 2 6 2 7 9" xfId="48867"/>
    <cellStyle name="Normal 2 6 2 70" xfId="25489"/>
    <cellStyle name="Normal 2 6 2 71" xfId="29812"/>
    <cellStyle name="Normal 2 6 2 72" xfId="29879"/>
    <cellStyle name="Normal 2 6 2 73" xfId="29932"/>
    <cellStyle name="Normal 2 6 2 74" xfId="29777"/>
    <cellStyle name="Normal 2 6 2 75" xfId="25498"/>
    <cellStyle name="Normal 2 6 2 76" xfId="13012"/>
    <cellStyle name="Normal 2 6 2 77" xfId="35812"/>
    <cellStyle name="Normal 2 6 2 78" xfId="41874"/>
    <cellStyle name="Normal 2 6 2 79" xfId="37207"/>
    <cellStyle name="Normal 2 6 2 8" xfId="5544"/>
    <cellStyle name="Normal 2 6 2 8 2" xfId="11847"/>
    <cellStyle name="Normal 2 6 2 8 3" xfId="14755"/>
    <cellStyle name="Normal 2 6 2 8 4" xfId="37867"/>
    <cellStyle name="Normal 2 6 2 8 5" xfId="35217"/>
    <cellStyle name="Normal 2 6 2 8 6" xfId="41466"/>
    <cellStyle name="Normal 2 6 2 80" xfId="46273"/>
    <cellStyle name="Normal 2 6 2 81" xfId="47604"/>
    <cellStyle name="Normal 2 6 2 82" xfId="48861"/>
    <cellStyle name="Normal 2 6 2 83" xfId="50108"/>
    <cellStyle name="Normal 2 6 2 84" xfId="51327"/>
    <cellStyle name="Normal 2 6 2 85" xfId="52593"/>
    <cellStyle name="Normal 2 6 2 86" xfId="53836"/>
    <cellStyle name="Normal 2 6 2 87" xfId="55068"/>
    <cellStyle name="Normal 2 6 2 88" xfId="56298"/>
    <cellStyle name="Normal 2 6 2 89" xfId="57518"/>
    <cellStyle name="Normal 2 6 2 9" xfId="5545"/>
    <cellStyle name="Normal 2 6 2 9 2" xfId="11848"/>
    <cellStyle name="Normal 2 6 2 9 3" xfId="13617"/>
    <cellStyle name="Normal 2 6 2 9 4" xfId="36422"/>
    <cellStyle name="Normal 2 6 2 9 5" xfId="38312"/>
    <cellStyle name="Normal 2 6 2 9 6" xfId="43049"/>
    <cellStyle name="Normal 2 6 2 90" xfId="58729"/>
    <cellStyle name="Normal 2 6 2 91" xfId="59928"/>
    <cellStyle name="Normal 2 6 2 92" xfId="61309"/>
    <cellStyle name="Normal 2 6 2 93" xfId="62506"/>
    <cellStyle name="Normal 2 6 2_Planilha" xfId="46280"/>
    <cellStyle name="Normal 2 6 20" xfId="5546"/>
    <cellStyle name="Normal 2 6 20 2" xfId="13712"/>
    <cellStyle name="Normal 2 6 20 3" xfId="30509"/>
    <cellStyle name="Normal 2 6 20 4" xfId="40840"/>
    <cellStyle name="Normal 2 6 20 5" xfId="43243"/>
    <cellStyle name="Normal 2 6 20 6" xfId="44534"/>
    <cellStyle name="Normal 2 6 21" xfId="5547"/>
    <cellStyle name="Normal 2 6 21 2" xfId="14593"/>
    <cellStyle name="Normal 2 6 21 3" xfId="31349"/>
    <cellStyle name="Normal 2 6 21 4" xfId="36530"/>
    <cellStyle name="Normal 2 6 21 5" xfId="31400"/>
    <cellStyle name="Normal 2 6 21 6" xfId="40036"/>
    <cellStyle name="Normal 2 6 22" xfId="5548"/>
    <cellStyle name="Normal 2 6 22 2" xfId="13615"/>
    <cellStyle name="Normal 2 6 22 3" xfId="30418"/>
    <cellStyle name="Normal 2 6 22 4" xfId="39774"/>
    <cellStyle name="Normal 2 6 22 5" xfId="42453"/>
    <cellStyle name="Normal 2 6 22 6" xfId="37828"/>
    <cellStyle name="Normal 2 6 23" xfId="5549"/>
    <cellStyle name="Normal 2 6 23 2" xfId="14703"/>
    <cellStyle name="Normal 2 6 23 3" xfId="31443"/>
    <cellStyle name="Normal 2 6 23 4" xfId="40922"/>
    <cellStyle name="Normal 2 6 23 5" xfId="43304"/>
    <cellStyle name="Normal 2 6 23 6" xfId="44569"/>
    <cellStyle name="Normal 2 6 24" xfId="5550"/>
    <cellStyle name="Normal 2 6 24 2" xfId="13495"/>
    <cellStyle name="Normal 2 6 24 3" xfId="30319"/>
    <cellStyle name="Normal 2 6 24 4" xfId="34123"/>
    <cellStyle name="Normal 2 6 24 5" xfId="17291"/>
    <cellStyle name="Normal 2 6 24 6" xfId="37615"/>
    <cellStyle name="Normal 2 6 25" xfId="5551"/>
    <cellStyle name="Normal 2 6 25 2" xfId="14833"/>
    <cellStyle name="Normal 2 6 25 3" xfId="31542"/>
    <cellStyle name="Normal 2 6 25 4" xfId="36114"/>
    <cellStyle name="Normal 2 6 25 5" xfId="38581"/>
    <cellStyle name="Normal 2 6 25 6" xfId="45201"/>
    <cellStyle name="Normal 2 6 26" xfId="5552"/>
    <cellStyle name="Normal 2 6 26 2" xfId="15276"/>
    <cellStyle name="Normal 2 6 26 3" xfId="31881"/>
    <cellStyle name="Normal 2 6 26 4" xfId="36828"/>
    <cellStyle name="Normal 2 6 26 5" xfId="11104"/>
    <cellStyle name="Normal 2 6 26 6" xfId="44820"/>
    <cellStyle name="Normal 2 6 27" xfId="5553"/>
    <cellStyle name="Normal 2 6 27 2" xfId="15011"/>
    <cellStyle name="Normal 2 6 27 3" xfId="31676"/>
    <cellStyle name="Normal 2 6 27 4" xfId="38123"/>
    <cellStyle name="Normal 2 6 27 5" xfId="39526"/>
    <cellStyle name="Normal 2 6 27 6" xfId="41584"/>
    <cellStyle name="Normal 2 6 28" xfId="5554"/>
    <cellStyle name="Normal 2 6 28 2" xfId="15455"/>
    <cellStyle name="Normal 2 6 28 3" xfId="32025"/>
    <cellStyle name="Normal 2 6 28 4" xfId="35193"/>
    <cellStyle name="Normal 2 6 28 5" xfId="16995"/>
    <cellStyle name="Normal 2 6 28 6" xfId="34254"/>
    <cellStyle name="Normal 2 6 29" xfId="5555"/>
    <cellStyle name="Normal 2 6 29 2" xfId="15857"/>
    <cellStyle name="Normal 2 6 29 3" xfId="32339"/>
    <cellStyle name="Normal 2 6 29 4" xfId="40605"/>
    <cellStyle name="Normal 2 6 29 5" xfId="43089"/>
    <cellStyle name="Normal 2 6 29 6" xfId="44439"/>
    <cellStyle name="Normal 2 6 3" xfId="5556"/>
    <cellStyle name="Normal 2 6 3 10" xfId="5557"/>
    <cellStyle name="Normal 2 6 3 10 2" xfId="11850"/>
    <cellStyle name="Normal 2 6 3 10 3" xfId="10264"/>
    <cellStyle name="Normal 2 6 3 10 4" xfId="36371"/>
    <cellStyle name="Normal 2 6 3 10 5" xfId="36415"/>
    <cellStyle name="Normal 2 6 3 10 6" xfId="41985"/>
    <cellStyle name="Normal 2 6 3 11" xfId="5558"/>
    <cellStyle name="Normal 2 6 3 11 2" xfId="11851"/>
    <cellStyle name="Normal 2 6 3 11 3" xfId="10263"/>
    <cellStyle name="Normal 2 6 3 11 4" xfId="36931"/>
    <cellStyle name="Normal 2 6 3 11 5" xfId="39511"/>
    <cellStyle name="Normal 2 6 3 11 6" xfId="31920"/>
    <cellStyle name="Normal 2 6 3 12" xfId="5559"/>
    <cellStyle name="Normal 2 6 3 12 2" xfId="11852"/>
    <cellStyle name="Normal 2 6 3 12 3" xfId="10262"/>
    <cellStyle name="Normal 2 6 3 12 4" xfId="35652"/>
    <cellStyle name="Normal 2 6 3 12 5" xfId="40921"/>
    <cellStyle name="Normal 2 6 3 12 6" xfId="38186"/>
    <cellStyle name="Normal 2 6 3 13" xfId="5560"/>
    <cellStyle name="Normal 2 6 3 13 2" xfId="11853"/>
    <cellStyle name="Normal 2 6 3 13 3" xfId="10261"/>
    <cellStyle name="Normal 2 6 3 13 4" xfId="32036"/>
    <cellStyle name="Normal 2 6 3 13 5" xfId="37627"/>
    <cellStyle name="Normal 2 6 3 13 6" xfId="43155"/>
    <cellStyle name="Normal 2 6 3 14" xfId="5561"/>
    <cellStyle name="Normal 2 6 3 14 2" xfId="13292"/>
    <cellStyle name="Normal 2 6 3 14 3" xfId="30151"/>
    <cellStyle name="Normal 2 6 3 14 4" xfId="35042"/>
    <cellStyle name="Normal 2 6 3 14 5" xfId="13856"/>
    <cellStyle name="Normal 2 6 3 14 6" xfId="44994"/>
    <cellStyle name="Normal 2 6 3 15" xfId="5562"/>
    <cellStyle name="Normal 2 6 3 15 2" xfId="14446"/>
    <cellStyle name="Normal 2 6 3 15 3" xfId="31220"/>
    <cellStyle name="Normal 2 6 3 15 4" xfId="39539"/>
    <cellStyle name="Normal 2 6 3 15 5" xfId="42264"/>
    <cellStyle name="Normal 2 6 3 15 6" xfId="43893"/>
    <cellStyle name="Normal 2 6 3 16" xfId="5563"/>
    <cellStyle name="Normal 2 6 3 16 2" xfId="13785"/>
    <cellStyle name="Normal 2 6 3 16 3" xfId="30581"/>
    <cellStyle name="Normal 2 6 3 16 4" xfId="35935"/>
    <cellStyle name="Normal 2 6 3 16 5" xfId="30324"/>
    <cellStyle name="Normal 2 6 3 16 6" xfId="33563"/>
    <cellStyle name="Normal 2 6 3 17" xfId="5564"/>
    <cellStyle name="Normal 2 6 3 17 2" xfId="14509"/>
    <cellStyle name="Normal 2 6 3 17 3" xfId="31276"/>
    <cellStyle name="Normal 2 6 3 17 4" xfId="39390"/>
    <cellStyle name="Normal 2 6 3 17 5" xfId="42142"/>
    <cellStyle name="Normal 2 6 3 17 6" xfId="44456"/>
    <cellStyle name="Normal 2 6 3 18" xfId="5565"/>
    <cellStyle name="Normal 2 6 3 18 2" xfId="13703"/>
    <cellStyle name="Normal 2 6 3 18 3" xfId="30498"/>
    <cellStyle name="Normal 2 6 3 18 4" xfId="41725"/>
    <cellStyle name="Normal 2 6 3 18 5" xfId="43900"/>
    <cellStyle name="Normal 2 6 3 18 6" xfId="44744"/>
    <cellStyle name="Normal 2 6 3 19" xfId="5566"/>
    <cellStyle name="Normal 2 6 3 19 2" xfId="14605"/>
    <cellStyle name="Normal 2 6 3 19 3" xfId="31360"/>
    <cellStyle name="Normal 2 6 3 19 4" xfId="30252"/>
    <cellStyle name="Normal 2 6 3 19 5" xfId="35038"/>
    <cellStyle name="Normal 2 6 3 19 6" xfId="44622"/>
    <cellStyle name="Normal 2 6 3 2" xfId="5567"/>
    <cellStyle name="Normal 2 6 3 2 10" xfId="50116"/>
    <cellStyle name="Normal 2 6 3 2 11" xfId="51335"/>
    <cellStyle name="Normal 2 6 3 2 12" xfId="52601"/>
    <cellStyle name="Normal 2 6 3 2 13" xfId="53845"/>
    <cellStyle name="Normal 2 6 3 2 14" xfId="55076"/>
    <cellStyle name="Normal 2 6 3 2 15" xfId="56306"/>
    <cellStyle name="Normal 2 6 3 2 16" xfId="57526"/>
    <cellStyle name="Normal 2 6 3 2 17" xfId="58737"/>
    <cellStyle name="Normal 2 6 3 2 18" xfId="59936"/>
    <cellStyle name="Normal 2 6 3 2 19" xfId="61317"/>
    <cellStyle name="Normal 2 6 3 2 2" xfId="11849"/>
    <cellStyle name="Normal 2 6 3 2 20" xfId="62514"/>
    <cellStyle name="Normal 2 6 3 2 3" xfId="13199"/>
    <cellStyle name="Normal 2 6 3 2 4" xfId="36878"/>
    <cellStyle name="Normal 2 6 3 2 5" xfId="41716"/>
    <cellStyle name="Normal 2 6 3 2 6" xfId="36818"/>
    <cellStyle name="Normal 2 6 3 2 7" xfId="46282"/>
    <cellStyle name="Normal 2 6 3 2 8" xfId="47612"/>
    <cellStyle name="Normal 2 6 3 2 9" xfId="48870"/>
    <cellStyle name="Normal 2 6 3 20" xfId="5568"/>
    <cellStyle name="Normal 2 6 3 20 2" xfId="13605"/>
    <cellStyle name="Normal 2 6 3 20 3" xfId="30406"/>
    <cellStyle name="Normal 2 6 3 20 4" xfId="41229"/>
    <cellStyle name="Normal 2 6 3 20 5" xfId="43534"/>
    <cellStyle name="Normal 2 6 3 20 6" xfId="44699"/>
    <cellStyle name="Normal 2 6 3 21" xfId="5569"/>
    <cellStyle name="Normal 2 6 3 21 2" xfId="14715"/>
    <cellStyle name="Normal 2 6 3 21 3" xfId="31455"/>
    <cellStyle name="Normal 2 6 3 21 4" xfId="39343"/>
    <cellStyle name="Normal 2 6 3 21 5" xfId="42108"/>
    <cellStyle name="Normal 2 6 3 21 6" xfId="32190"/>
    <cellStyle name="Normal 2 6 3 22" xfId="5570"/>
    <cellStyle name="Normal 2 6 3 22 2" xfId="13480"/>
    <cellStyle name="Normal 2 6 3 22 3" xfId="30305"/>
    <cellStyle name="Normal 2 6 3 22 4" xfId="34439"/>
    <cellStyle name="Normal 2 6 3 22 5" xfId="39029"/>
    <cellStyle name="Normal 2 6 3 22 6" xfId="35889"/>
    <cellStyle name="Normal 2 6 3 23" xfId="5571"/>
    <cellStyle name="Normal 2 6 3 23 2" xfId="14851"/>
    <cellStyle name="Normal 2 6 3 23 3" xfId="31554"/>
    <cellStyle name="Normal 2 6 3 23 4" xfId="40491"/>
    <cellStyle name="Normal 2 6 3 23 5" xfId="42999"/>
    <cellStyle name="Normal 2 6 3 23 6" xfId="44384"/>
    <cellStyle name="Normal 2 6 3 24" xfId="5572"/>
    <cellStyle name="Normal 2 6 3 24 2" xfId="15291"/>
    <cellStyle name="Normal 2 6 3 24 3" xfId="31893"/>
    <cellStyle name="Normal 2 6 3 24 4" xfId="37379"/>
    <cellStyle name="Normal 2 6 3 24 5" xfId="40326"/>
    <cellStyle name="Normal 2 6 3 24 6" xfId="39457"/>
    <cellStyle name="Normal 2 6 3 25" xfId="5573"/>
    <cellStyle name="Normal 2 6 3 25 2" xfId="15036"/>
    <cellStyle name="Normal 2 6 3 25 3" xfId="31697"/>
    <cellStyle name="Normal 2 6 3 25 4" xfId="12889"/>
    <cellStyle name="Normal 2 6 3 25 5" xfId="36879"/>
    <cellStyle name="Normal 2 6 3 25 6" xfId="45144"/>
    <cellStyle name="Normal 2 6 3 26" xfId="5574"/>
    <cellStyle name="Normal 2 6 3 26 2" xfId="15475"/>
    <cellStyle name="Normal 2 6 3 26 3" xfId="32047"/>
    <cellStyle name="Normal 2 6 3 26 4" xfId="41427"/>
    <cellStyle name="Normal 2 6 3 26 5" xfId="43686"/>
    <cellStyle name="Normal 2 6 3 26 6" xfId="42198"/>
    <cellStyle name="Normal 2 6 3 27" xfId="5575"/>
    <cellStyle name="Normal 2 6 3 27 2" xfId="15893"/>
    <cellStyle name="Normal 2 6 3 27 3" xfId="32370"/>
    <cellStyle name="Normal 2 6 3 27 4" xfId="33535"/>
    <cellStyle name="Normal 2 6 3 27 5" xfId="37081"/>
    <cellStyle name="Normal 2 6 3 27 6" xfId="10818"/>
    <cellStyle name="Normal 2 6 3 28" xfId="5576"/>
    <cellStyle name="Normal 2 6 3 28 2" xfId="16283"/>
    <cellStyle name="Normal 2 6 3 28 3" xfId="32668"/>
    <cellStyle name="Normal 2 6 3 28 4" xfId="31538"/>
    <cellStyle name="Normal 2 6 3 28 5" xfId="37868"/>
    <cellStyle name="Normal 2 6 3 28 6" xfId="43293"/>
    <cellStyle name="Normal 2 6 3 29" xfId="5577"/>
    <cellStyle name="Normal 2 6 3 29 2" xfId="16677"/>
    <cellStyle name="Normal 2 6 3 29 3" xfId="32958"/>
    <cellStyle name="Normal 2 6 3 29 4" xfId="36862"/>
    <cellStyle name="Normal 2 6 3 29 5" xfId="13793"/>
    <cellStyle name="Normal 2 6 3 29 6" xfId="35962"/>
    <cellStyle name="Normal 2 6 3 3" xfId="5578"/>
    <cellStyle name="Normal 2 6 3 3 10" xfId="50117"/>
    <cellStyle name="Normal 2 6 3 3 11" xfId="51336"/>
    <cellStyle name="Normal 2 6 3 3 12" xfId="52602"/>
    <cellStyle name="Normal 2 6 3 3 13" xfId="53846"/>
    <cellStyle name="Normal 2 6 3 3 14" xfId="55077"/>
    <cellStyle name="Normal 2 6 3 3 15" xfId="56307"/>
    <cellStyle name="Normal 2 6 3 3 16" xfId="57527"/>
    <cellStyle name="Normal 2 6 3 3 17" xfId="58738"/>
    <cellStyle name="Normal 2 6 3 3 18" xfId="59937"/>
    <cellStyle name="Normal 2 6 3 3 19" xfId="61318"/>
    <cellStyle name="Normal 2 6 3 3 2" xfId="11854"/>
    <cellStyle name="Normal 2 6 3 3 20" xfId="62515"/>
    <cellStyle name="Normal 2 6 3 3 3" xfId="18560"/>
    <cellStyle name="Normal 2 6 3 3 4" xfId="33900"/>
    <cellStyle name="Normal 2 6 3 3 5" xfId="40555"/>
    <cellStyle name="Normal 2 6 3 3 6" xfId="42900"/>
    <cellStyle name="Normal 2 6 3 3 7" xfId="46283"/>
    <cellStyle name="Normal 2 6 3 3 8" xfId="47613"/>
    <cellStyle name="Normal 2 6 3 3 9" xfId="48871"/>
    <cellStyle name="Normal 2 6 3 30" xfId="5579"/>
    <cellStyle name="Normal 2 6 3 30 2" xfId="17074"/>
    <cellStyle name="Normal 2 6 3 30 3" xfId="33265"/>
    <cellStyle name="Normal 2 6 3 30 4" xfId="38855"/>
    <cellStyle name="Normal 2 6 3 30 5" xfId="37801"/>
    <cellStyle name="Normal 2 6 3 30 6" xfId="41818"/>
    <cellStyle name="Normal 2 6 3 31" xfId="5580"/>
    <cellStyle name="Normal 2 6 3 31 2" xfId="20158"/>
    <cellStyle name="Normal 2 6 3 31 3" xfId="35531"/>
    <cellStyle name="Normal 2 6 3 31 4" xfId="30385"/>
    <cellStyle name="Normal 2 6 3 31 5" xfId="39015"/>
    <cellStyle name="Normal 2 6 3 31 6" xfId="45191"/>
    <cellStyle name="Normal 2 6 3 32" xfId="5581"/>
    <cellStyle name="Normal 2 6 3 32 2" xfId="23214"/>
    <cellStyle name="Normal 2 6 3 32 3" xfId="37680"/>
    <cellStyle name="Normal 2 6 3 32 4" xfId="40380"/>
    <cellStyle name="Normal 2 6 3 32 5" xfId="42917"/>
    <cellStyle name="Normal 2 6 3 32 6" xfId="42609"/>
    <cellStyle name="Normal 2 6 3 33" xfId="5582"/>
    <cellStyle name="Normal 2 6 3 33 2" xfId="16202"/>
    <cellStyle name="Normal 2 6 3 33 3" xfId="32602"/>
    <cellStyle name="Normal 2 6 3 33 4" xfId="35860"/>
    <cellStyle name="Normal 2 6 3 33 5" xfId="31982"/>
    <cellStyle name="Normal 2 6 3 33 6" xfId="42064"/>
    <cellStyle name="Normal 2 6 3 34" xfId="9588"/>
    <cellStyle name="Normal 2 6 3 35" xfId="23729"/>
    <cellStyle name="Normal 2 6 3 36" xfId="23929"/>
    <cellStyle name="Normal 2 6 3 37" xfId="18192"/>
    <cellStyle name="Normal 2 6 3 38" xfId="23628"/>
    <cellStyle name="Normal 2 6 3 39" xfId="24564"/>
    <cellStyle name="Normal 2 6 3 4" xfId="5583"/>
    <cellStyle name="Normal 2 6 3 4 10" xfId="50118"/>
    <cellStyle name="Normal 2 6 3 4 11" xfId="51337"/>
    <cellStyle name="Normal 2 6 3 4 12" xfId="52603"/>
    <cellStyle name="Normal 2 6 3 4 13" xfId="53847"/>
    <cellStyle name="Normal 2 6 3 4 14" xfId="55078"/>
    <cellStyle name="Normal 2 6 3 4 15" xfId="56308"/>
    <cellStyle name="Normal 2 6 3 4 16" xfId="57528"/>
    <cellStyle name="Normal 2 6 3 4 17" xfId="58739"/>
    <cellStyle name="Normal 2 6 3 4 18" xfId="59938"/>
    <cellStyle name="Normal 2 6 3 4 19" xfId="61319"/>
    <cellStyle name="Normal 2 6 3 4 2" xfId="11855"/>
    <cellStyle name="Normal 2 6 3 4 20" xfId="62516"/>
    <cellStyle name="Normal 2 6 3 4 3" xfId="18157"/>
    <cellStyle name="Normal 2 6 3 4 4" xfId="33625"/>
    <cellStyle name="Normal 2 6 3 4 5" xfId="34017"/>
    <cellStyle name="Normal 2 6 3 4 6" xfId="30414"/>
    <cellStyle name="Normal 2 6 3 4 7" xfId="46284"/>
    <cellStyle name="Normal 2 6 3 4 8" xfId="47614"/>
    <cellStyle name="Normal 2 6 3 4 9" xfId="48872"/>
    <cellStyle name="Normal 2 6 3 40" xfId="24764"/>
    <cellStyle name="Normal 2 6 3 41" xfId="24968"/>
    <cellStyle name="Normal 2 6 3 42" xfId="25166"/>
    <cellStyle name="Normal 2 6 3 43" xfId="25364"/>
    <cellStyle name="Normal 2 6 3 44" xfId="25563"/>
    <cellStyle name="Normal 2 6 3 45" xfId="25752"/>
    <cellStyle name="Normal 2 6 3 46" xfId="25937"/>
    <cellStyle name="Normal 2 6 3 47" xfId="26129"/>
    <cellStyle name="Normal 2 6 3 48" xfId="26313"/>
    <cellStyle name="Normal 2 6 3 49" xfId="26495"/>
    <cellStyle name="Normal 2 6 3 5" xfId="5584"/>
    <cellStyle name="Normal 2 6 3 5 10" xfId="50119"/>
    <cellStyle name="Normal 2 6 3 5 11" xfId="51338"/>
    <cellStyle name="Normal 2 6 3 5 12" xfId="52604"/>
    <cellStyle name="Normal 2 6 3 5 13" xfId="53848"/>
    <cellStyle name="Normal 2 6 3 5 14" xfId="55079"/>
    <cellStyle name="Normal 2 6 3 5 15" xfId="56309"/>
    <cellStyle name="Normal 2 6 3 5 16" xfId="57529"/>
    <cellStyle name="Normal 2 6 3 5 17" xfId="58740"/>
    <cellStyle name="Normal 2 6 3 5 18" xfId="59939"/>
    <cellStyle name="Normal 2 6 3 5 19" xfId="61320"/>
    <cellStyle name="Normal 2 6 3 5 2" xfId="11856"/>
    <cellStyle name="Normal 2 6 3 5 20" xfId="62517"/>
    <cellStyle name="Normal 2 6 3 5 3" xfId="17750"/>
    <cellStyle name="Normal 2 6 3 5 4" xfId="33336"/>
    <cellStyle name="Normal 2 6 3 5 5" xfId="39161"/>
    <cellStyle name="Normal 2 6 3 5 6" xfId="42661"/>
    <cellStyle name="Normal 2 6 3 5 7" xfId="46285"/>
    <cellStyle name="Normal 2 6 3 5 8" xfId="47615"/>
    <cellStyle name="Normal 2 6 3 5 9" xfId="48873"/>
    <cellStyle name="Normal 2 6 3 50" xfId="26683"/>
    <cellStyle name="Normal 2 6 3 51" xfId="26864"/>
    <cellStyle name="Normal 2 6 3 52" xfId="27041"/>
    <cellStyle name="Normal 2 6 3 53" xfId="27214"/>
    <cellStyle name="Normal 2 6 3 54" xfId="27387"/>
    <cellStyle name="Normal 2 6 3 55" xfId="27552"/>
    <cellStyle name="Normal 2 6 3 56" xfId="27712"/>
    <cellStyle name="Normal 2 6 3 57" xfId="27865"/>
    <cellStyle name="Normal 2 6 3 58" xfId="28010"/>
    <cellStyle name="Normal 2 6 3 59" xfId="28162"/>
    <cellStyle name="Normal 2 6 3 6" xfId="5585"/>
    <cellStyle name="Normal 2 6 3 6 10" xfId="50120"/>
    <cellStyle name="Normal 2 6 3 6 11" xfId="51339"/>
    <cellStyle name="Normal 2 6 3 6 12" xfId="52605"/>
    <cellStyle name="Normal 2 6 3 6 13" xfId="53849"/>
    <cellStyle name="Normal 2 6 3 6 14" xfId="55080"/>
    <cellStyle name="Normal 2 6 3 6 15" xfId="56310"/>
    <cellStyle name="Normal 2 6 3 6 16" xfId="57530"/>
    <cellStyle name="Normal 2 6 3 6 17" xfId="58741"/>
    <cellStyle name="Normal 2 6 3 6 18" xfId="59940"/>
    <cellStyle name="Normal 2 6 3 6 19" xfId="61321"/>
    <cellStyle name="Normal 2 6 3 6 2" xfId="11857"/>
    <cellStyle name="Normal 2 6 3 6 20" xfId="62518"/>
    <cellStyle name="Normal 2 6 3 6 3" xfId="17352"/>
    <cellStyle name="Normal 2 6 3 6 4" xfId="33035"/>
    <cellStyle name="Normal 2 6 3 6 5" xfId="37160"/>
    <cellStyle name="Normal 2 6 3 6 6" xfId="34448"/>
    <cellStyle name="Normal 2 6 3 6 7" xfId="46286"/>
    <cellStyle name="Normal 2 6 3 6 8" xfId="47616"/>
    <cellStyle name="Normal 2 6 3 6 9" xfId="48874"/>
    <cellStyle name="Normal 2 6 3 60" xfId="28315"/>
    <cellStyle name="Normal 2 6 3 61" xfId="28459"/>
    <cellStyle name="Normal 2 6 3 62" xfId="28602"/>
    <cellStyle name="Normal 2 6 3 63" xfId="28738"/>
    <cellStyle name="Normal 2 6 3 64" xfId="19744"/>
    <cellStyle name="Normal 2 6 3 65" xfId="23067"/>
    <cellStyle name="Normal 2 6 3 66" xfId="24474"/>
    <cellStyle name="Normal 2 6 3 67" xfId="26817"/>
    <cellStyle name="Normal 2 6 3 68" xfId="24893"/>
    <cellStyle name="Normal 2 6 3 69" xfId="26073"/>
    <cellStyle name="Normal 2 6 3 7" xfId="5586"/>
    <cellStyle name="Normal 2 6 3 7 10" xfId="50121"/>
    <cellStyle name="Normal 2 6 3 7 11" xfId="51340"/>
    <cellStyle name="Normal 2 6 3 7 12" xfId="52606"/>
    <cellStyle name="Normal 2 6 3 7 13" xfId="53850"/>
    <cellStyle name="Normal 2 6 3 7 14" xfId="55081"/>
    <cellStyle name="Normal 2 6 3 7 15" xfId="56311"/>
    <cellStyle name="Normal 2 6 3 7 16" xfId="57531"/>
    <cellStyle name="Normal 2 6 3 7 17" xfId="58742"/>
    <cellStyle name="Normal 2 6 3 7 18" xfId="59941"/>
    <cellStyle name="Normal 2 6 3 7 19" xfId="61322"/>
    <cellStyle name="Normal 2 6 3 7 2" xfId="11858"/>
    <cellStyle name="Normal 2 6 3 7 20" xfId="62519"/>
    <cellStyle name="Normal 2 6 3 7 3" xfId="16958"/>
    <cellStyle name="Normal 2 6 3 7 4" xfId="32739"/>
    <cellStyle name="Normal 2 6 3 7 5" xfId="31517"/>
    <cellStyle name="Normal 2 6 3 7 6" xfId="42817"/>
    <cellStyle name="Normal 2 6 3 7 7" xfId="46287"/>
    <cellStyle name="Normal 2 6 3 7 8" xfId="47617"/>
    <cellStyle name="Normal 2 6 3 7 9" xfId="48875"/>
    <cellStyle name="Normal 2 6 3 70" xfId="29404"/>
    <cellStyle name="Normal 2 6 3 71" xfId="23847"/>
    <cellStyle name="Normal 2 6 3 72" xfId="29178"/>
    <cellStyle name="Normal 2 6 3 73" xfId="29796"/>
    <cellStyle name="Normal 2 6 3 74" xfId="22434"/>
    <cellStyle name="Normal 2 6 3 75" xfId="29851"/>
    <cellStyle name="Normal 2 6 3 76" xfId="23592"/>
    <cellStyle name="Normal 2 6 3 77" xfId="35494"/>
    <cellStyle name="Normal 2 6 3 78" xfId="36970"/>
    <cellStyle name="Normal 2 6 3 79" xfId="43487"/>
    <cellStyle name="Normal 2 6 3 8" xfId="5587"/>
    <cellStyle name="Normal 2 6 3 8 2" xfId="11859"/>
    <cellStyle name="Normal 2 6 3 8 3" xfId="16559"/>
    <cellStyle name="Normal 2 6 3 8 4" xfId="32434"/>
    <cellStyle name="Normal 2 6 3 8 5" xfId="40704"/>
    <cellStyle name="Normal 2 6 3 8 6" xfId="37755"/>
    <cellStyle name="Normal 2 6 3 80" xfId="46281"/>
    <cellStyle name="Normal 2 6 3 81" xfId="47611"/>
    <cellStyle name="Normal 2 6 3 82" xfId="48869"/>
    <cellStyle name="Normal 2 6 3 83" xfId="50115"/>
    <cellStyle name="Normal 2 6 3 84" xfId="51334"/>
    <cellStyle name="Normal 2 6 3 85" xfId="52600"/>
    <cellStyle name="Normal 2 6 3 86" xfId="53844"/>
    <cellStyle name="Normal 2 6 3 87" xfId="55075"/>
    <cellStyle name="Normal 2 6 3 88" xfId="56305"/>
    <cellStyle name="Normal 2 6 3 89" xfId="57525"/>
    <cellStyle name="Normal 2 6 3 9" xfId="5588"/>
    <cellStyle name="Normal 2 6 3 9 2" xfId="11860"/>
    <cellStyle name="Normal 2 6 3 9 3" xfId="16159"/>
    <cellStyle name="Normal 2 6 3 9 4" xfId="32122"/>
    <cellStyle name="Normal 2 6 3 9 5" xfId="40357"/>
    <cellStyle name="Normal 2 6 3 9 6" xfId="33674"/>
    <cellStyle name="Normal 2 6 3 90" xfId="58736"/>
    <cellStyle name="Normal 2 6 3 91" xfId="59935"/>
    <cellStyle name="Normal 2 6 3 92" xfId="61316"/>
    <cellStyle name="Normal 2 6 3 93" xfId="62513"/>
    <cellStyle name="Normal 2 6 3_Planilha" xfId="46288"/>
    <cellStyle name="Normal 2 6 30" xfId="5589"/>
    <cellStyle name="Normal 2 6 30 2" xfId="16260"/>
    <cellStyle name="Normal 2 6 30 3" xfId="32647"/>
    <cellStyle name="Normal 2 6 30 4" xfId="40600"/>
    <cellStyle name="Normal 2 6 30 5" xfId="43086"/>
    <cellStyle name="Normal 2 6 30 6" xfId="44437"/>
    <cellStyle name="Normal 2 6 31" xfId="5590"/>
    <cellStyle name="Normal 2 6 31 2" xfId="16655"/>
    <cellStyle name="Normal 2 6 31 3" xfId="32936"/>
    <cellStyle name="Normal 2 6 31 4" xfId="40960"/>
    <cellStyle name="Normal 2 6 31 5" xfId="43330"/>
    <cellStyle name="Normal 2 6 31 6" xfId="40248"/>
    <cellStyle name="Normal 2 6 32" xfId="5591"/>
    <cellStyle name="Normal 2 6 32 2" xfId="17048"/>
    <cellStyle name="Normal 2 6 32 3" xfId="33245"/>
    <cellStyle name="Normal 2 6 32 4" xfId="37236"/>
    <cellStyle name="Normal 2 6 32 5" xfId="35301"/>
    <cellStyle name="Normal 2 6 32 6" xfId="44917"/>
    <cellStyle name="Normal 2 6 33" xfId="5592"/>
    <cellStyle name="Normal 2 6 33 2" xfId="20162"/>
    <cellStyle name="Normal 2 6 33 3" xfId="35534"/>
    <cellStyle name="Normal 2 6 33 4" xfId="39378"/>
    <cellStyle name="Normal 2 6 33 5" xfId="42132"/>
    <cellStyle name="Normal 2 6 33 6" xfId="36219"/>
    <cellStyle name="Normal 2 6 34" xfId="5593"/>
    <cellStyle name="Normal 2 6 34 2" xfId="23210"/>
    <cellStyle name="Normal 2 6 34 3" xfId="37676"/>
    <cellStyle name="Normal 2 6 34 4" xfId="38535"/>
    <cellStyle name="Normal 2 6 34 5" xfId="31967"/>
    <cellStyle name="Normal 2 6 34 6" xfId="44226"/>
    <cellStyle name="Normal 2 6 35" xfId="5594"/>
    <cellStyle name="Normal 2 6 35 2" xfId="18235"/>
    <cellStyle name="Normal 2 6 35 3" xfId="34092"/>
    <cellStyle name="Normal 2 6 35 4" xfId="13600"/>
    <cellStyle name="Normal 2 6 35 5" xfId="33930"/>
    <cellStyle name="Normal 2 6 35 6" xfId="16955"/>
    <cellStyle name="Normal 2 6 36" xfId="9586"/>
    <cellStyle name="Normal 2 6 37" xfId="20944"/>
    <cellStyle name="Normal 2 6 38" xfId="24342"/>
    <cellStyle name="Normal 2 6 39" xfId="18198"/>
    <cellStyle name="Normal 2 6 4" xfId="5595"/>
    <cellStyle name="Normal 2 6 4 10" xfId="50123"/>
    <cellStyle name="Normal 2 6 4 11" xfId="51341"/>
    <cellStyle name="Normal 2 6 4 12" xfId="52608"/>
    <cellStyle name="Normal 2 6 4 13" xfId="53852"/>
    <cellStyle name="Normal 2 6 4 14" xfId="55083"/>
    <cellStyle name="Normal 2 6 4 15" xfId="56313"/>
    <cellStyle name="Normal 2 6 4 16" xfId="57533"/>
    <cellStyle name="Normal 2 6 4 17" xfId="58744"/>
    <cellStyle name="Normal 2 6 4 18" xfId="59942"/>
    <cellStyle name="Normal 2 6 4 19" xfId="61323"/>
    <cellStyle name="Normal 2 6 4 2" xfId="11830"/>
    <cellStyle name="Normal 2 6 4 20" xfId="62520"/>
    <cellStyle name="Normal 2 6 4 3" xfId="20987"/>
    <cellStyle name="Normal 2 6 4 4" xfId="33036"/>
    <cellStyle name="Normal 2 6 4 5" xfId="37923"/>
    <cellStyle name="Normal 2 6 4 6" xfId="34245"/>
    <cellStyle name="Normal 2 6 4 7" xfId="46289"/>
    <cellStyle name="Normal 2 6 4 8" xfId="47619"/>
    <cellStyle name="Normal 2 6 4 9" xfId="48876"/>
    <cellStyle name="Normal 2 6 40" xfId="15754"/>
    <cellStyle name="Normal 2 6 41" xfId="17690"/>
    <cellStyle name="Normal 2 6 42" xfId="22670"/>
    <cellStyle name="Normal 2 6 43" xfId="23804"/>
    <cellStyle name="Normal 2 6 44" xfId="22451"/>
    <cellStyle name="Normal 2 6 45" xfId="24114"/>
    <cellStyle name="Normal 2 6 46" xfId="22303"/>
    <cellStyle name="Normal 2 6 47" xfId="20558"/>
    <cellStyle name="Normal 2 6 48" xfId="24455"/>
    <cellStyle name="Normal 2 6 49" xfId="24664"/>
    <cellStyle name="Normal 2 6 5" xfId="5596"/>
    <cellStyle name="Normal 2 6 5 10" xfId="50124"/>
    <cellStyle name="Normal 2 6 5 11" xfId="51342"/>
    <cellStyle name="Normal 2 6 5 12" xfId="52609"/>
    <cellStyle name="Normal 2 6 5 13" xfId="53853"/>
    <cellStyle name="Normal 2 6 5 14" xfId="55084"/>
    <cellStyle name="Normal 2 6 5 15" xfId="56314"/>
    <cellStyle name="Normal 2 6 5 16" xfId="57534"/>
    <cellStyle name="Normal 2 6 5 17" xfId="58745"/>
    <cellStyle name="Normal 2 6 5 18" xfId="59943"/>
    <cellStyle name="Normal 2 6 5 19" xfId="61324"/>
    <cellStyle name="Normal 2 6 5 2" xfId="11861"/>
    <cellStyle name="Normal 2 6 5 20" xfId="62521"/>
    <cellStyle name="Normal 2 6 5 3" xfId="15758"/>
    <cellStyle name="Normal 2 6 5 4" xfId="31772"/>
    <cellStyle name="Normal 2 6 5 5" xfId="37348"/>
    <cellStyle name="Normal 2 6 5 6" xfId="39737"/>
    <cellStyle name="Normal 2 6 5 7" xfId="46290"/>
    <cellStyle name="Normal 2 6 5 8" xfId="47620"/>
    <cellStyle name="Normal 2 6 5 9" xfId="48877"/>
    <cellStyle name="Normal 2 6 50" xfId="24866"/>
    <cellStyle name="Normal 2 6 51" xfId="25070"/>
    <cellStyle name="Normal 2 6 52" xfId="25266"/>
    <cellStyle name="Normal 2 6 53" xfId="25465"/>
    <cellStyle name="Normal 2 6 54" xfId="25663"/>
    <cellStyle name="Normal 2 6 55" xfId="25848"/>
    <cellStyle name="Normal 2 6 56" xfId="26037"/>
    <cellStyle name="Normal 2 6 57" xfId="26228"/>
    <cellStyle name="Normal 2 6 58" xfId="26412"/>
    <cellStyle name="Normal 2 6 59" xfId="26595"/>
    <cellStyle name="Normal 2 6 6" xfId="5597"/>
    <cellStyle name="Normal 2 6 6 10" xfId="50125"/>
    <cellStyle name="Normal 2 6 6 11" xfId="51343"/>
    <cellStyle name="Normal 2 6 6 12" xfId="52610"/>
    <cellStyle name="Normal 2 6 6 13" xfId="53854"/>
    <cellStyle name="Normal 2 6 6 14" xfId="55085"/>
    <cellStyle name="Normal 2 6 6 15" xfId="56315"/>
    <cellStyle name="Normal 2 6 6 16" xfId="57535"/>
    <cellStyle name="Normal 2 6 6 17" xfId="58746"/>
    <cellStyle name="Normal 2 6 6 18" xfId="59944"/>
    <cellStyle name="Normal 2 6 6 19" xfId="61325"/>
    <cellStyle name="Normal 2 6 6 2" xfId="11862"/>
    <cellStyle name="Normal 2 6 6 20" xfId="62522"/>
    <cellStyle name="Normal 2 6 6 3" xfId="15357"/>
    <cellStyle name="Normal 2 6 6 4" xfId="36274"/>
    <cellStyle name="Normal 2 6 6 5" xfId="40045"/>
    <cellStyle name="Normal 2 6 6 6" xfId="33823"/>
    <cellStyle name="Normal 2 6 6 7" xfId="46291"/>
    <cellStyle name="Normal 2 6 6 8" xfId="47621"/>
    <cellStyle name="Normal 2 6 6 9" xfId="48878"/>
    <cellStyle name="Normal 2 6 60" xfId="26783"/>
    <cellStyle name="Normal 2 6 61" xfId="26961"/>
    <cellStyle name="Normal 2 6 62" xfId="27139"/>
    <cellStyle name="Normal 2 6 63" xfId="27311"/>
    <cellStyle name="Normal 2 6 64" xfId="27481"/>
    <cellStyle name="Normal 2 6 65" xfId="27646"/>
    <cellStyle name="Normal 2 6 66" xfId="27355"/>
    <cellStyle name="Normal 2 6 67" xfId="27958"/>
    <cellStyle name="Normal 2 6 68" xfId="29372"/>
    <cellStyle name="Normal 2 6 69" xfId="29206"/>
    <cellStyle name="Normal 2 6 7" xfId="5598"/>
    <cellStyle name="Normal 2 6 7 10" xfId="50126"/>
    <cellStyle name="Normal 2 6 7 11" xfId="51344"/>
    <cellStyle name="Normal 2 6 7 12" xfId="52611"/>
    <cellStyle name="Normal 2 6 7 13" xfId="53855"/>
    <cellStyle name="Normal 2 6 7 14" xfId="55086"/>
    <cellStyle name="Normal 2 6 7 15" xfId="56316"/>
    <cellStyle name="Normal 2 6 7 16" xfId="57536"/>
    <cellStyle name="Normal 2 6 7 17" xfId="58747"/>
    <cellStyle name="Normal 2 6 7 18" xfId="59945"/>
    <cellStyle name="Normal 2 6 7 19" xfId="61326"/>
    <cellStyle name="Normal 2 6 7 2" xfId="11863"/>
    <cellStyle name="Normal 2 6 7 20" xfId="62523"/>
    <cellStyle name="Normal 2 6 7 3" xfId="14913"/>
    <cellStyle name="Normal 2 6 7 4" xfId="36024"/>
    <cellStyle name="Normal 2 6 7 5" xfId="30077"/>
    <cellStyle name="Normal 2 6 7 6" xfId="41438"/>
    <cellStyle name="Normal 2 6 7 7" xfId="46292"/>
    <cellStyle name="Normal 2 6 7 8" xfId="47622"/>
    <cellStyle name="Normal 2 6 7 9" xfId="48879"/>
    <cellStyle name="Normal 2 6 70" xfId="21374"/>
    <cellStyle name="Normal 2 6 71" xfId="25099"/>
    <cellStyle name="Normal 2 6 72" xfId="17012"/>
    <cellStyle name="Normal 2 6 73" xfId="28921"/>
    <cellStyle name="Normal 2 6 74" xfId="29309"/>
    <cellStyle name="Normal 2 6 75" xfId="29008"/>
    <cellStyle name="Normal 2 6 76" xfId="27369"/>
    <cellStyle name="Normal 2 6 77" xfId="29918"/>
    <cellStyle name="Normal 2 6 78" xfId="13013"/>
    <cellStyle name="Normal 2 6 79" xfId="36104"/>
    <cellStyle name="Normal 2 6 8" xfId="5599"/>
    <cellStyle name="Normal 2 6 8 10" xfId="50127"/>
    <cellStyle name="Normal 2 6 8 11" xfId="51345"/>
    <cellStyle name="Normal 2 6 8 12" xfId="52612"/>
    <cellStyle name="Normal 2 6 8 13" xfId="53856"/>
    <cellStyle name="Normal 2 6 8 14" xfId="55087"/>
    <cellStyle name="Normal 2 6 8 15" xfId="56317"/>
    <cellStyle name="Normal 2 6 8 16" xfId="57537"/>
    <cellStyle name="Normal 2 6 8 17" xfId="58748"/>
    <cellStyle name="Normal 2 6 8 18" xfId="59946"/>
    <cellStyle name="Normal 2 6 8 19" xfId="61327"/>
    <cellStyle name="Normal 2 6 8 2" xfId="11864"/>
    <cellStyle name="Normal 2 6 8 20" xfId="62524"/>
    <cellStyle name="Normal 2 6 8 3" xfId="10259"/>
    <cellStyle name="Normal 2 6 8 4" xfId="35738"/>
    <cellStyle name="Normal 2 6 8 5" xfId="40249"/>
    <cellStyle name="Normal 2 6 8 6" xfId="40947"/>
    <cellStyle name="Normal 2 6 8 7" xfId="46293"/>
    <cellStyle name="Normal 2 6 8 8" xfId="47623"/>
    <cellStyle name="Normal 2 6 8 9" xfId="48880"/>
    <cellStyle name="Normal 2 6 80" xfId="9507"/>
    <cellStyle name="Normal 2 6 81" xfId="43259"/>
    <cellStyle name="Normal 2 6 82" xfId="46272"/>
    <cellStyle name="Normal 2 6 83" xfId="47603"/>
    <cellStyle name="Normal 2 6 84" xfId="48860"/>
    <cellStyle name="Normal 2 6 85" xfId="50107"/>
    <cellStyle name="Normal 2 6 86" xfId="51326"/>
    <cellStyle name="Normal 2 6 87" xfId="52592"/>
    <cellStyle name="Normal 2 6 88" xfId="53835"/>
    <cellStyle name="Normal 2 6 89" xfId="55067"/>
    <cellStyle name="Normal 2 6 9" xfId="5600"/>
    <cellStyle name="Normal 2 6 9 10" xfId="50128"/>
    <cellStyle name="Normal 2 6 9 11" xfId="51346"/>
    <cellStyle name="Normal 2 6 9 12" xfId="52613"/>
    <cellStyle name="Normal 2 6 9 13" xfId="53857"/>
    <cellStyle name="Normal 2 6 9 14" xfId="55088"/>
    <cellStyle name="Normal 2 6 9 15" xfId="56318"/>
    <cellStyle name="Normal 2 6 9 16" xfId="57538"/>
    <cellStyle name="Normal 2 6 9 17" xfId="58749"/>
    <cellStyle name="Normal 2 6 9 18" xfId="59947"/>
    <cellStyle name="Normal 2 6 9 19" xfId="61328"/>
    <cellStyle name="Normal 2 6 9 2" xfId="11865"/>
    <cellStyle name="Normal 2 6 9 20" xfId="62525"/>
    <cellStyle name="Normal 2 6 9 3" xfId="10258"/>
    <cellStyle name="Normal 2 6 9 4" xfId="35402"/>
    <cellStyle name="Normal 2 6 9 5" xfId="31691"/>
    <cellStyle name="Normal 2 6 9 6" xfId="32495"/>
    <cellStyle name="Normal 2 6 9 7" xfId="46294"/>
    <cellStyle name="Normal 2 6 9 8" xfId="47624"/>
    <cellStyle name="Normal 2 6 9 9" xfId="48881"/>
    <cellStyle name="Normal 2 6 90" xfId="56297"/>
    <cellStyle name="Normal 2 6 91" xfId="57517"/>
    <cellStyle name="Normal 2 6 92" xfId="58728"/>
    <cellStyle name="Normal 2 6 93" xfId="59927"/>
    <cellStyle name="Normal 2 6 94" xfId="61308"/>
    <cellStyle name="Normal 2 6 95" xfId="62505"/>
    <cellStyle name="Normal 2 6_Planilha" xfId="46295"/>
    <cellStyle name="Normal 2 7" xfId="5601"/>
    <cellStyle name="Normal 2 7 10" xfId="5602"/>
    <cellStyle name="Normal 2 7 10 2" xfId="11867"/>
    <cellStyle name="Normal 2 7 10 3" xfId="10256"/>
    <cellStyle name="Normal 2 7 10 4" xfId="34808"/>
    <cellStyle name="Normal 2 7 10 5" xfId="30786"/>
    <cellStyle name="Normal 2 7 10 6" xfId="39352"/>
    <cellStyle name="Normal 2 7 11" xfId="5603"/>
    <cellStyle name="Normal 2 7 11 2" xfId="11868"/>
    <cellStyle name="Normal 2 7 11 3" xfId="10255"/>
    <cellStyle name="Normal 2 7 11 4" xfId="34504"/>
    <cellStyle name="Normal 2 7 11 5" xfId="39018"/>
    <cellStyle name="Normal 2 7 11 6" xfId="40654"/>
    <cellStyle name="Normal 2 7 12" xfId="5604"/>
    <cellStyle name="Normal 2 7 12 2" xfId="11869"/>
    <cellStyle name="Normal 2 7 12 3" xfId="10254"/>
    <cellStyle name="Normal 2 7 12 4" xfId="34192"/>
    <cellStyle name="Normal 2 7 12 5" xfId="34602"/>
    <cellStyle name="Normal 2 7 12 6" xfId="42567"/>
    <cellStyle name="Normal 2 7 13" xfId="5605"/>
    <cellStyle name="Normal 2 7 13 2" xfId="11870"/>
    <cellStyle name="Normal 2 7 13 3" xfId="22984"/>
    <cellStyle name="Normal 2 7 13 4" xfId="11689"/>
    <cellStyle name="Normal 2 7 13 5" xfId="33849"/>
    <cellStyle name="Normal 2 7 13 6" xfId="41159"/>
    <cellStyle name="Normal 2 7 14" xfId="5606"/>
    <cellStyle name="Normal 2 7 14 2" xfId="11871"/>
    <cellStyle name="Normal 2 7 14 3" xfId="17849"/>
    <cellStyle name="Normal 2 7 14 4" xfId="38115"/>
    <cellStyle name="Normal 2 7 14 5" xfId="11172"/>
    <cellStyle name="Normal 2 7 14 6" xfId="43442"/>
    <cellStyle name="Normal 2 7 15" xfId="5607"/>
    <cellStyle name="Normal 2 7 15 2" xfId="11872"/>
    <cellStyle name="Normal 2 7 15 3" xfId="23350"/>
    <cellStyle name="Normal 2 7 15 4" xfId="30239"/>
    <cellStyle name="Normal 2 7 15 5" xfId="36933"/>
    <cellStyle name="Normal 2 7 15 6" xfId="41462"/>
    <cellStyle name="Normal 2 7 16" xfId="5608"/>
    <cellStyle name="Normal 2 7 16 2" xfId="13293"/>
    <cellStyle name="Normal 2 7 16 3" xfId="30152"/>
    <cellStyle name="Normal 2 7 16 4" xfId="34745"/>
    <cellStyle name="Normal 2 7 16 5" xfId="14792"/>
    <cellStyle name="Normal 2 7 16 6" xfId="44367"/>
    <cellStyle name="Normal 2 7 17" xfId="5609"/>
    <cellStyle name="Normal 2 7 17 2" xfId="14459"/>
    <cellStyle name="Normal 2 7 17 3" xfId="31233"/>
    <cellStyle name="Normal 2 7 17 4" xfId="37887"/>
    <cellStyle name="Normal 2 7 17 5" xfId="34717"/>
    <cellStyle name="Normal 2 7 17 6" xfId="43562"/>
    <cellStyle name="Normal 2 7 18" xfId="5610"/>
    <cellStyle name="Normal 2 7 18 2" xfId="13775"/>
    <cellStyle name="Normal 2 7 18 3" xfId="30569"/>
    <cellStyle name="Normal 2 7 18 4" xfId="39547"/>
    <cellStyle name="Normal 2 7 18 5" xfId="42270"/>
    <cellStyle name="Normal 2 7 18 6" xfId="11058"/>
    <cellStyle name="Normal 2 7 19" xfId="5611"/>
    <cellStyle name="Normal 2 7 19 2" xfId="14519"/>
    <cellStyle name="Normal 2 7 19 3" xfId="31286"/>
    <cellStyle name="Normal 2 7 19 4" xfId="39122"/>
    <cellStyle name="Normal 2 7 19 5" xfId="41948"/>
    <cellStyle name="Normal 2 7 19 6" xfId="38487"/>
    <cellStyle name="Normal 2 7 2" xfId="5612"/>
    <cellStyle name="Normal 2 7 2 10" xfId="5613"/>
    <cellStyle name="Normal 2 7 2 10 2" xfId="11874"/>
    <cellStyle name="Normal 2 7 2 10 3" xfId="19781"/>
    <cellStyle name="Normal 2 7 2 10 4" xfId="38219"/>
    <cellStyle name="Normal 2 7 2 10 5" xfId="36755"/>
    <cellStyle name="Normal 2 7 2 10 6" xfId="17707"/>
    <cellStyle name="Normal 2 7 2 11" xfId="5614"/>
    <cellStyle name="Normal 2 7 2 11 2" xfId="11875"/>
    <cellStyle name="Normal 2 7 2 11 3" xfId="10253"/>
    <cellStyle name="Normal 2 7 2 11 4" xfId="33439"/>
    <cellStyle name="Normal 2 7 2 11 5" xfId="39923"/>
    <cellStyle name="Normal 2 7 2 11 6" xfId="30844"/>
    <cellStyle name="Normal 2 7 2 12" xfId="5615"/>
    <cellStyle name="Normal 2 7 2 12 2" xfId="11876"/>
    <cellStyle name="Normal 2 7 2 12 3" xfId="19380"/>
    <cellStyle name="Normal 2 7 2 12 4" xfId="37305"/>
    <cellStyle name="Normal 2 7 2 12 5" xfId="36610"/>
    <cellStyle name="Normal 2 7 2 12 6" xfId="35896"/>
    <cellStyle name="Normal 2 7 2 13" xfId="5616"/>
    <cellStyle name="Normal 2 7 2 13 2" xfId="11877"/>
    <cellStyle name="Normal 2 7 2 13 3" xfId="18967"/>
    <cellStyle name="Normal 2 7 2 13 4" xfId="33899"/>
    <cellStyle name="Normal 2 7 2 13 5" xfId="41110"/>
    <cellStyle name="Normal 2 7 2 13 6" xfId="42980"/>
    <cellStyle name="Normal 2 7 2 14" xfId="5617"/>
    <cellStyle name="Normal 2 7 2 14 2" xfId="13294"/>
    <cellStyle name="Normal 2 7 2 14 3" xfId="30153"/>
    <cellStyle name="Normal 2 7 2 14 4" xfId="34443"/>
    <cellStyle name="Normal 2 7 2 14 5" xfId="18258"/>
    <cellStyle name="Normal 2 7 2 14 6" xfId="44863"/>
    <cellStyle name="Normal 2 7 2 15" xfId="5618"/>
    <cellStyle name="Normal 2 7 2 15 2" xfId="14460"/>
    <cellStyle name="Normal 2 7 2 15 3" xfId="31234"/>
    <cellStyle name="Normal 2 7 2 15 4" xfId="36539"/>
    <cellStyle name="Normal 2 7 2 15 5" xfId="14019"/>
    <cellStyle name="Normal 2 7 2 15 6" xfId="42290"/>
    <cellStyle name="Normal 2 7 2 16" xfId="5619"/>
    <cellStyle name="Normal 2 7 2 16 2" xfId="13774"/>
    <cellStyle name="Normal 2 7 2 16 3" xfId="30567"/>
    <cellStyle name="Normal 2 7 2 16 4" xfId="41836"/>
    <cellStyle name="Normal 2 7 2 16 5" xfId="43984"/>
    <cellStyle name="Normal 2 7 2 16 6" xfId="44688"/>
    <cellStyle name="Normal 2 7 2 17" xfId="5620"/>
    <cellStyle name="Normal 2 7 2 17 2" xfId="14520"/>
    <cellStyle name="Normal 2 7 2 17 3" xfId="31287"/>
    <cellStyle name="Normal 2 7 2 17 4" xfId="38996"/>
    <cellStyle name="Normal 2 7 2 17 5" xfId="39911"/>
    <cellStyle name="Normal 2 7 2 17 6" xfId="41750"/>
    <cellStyle name="Normal 2 7 2 18" xfId="5621"/>
    <cellStyle name="Normal 2 7 2 18 2" xfId="13688"/>
    <cellStyle name="Normal 2 7 2 18 3" xfId="30485"/>
    <cellStyle name="Normal 2 7 2 18 4" xfId="36953"/>
    <cellStyle name="Normal 2 7 2 18 5" xfId="35869"/>
    <cellStyle name="Normal 2 7 2 18 6" xfId="14278"/>
    <cellStyle name="Normal 2 7 2 19" xfId="5622"/>
    <cellStyle name="Normal 2 7 2 19 2" xfId="14621"/>
    <cellStyle name="Normal 2 7 2 19 3" xfId="31375"/>
    <cellStyle name="Normal 2 7 2 19 4" xfId="39938"/>
    <cellStyle name="Normal 2 7 2 19 5" xfId="42581"/>
    <cellStyle name="Normal 2 7 2 19 6" xfId="44111"/>
    <cellStyle name="Normal 2 7 2 2" xfId="5623"/>
    <cellStyle name="Normal 2 7 2 2 10" xfId="50132"/>
    <cellStyle name="Normal 2 7 2 2 11" xfId="51349"/>
    <cellStyle name="Normal 2 7 2 2 12" xfId="52617"/>
    <cellStyle name="Normal 2 7 2 2 13" xfId="53860"/>
    <cellStyle name="Normal 2 7 2 2 14" xfId="55092"/>
    <cellStyle name="Normal 2 7 2 2 15" xfId="56322"/>
    <cellStyle name="Normal 2 7 2 2 16" xfId="57542"/>
    <cellStyle name="Normal 2 7 2 2 17" xfId="58753"/>
    <cellStyle name="Normal 2 7 2 2 18" xfId="59950"/>
    <cellStyle name="Normal 2 7 2 2 19" xfId="61331"/>
    <cellStyle name="Normal 2 7 2 2 2" xfId="11873"/>
    <cellStyle name="Normal 2 7 2 2 20" xfId="62528"/>
    <cellStyle name="Normal 2 7 2 2 3" xfId="20988"/>
    <cellStyle name="Normal 2 7 2 2 4" xfId="38101"/>
    <cellStyle name="Normal 2 7 2 2 5" xfId="32534"/>
    <cellStyle name="Normal 2 7 2 2 6" xfId="42063"/>
    <cellStyle name="Normal 2 7 2 2 7" xfId="46298"/>
    <cellStyle name="Normal 2 7 2 2 8" xfId="47628"/>
    <cellStyle name="Normal 2 7 2 2 9" xfId="48885"/>
    <cellStyle name="Normal 2 7 2 20" xfId="5624"/>
    <cellStyle name="Normal 2 7 2 20 2" xfId="13588"/>
    <cellStyle name="Normal 2 7 2 20 3" xfId="30390"/>
    <cellStyle name="Normal 2 7 2 20 4" xfId="38243"/>
    <cellStyle name="Normal 2 7 2 20 5" xfId="30059"/>
    <cellStyle name="Normal 2 7 2 20 6" xfId="30389"/>
    <cellStyle name="Normal 2 7 2 21" xfId="5625"/>
    <cellStyle name="Normal 2 7 2 21 2" xfId="14731"/>
    <cellStyle name="Normal 2 7 2 21 3" xfId="31467"/>
    <cellStyle name="Normal 2 7 2 21 4" xfId="36581"/>
    <cellStyle name="Normal 2 7 2 21 5" xfId="37502"/>
    <cellStyle name="Normal 2 7 2 21 6" xfId="44757"/>
    <cellStyle name="Normal 2 7 2 22" xfId="5626"/>
    <cellStyle name="Normal 2 7 2 22 2" xfId="13461"/>
    <cellStyle name="Normal 2 7 2 22 3" xfId="30292"/>
    <cellStyle name="Normal 2 7 2 22 4" xfId="34125"/>
    <cellStyle name="Normal 2 7 2 22 5" xfId="37113"/>
    <cellStyle name="Normal 2 7 2 22 6" xfId="42344"/>
    <cellStyle name="Normal 2 7 2 23" xfId="5627"/>
    <cellStyle name="Normal 2 7 2 23 2" xfId="14874"/>
    <cellStyle name="Normal 2 7 2 23 3" xfId="31573"/>
    <cellStyle name="Normal 2 7 2 23 4" xfId="32902"/>
    <cellStyle name="Normal 2 7 2 23 5" xfId="37221"/>
    <cellStyle name="Normal 2 7 2 23 6" xfId="44267"/>
    <cellStyle name="Normal 2 7 2 24" xfId="5628"/>
    <cellStyle name="Normal 2 7 2 24 2" xfId="15316"/>
    <cellStyle name="Normal 2 7 2 24 3" xfId="31911"/>
    <cellStyle name="Normal 2 7 2 24 4" xfId="41810"/>
    <cellStyle name="Normal 2 7 2 24 5" xfId="43964"/>
    <cellStyle name="Normal 2 7 2 24 6" xfId="44762"/>
    <cellStyle name="Normal 2 7 2 25" xfId="5629"/>
    <cellStyle name="Normal 2 7 2 25 2" xfId="15721"/>
    <cellStyle name="Normal 2 7 2 25 3" xfId="32236"/>
    <cellStyle name="Normal 2 7 2 25 4" xfId="40873"/>
    <cellStyle name="Normal 2 7 2 25 5" xfId="43274"/>
    <cellStyle name="Normal 2 7 2 25 6" xfId="42487"/>
    <cellStyle name="Normal 2 7 2 26" xfId="5630"/>
    <cellStyle name="Normal 2 7 2 26 2" xfId="16116"/>
    <cellStyle name="Normal 2 7 2 26 3" xfId="32535"/>
    <cellStyle name="Normal 2 7 2 26 4" xfId="39116"/>
    <cellStyle name="Normal 2 7 2 26 5" xfId="41944"/>
    <cellStyle name="Normal 2 7 2 26 6" xfId="42247"/>
    <cellStyle name="Normal 2 7 2 27" xfId="5631"/>
    <cellStyle name="Normal 2 7 2 27 2" xfId="16520"/>
    <cellStyle name="Normal 2 7 2 27 3" xfId="32834"/>
    <cellStyle name="Normal 2 7 2 27 4" xfId="34645"/>
    <cellStyle name="Normal 2 7 2 27 5" xfId="17839"/>
    <cellStyle name="Normal 2 7 2 27 6" xfId="36797"/>
    <cellStyle name="Normal 2 7 2 28" xfId="5632"/>
    <cellStyle name="Normal 2 7 2 28 2" xfId="16919"/>
    <cellStyle name="Normal 2 7 2 28 3" xfId="33141"/>
    <cellStyle name="Normal 2 7 2 28 4" xfId="40073"/>
    <cellStyle name="Normal 2 7 2 28 5" xfId="42683"/>
    <cellStyle name="Normal 2 7 2 28 6" xfId="44183"/>
    <cellStyle name="Normal 2 7 2 29" xfId="5633"/>
    <cellStyle name="Normal 2 7 2 29 2" xfId="17311"/>
    <cellStyle name="Normal 2 7 2 29 3" xfId="33430"/>
    <cellStyle name="Normal 2 7 2 29 4" xfId="41021"/>
    <cellStyle name="Normal 2 7 2 29 5" xfId="43367"/>
    <cellStyle name="Normal 2 7 2 29 6" xfId="44616"/>
    <cellStyle name="Normal 2 7 2 3" xfId="5634"/>
    <cellStyle name="Normal 2 7 2 3 10" xfId="50133"/>
    <cellStyle name="Normal 2 7 2 3 11" xfId="51350"/>
    <cellStyle name="Normal 2 7 2 3 12" xfId="52618"/>
    <cellStyle name="Normal 2 7 2 3 13" xfId="53861"/>
    <cellStyle name="Normal 2 7 2 3 14" xfId="55093"/>
    <cellStyle name="Normal 2 7 2 3 15" xfId="56323"/>
    <cellStyle name="Normal 2 7 2 3 16" xfId="57543"/>
    <cellStyle name="Normal 2 7 2 3 17" xfId="58754"/>
    <cellStyle name="Normal 2 7 2 3 18" xfId="59951"/>
    <cellStyle name="Normal 2 7 2 3 19" xfId="61332"/>
    <cellStyle name="Normal 2 7 2 3 2" xfId="11878"/>
    <cellStyle name="Normal 2 7 2 3 20" xfId="62529"/>
    <cellStyle name="Normal 2 7 2 3 3" xfId="18559"/>
    <cellStyle name="Normal 2 7 2 3 4" xfId="33624"/>
    <cellStyle name="Normal 2 7 2 3 5" xfId="37119"/>
    <cellStyle name="Normal 2 7 2 3 6" xfId="41567"/>
    <cellStyle name="Normal 2 7 2 3 7" xfId="46299"/>
    <cellStyle name="Normal 2 7 2 3 8" xfId="47629"/>
    <cellStyle name="Normal 2 7 2 3 9" xfId="48886"/>
    <cellStyle name="Normal 2 7 2 30" xfId="5635"/>
    <cellStyle name="Normal 2 7 2 30 2" xfId="17711"/>
    <cellStyle name="Normal 2 7 2 30 3" xfId="33725"/>
    <cellStyle name="Normal 2 7 2 30 4" xfId="41556"/>
    <cellStyle name="Normal 2 7 2 30 5" xfId="43788"/>
    <cellStyle name="Normal 2 7 2 30 6" xfId="44433"/>
    <cellStyle name="Normal 2 7 2 31" xfId="5636"/>
    <cellStyle name="Normal 2 7 2 31 2" xfId="20156"/>
    <cellStyle name="Normal 2 7 2 31 3" xfId="35529"/>
    <cellStyle name="Normal 2 7 2 31 4" xfId="30287"/>
    <cellStyle name="Normal 2 7 2 31 5" xfId="31702"/>
    <cellStyle name="Normal 2 7 2 31 6" xfId="44167"/>
    <cellStyle name="Normal 2 7 2 32" xfId="5637"/>
    <cellStyle name="Normal 2 7 2 32 2" xfId="23212"/>
    <cellStyle name="Normal 2 7 2 32 3" xfId="37678"/>
    <cellStyle name="Normal 2 7 2 32 4" xfId="41597"/>
    <cellStyle name="Normal 2 7 2 32 5" xfId="43812"/>
    <cellStyle name="Normal 2 7 2 32 6" xfId="33389"/>
    <cellStyle name="Normal 2 7 2 33" xfId="5638"/>
    <cellStyle name="Normal 2 7 2 33 2" xfId="16195"/>
    <cellStyle name="Normal 2 7 2 33 3" xfId="32597"/>
    <cellStyle name="Normal 2 7 2 33 4" xfId="36463"/>
    <cellStyle name="Normal 2 7 2 33 5" xfId="38294"/>
    <cellStyle name="Normal 2 7 2 33 6" xfId="37036"/>
    <cellStyle name="Normal 2 7 2 34" xfId="9590"/>
    <cellStyle name="Normal 2 7 2 35" xfId="14875"/>
    <cellStyle name="Normal 2 7 2 36" xfId="18680"/>
    <cellStyle name="Normal 2 7 2 37" xfId="18194"/>
    <cellStyle name="Normal 2 7 2 38" xfId="22409"/>
    <cellStyle name="Normal 2 7 2 39" xfId="19820"/>
    <cellStyle name="Normal 2 7 2 4" xfId="5639"/>
    <cellStyle name="Normal 2 7 2 4 10" xfId="50134"/>
    <cellStyle name="Normal 2 7 2 4 11" xfId="51351"/>
    <cellStyle name="Normal 2 7 2 4 12" xfId="52619"/>
    <cellStyle name="Normal 2 7 2 4 13" xfId="53862"/>
    <cellStyle name="Normal 2 7 2 4 14" xfId="55094"/>
    <cellStyle name="Normal 2 7 2 4 15" xfId="56324"/>
    <cellStyle name="Normal 2 7 2 4 16" xfId="57544"/>
    <cellStyle name="Normal 2 7 2 4 17" xfId="58755"/>
    <cellStyle name="Normal 2 7 2 4 18" xfId="59952"/>
    <cellStyle name="Normal 2 7 2 4 19" xfId="61333"/>
    <cellStyle name="Normal 2 7 2 4 2" xfId="11879"/>
    <cellStyle name="Normal 2 7 2 4 20" xfId="62530"/>
    <cellStyle name="Normal 2 7 2 4 3" xfId="18156"/>
    <cellStyle name="Normal 2 7 2 4 4" xfId="33335"/>
    <cellStyle name="Normal 2 7 2 4 5" xfId="39277"/>
    <cellStyle name="Normal 2 7 2 4 6" xfId="42738"/>
    <cellStyle name="Normal 2 7 2 4 7" xfId="46300"/>
    <cellStyle name="Normal 2 7 2 4 8" xfId="47630"/>
    <cellStyle name="Normal 2 7 2 4 9" xfId="48887"/>
    <cellStyle name="Normal 2 7 2 40" xfId="20131"/>
    <cellStyle name="Normal 2 7 2 41" xfId="23190"/>
    <cellStyle name="Normal 2 7 2 42" xfId="14534"/>
    <cellStyle name="Normal 2 7 2 43" xfId="22560"/>
    <cellStyle name="Normal 2 7 2 44" xfId="24588"/>
    <cellStyle name="Normal 2 7 2 45" xfId="24788"/>
    <cellStyle name="Normal 2 7 2 46" xfId="24993"/>
    <cellStyle name="Normal 2 7 2 47" xfId="25189"/>
    <cellStyle name="Normal 2 7 2 48" xfId="25388"/>
    <cellStyle name="Normal 2 7 2 49" xfId="25586"/>
    <cellStyle name="Normal 2 7 2 5" xfId="5640"/>
    <cellStyle name="Normal 2 7 2 5 10" xfId="50135"/>
    <cellStyle name="Normal 2 7 2 5 11" xfId="51352"/>
    <cellStyle name="Normal 2 7 2 5 12" xfId="52620"/>
    <cellStyle name="Normal 2 7 2 5 13" xfId="53863"/>
    <cellStyle name="Normal 2 7 2 5 14" xfId="55095"/>
    <cellStyle name="Normal 2 7 2 5 15" xfId="56325"/>
    <cellStyle name="Normal 2 7 2 5 16" xfId="57545"/>
    <cellStyle name="Normal 2 7 2 5 17" xfId="58756"/>
    <cellStyle name="Normal 2 7 2 5 18" xfId="59953"/>
    <cellStyle name="Normal 2 7 2 5 19" xfId="61334"/>
    <cellStyle name="Normal 2 7 2 5 2" xfId="11880"/>
    <cellStyle name="Normal 2 7 2 5 20" xfId="62531"/>
    <cellStyle name="Normal 2 7 2 5 3" xfId="17749"/>
    <cellStyle name="Normal 2 7 2 5 4" xfId="33034"/>
    <cellStyle name="Normal 2 7 2 5 5" xfId="34652"/>
    <cellStyle name="Normal 2 7 2 5 6" xfId="41280"/>
    <cellStyle name="Normal 2 7 2 5 7" xfId="46301"/>
    <cellStyle name="Normal 2 7 2 5 8" xfId="47631"/>
    <cellStyle name="Normal 2 7 2 5 9" xfId="48888"/>
    <cellStyle name="Normal 2 7 2 50" xfId="25774"/>
    <cellStyle name="Normal 2 7 2 51" xfId="25960"/>
    <cellStyle name="Normal 2 7 2 52" xfId="26152"/>
    <cellStyle name="Normal 2 7 2 53" xfId="26337"/>
    <cellStyle name="Normal 2 7 2 54" xfId="26518"/>
    <cellStyle name="Normal 2 7 2 55" xfId="26706"/>
    <cellStyle name="Normal 2 7 2 56" xfId="26887"/>
    <cellStyle name="Normal 2 7 2 57" xfId="27065"/>
    <cellStyle name="Normal 2 7 2 58" xfId="27235"/>
    <cellStyle name="Normal 2 7 2 59" xfId="27410"/>
    <cellStyle name="Normal 2 7 2 6" xfId="5641"/>
    <cellStyle name="Normal 2 7 2 6 10" xfId="50136"/>
    <cellStyle name="Normal 2 7 2 6 11" xfId="51353"/>
    <cellStyle name="Normal 2 7 2 6 12" xfId="52621"/>
    <cellStyle name="Normal 2 7 2 6 13" xfId="53864"/>
    <cellStyle name="Normal 2 7 2 6 14" xfId="55096"/>
    <cellStyle name="Normal 2 7 2 6 15" xfId="56326"/>
    <cellStyle name="Normal 2 7 2 6 16" xfId="57546"/>
    <cellStyle name="Normal 2 7 2 6 17" xfId="58757"/>
    <cellStyle name="Normal 2 7 2 6 18" xfId="59954"/>
    <cellStyle name="Normal 2 7 2 6 19" xfId="61335"/>
    <cellStyle name="Normal 2 7 2 6 2" xfId="11881"/>
    <cellStyle name="Normal 2 7 2 6 20" xfId="62532"/>
    <cellStyle name="Normal 2 7 2 6 3" xfId="17351"/>
    <cellStyle name="Normal 2 7 2 6 4" xfId="32738"/>
    <cellStyle name="Normal 2 7 2 6 5" xfId="34423"/>
    <cellStyle name="Normal 2 7 2 6 6" xfId="42899"/>
    <cellStyle name="Normal 2 7 2 6 7" xfId="46302"/>
    <cellStyle name="Normal 2 7 2 6 8" xfId="47632"/>
    <cellStyle name="Normal 2 7 2 6 9" xfId="48889"/>
    <cellStyle name="Normal 2 7 2 60" xfId="27573"/>
    <cellStyle name="Normal 2 7 2 61" xfId="27733"/>
    <cellStyle name="Normal 2 7 2 62" xfId="27888"/>
    <cellStyle name="Normal 2 7 2 63" xfId="28032"/>
    <cellStyle name="Normal 2 7 2 64" xfId="22551"/>
    <cellStyle name="Normal 2 7 2 65" xfId="22134"/>
    <cellStyle name="Normal 2 7 2 66" xfId="20140"/>
    <cellStyle name="Normal 2 7 2 67" xfId="28493"/>
    <cellStyle name="Normal 2 7 2 68" xfId="27677"/>
    <cellStyle name="Normal 2 7 2 69" xfId="28767"/>
    <cellStyle name="Normal 2 7 2 7" xfId="5642"/>
    <cellStyle name="Normal 2 7 2 7 10" xfId="50137"/>
    <cellStyle name="Normal 2 7 2 7 11" xfId="51354"/>
    <cellStyle name="Normal 2 7 2 7 12" xfId="52622"/>
    <cellStyle name="Normal 2 7 2 7 13" xfId="53865"/>
    <cellStyle name="Normal 2 7 2 7 14" xfId="55097"/>
    <cellStyle name="Normal 2 7 2 7 15" xfId="56327"/>
    <cellStyle name="Normal 2 7 2 7 16" xfId="57547"/>
    <cellStyle name="Normal 2 7 2 7 17" xfId="58758"/>
    <cellStyle name="Normal 2 7 2 7 18" xfId="59955"/>
    <cellStyle name="Normal 2 7 2 7 19" xfId="61336"/>
    <cellStyle name="Normal 2 7 2 7 2" xfId="11882"/>
    <cellStyle name="Normal 2 7 2 7 20" xfId="62533"/>
    <cellStyle name="Normal 2 7 2 7 3" xfId="16957"/>
    <cellStyle name="Normal 2 7 2 7 4" xfId="32433"/>
    <cellStyle name="Normal 2 7 2 7 5" xfId="38661"/>
    <cellStyle name="Normal 2 7 2 7 6" xfId="40227"/>
    <cellStyle name="Normal 2 7 2 7 7" xfId="46303"/>
    <cellStyle name="Normal 2 7 2 7 8" xfId="47633"/>
    <cellStyle name="Normal 2 7 2 7 9" xfId="48890"/>
    <cellStyle name="Normal 2 7 2 70" xfId="28734"/>
    <cellStyle name="Normal 2 7 2 71" xfId="25543"/>
    <cellStyle name="Normal 2 7 2 72" xfId="27669"/>
    <cellStyle name="Normal 2 7 2 73" xfId="28083"/>
    <cellStyle name="Normal 2 7 2 74" xfId="29648"/>
    <cellStyle name="Normal 2 7 2 75" xfId="30002"/>
    <cellStyle name="Normal 2 7 2 76" xfId="13006"/>
    <cellStyle name="Normal 2 7 2 77" xfId="34885"/>
    <cellStyle name="Normal 2 7 2 78" xfId="10617"/>
    <cellStyle name="Normal 2 7 2 79" xfId="34015"/>
    <cellStyle name="Normal 2 7 2 8" xfId="5643"/>
    <cellStyle name="Normal 2 7 2 8 2" xfId="11883"/>
    <cellStyle name="Normal 2 7 2 8 3" xfId="16558"/>
    <cellStyle name="Normal 2 7 2 8 4" xfId="32121"/>
    <cellStyle name="Normal 2 7 2 8 5" xfId="40461"/>
    <cellStyle name="Normal 2 7 2 8 6" xfId="38612"/>
    <cellStyle name="Normal 2 7 2 80" xfId="46297"/>
    <cellStyle name="Normal 2 7 2 81" xfId="47627"/>
    <cellStyle name="Normal 2 7 2 82" xfId="48884"/>
    <cellStyle name="Normal 2 7 2 83" xfId="50131"/>
    <cellStyle name="Normal 2 7 2 84" xfId="51348"/>
    <cellStyle name="Normal 2 7 2 85" xfId="52616"/>
    <cellStyle name="Normal 2 7 2 86" xfId="53859"/>
    <cellStyle name="Normal 2 7 2 87" xfId="55091"/>
    <cellStyle name="Normal 2 7 2 88" xfId="56321"/>
    <cellStyle name="Normal 2 7 2 89" xfId="57541"/>
    <cellStyle name="Normal 2 7 2 9" xfId="5644"/>
    <cellStyle name="Normal 2 7 2 9 2" xfId="11884"/>
    <cellStyle name="Normal 2 7 2 9 3" xfId="16158"/>
    <cellStyle name="Normal 2 7 2 9 4" xfId="31771"/>
    <cellStyle name="Normal 2 7 2 9 5" xfId="37821"/>
    <cellStyle name="Normal 2 7 2 9 6" xfId="32473"/>
    <cellStyle name="Normal 2 7 2 90" xfId="58752"/>
    <cellStyle name="Normal 2 7 2 91" xfId="59949"/>
    <cellStyle name="Normal 2 7 2 92" xfId="61330"/>
    <cellStyle name="Normal 2 7 2 93" xfId="62527"/>
    <cellStyle name="Normal 2 7 2_Planilha" xfId="46304"/>
    <cellStyle name="Normal 2 7 20" xfId="5645"/>
    <cellStyle name="Normal 2 7 20 2" xfId="13689"/>
    <cellStyle name="Normal 2 7 20 3" xfId="30486"/>
    <cellStyle name="Normal 2 7 20 4" xfId="38363"/>
    <cellStyle name="Normal 2 7 20 5" xfId="11183"/>
    <cellStyle name="Normal 2 7 20 6" xfId="38068"/>
    <cellStyle name="Normal 2 7 21" xfId="5646"/>
    <cellStyle name="Normal 2 7 21 2" xfId="14620"/>
    <cellStyle name="Normal 2 7 21 3" xfId="31374"/>
    <cellStyle name="Normal 2 7 21 4" xfId="40043"/>
    <cellStyle name="Normal 2 7 21 5" xfId="42659"/>
    <cellStyle name="Normal 2 7 21 6" xfId="44161"/>
    <cellStyle name="Normal 2 7 22" xfId="5647"/>
    <cellStyle name="Normal 2 7 22 2" xfId="13589"/>
    <cellStyle name="Normal 2 7 22 3" xfId="30391"/>
    <cellStyle name="Normal 2 7 22 4" xfId="35824"/>
    <cellStyle name="Normal 2 7 22 5" xfId="40979"/>
    <cellStyle name="Normal 2 7 22 6" xfId="44272"/>
    <cellStyle name="Normal 2 7 23" xfId="5648"/>
    <cellStyle name="Normal 2 7 23 2" xfId="14730"/>
    <cellStyle name="Normal 2 7 23 3" xfId="31466"/>
    <cellStyle name="Normal 2 7 23 4" xfId="36540"/>
    <cellStyle name="Normal 2 7 23 5" xfId="9513"/>
    <cellStyle name="Normal 2 7 23 6" xfId="44793"/>
    <cellStyle name="Normal 2 7 24" xfId="5649"/>
    <cellStyle name="Normal 2 7 24 2" xfId="13462"/>
    <cellStyle name="Normal 2 7 24 3" xfId="30293"/>
    <cellStyle name="Normal 2 7 24 4" xfId="17823"/>
    <cellStyle name="Normal 2 7 24 5" xfId="33289"/>
    <cellStyle name="Normal 2 7 24 6" xfId="38739"/>
    <cellStyle name="Normal 2 7 25" xfId="5650"/>
    <cellStyle name="Normal 2 7 25 2" xfId="14872"/>
    <cellStyle name="Normal 2 7 25 3" xfId="31571"/>
    <cellStyle name="Normal 2 7 25 4" xfId="37060"/>
    <cellStyle name="Normal 2 7 25 5" xfId="31558"/>
    <cellStyle name="Normal 2 7 25 6" xfId="44788"/>
    <cellStyle name="Normal 2 7 26" xfId="5651"/>
    <cellStyle name="Normal 2 7 26 2" xfId="15313"/>
    <cellStyle name="Normal 2 7 26 3" xfId="31908"/>
    <cellStyle name="Normal 2 7 26 4" xfId="39622"/>
    <cellStyle name="Normal 2 7 26 5" xfId="42330"/>
    <cellStyle name="Normal 2 7 26 6" xfId="45103"/>
    <cellStyle name="Normal 2 7 27" xfId="5652"/>
    <cellStyle name="Normal 2 7 27 2" xfId="15718"/>
    <cellStyle name="Normal 2 7 27 3" xfId="32233"/>
    <cellStyle name="Normal 2 7 27 4" xfId="31544"/>
    <cellStyle name="Normal 2 7 27 5" xfId="37171"/>
    <cellStyle name="Normal 2 7 27 6" xfId="44759"/>
    <cellStyle name="Normal 2 7 28" xfId="5653"/>
    <cellStyle name="Normal 2 7 28 2" xfId="16113"/>
    <cellStyle name="Normal 2 7 28 3" xfId="32533"/>
    <cellStyle name="Normal 2 7 28 4" xfId="39473"/>
    <cellStyle name="Normal 2 7 28 5" xfId="42206"/>
    <cellStyle name="Normal 2 7 28 6" xfId="38372"/>
    <cellStyle name="Normal 2 7 29" xfId="5654"/>
    <cellStyle name="Normal 2 7 29 2" xfId="16519"/>
    <cellStyle name="Normal 2 7 29 3" xfId="32833"/>
    <cellStyle name="Normal 2 7 29 4" xfId="37064"/>
    <cellStyle name="Normal 2 7 29 5" xfId="31460"/>
    <cellStyle name="Normal 2 7 29 6" xfId="43713"/>
    <cellStyle name="Normal 2 7 3" xfId="5655"/>
    <cellStyle name="Normal 2 7 3 10" xfId="5656"/>
    <cellStyle name="Normal 2 7 3 10 2" xfId="11886"/>
    <cellStyle name="Normal 2 7 3 10 3" xfId="10248"/>
    <cellStyle name="Normal 2 7 3 10 4" xfId="36023"/>
    <cellStyle name="Normal 2 7 3 10 5" xfId="30568"/>
    <cellStyle name="Normal 2 7 3 10 6" xfId="33194"/>
    <cellStyle name="Normal 2 7 3 11" xfId="5657"/>
    <cellStyle name="Normal 2 7 3 11 2" xfId="11887"/>
    <cellStyle name="Normal 2 7 3 11 3" xfId="15356"/>
    <cellStyle name="Normal 2 7 3 11 4" xfId="35737"/>
    <cellStyle name="Normal 2 7 3 11 5" xfId="40356"/>
    <cellStyle name="Normal 2 7 3 11 6" xfId="43916"/>
    <cellStyle name="Normal 2 7 3 12" xfId="5658"/>
    <cellStyle name="Normal 2 7 3 12 2" xfId="11888"/>
    <cellStyle name="Normal 2 7 3 12 3" xfId="14912"/>
    <cellStyle name="Normal 2 7 3 12 4" xfId="35401"/>
    <cellStyle name="Normal 2 7 3 12 5" xfId="32041"/>
    <cellStyle name="Normal 2 7 3 12 6" xfId="43509"/>
    <cellStyle name="Normal 2 7 3 13" xfId="5659"/>
    <cellStyle name="Normal 2 7 3 13 2" xfId="11889"/>
    <cellStyle name="Normal 2 7 3 13 3" xfId="13423"/>
    <cellStyle name="Normal 2 7 3 13 4" xfId="35103"/>
    <cellStyle name="Normal 2 7 3 13 5" xfId="38520"/>
    <cellStyle name="Normal 2 7 3 13 6" xfId="37486"/>
    <cellStyle name="Normal 2 7 3 14" xfId="5660"/>
    <cellStyle name="Normal 2 7 3 14 2" xfId="13295"/>
    <cellStyle name="Normal 2 7 3 14 3" xfId="30154"/>
    <cellStyle name="Normal 2 7 3 14 4" xfId="34129"/>
    <cellStyle name="Normal 2 7 3 14 5" xfId="35614"/>
    <cellStyle name="Normal 2 7 3 14 6" xfId="44429"/>
    <cellStyle name="Normal 2 7 3 15" xfId="5661"/>
    <cellStyle name="Normal 2 7 3 15 2" xfId="14467"/>
    <cellStyle name="Normal 2 7 3 15 3" xfId="31237"/>
    <cellStyle name="Normal 2 7 3 15 4" xfId="39411"/>
    <cellStyle name="Normal 2 7 3 15 5" xfId="42160"/>
    <cellStyle name="Normal 2 7 3 15 6" xfId="44719"/>
    <cellStyle name="Normal 2 7 3 16" xfId="5662"/>
    <cellStyle name="Normal 2 7 3 16 2" xfId="13767"/>
    <cellStyle name="Normal 2 7 3 16 3" xfId="30560"/>
    <cellStyle name="Normal 2 7 3 16 4" xfId="33735"/>
    <cellStyle name="Normal 2 7 3 16 5" xfId="39168"/>
    <cellStyle name="Normal 2 7 3 16 6" xfId="41744"/>
    <cellStyle name="Normal 2 7 3 17" xfId="5663"/>
    <cellStyle name="Normal 2 7 3 17 2" xfId="14527"/>
    <cellStyle name="Normal 2 7 3 17 3" xfId="31296"/>
    <cellStyle name="Normal 2 7 3 17 4" xfId="38033"/>
    <cellStyle name="Normal 2 7 3 17 5" xfId="37516"/>
    <cellStyle name="Normal 2 7 3 17 6" xfId="38934"/>
    <cellStyle name="Normal 2 7 3 18" xfId="5664"/>
    <cellStyle name="Normal 2 7 3 18 2" xfId="13680"/>
    <cellStyle name="Normal 2 7 3 18 3" xfId="30477"/>
    <cellStyle name="Normal 2 7 3 18 4" xfId="37921"/>
    <cellStyle name="Normal 2 7 3 18 5" xfId="37347"/>
    <cellStyle name="Normal 2 7 3 18 6" xfId="38538"/>
    <cellStyle name="Normal 2 7 3 19" xfId="5665"/>
    <cellStyle name="Normal 2 7 3 19 2" xfId="14632"/>
    <cellStyle name="Normal 2 7 3 19 3" xfId="31386"/>
    <cellStyle name="Normal 2 7 3 19 4" xfId="38519"/>
    <cellStyle name="Normal 2 7 3 19 5" xfId="38737"/>
    <cellStyle name="Normal 2 7 3 19 6" xfId="33962"/>
    <cellStyle name="Normal 2 7 3 2" xfId="5666"/>
    <cellStyle name="Normal 2 7 3 2 10" xfId="50140"/>
    <cellStyle name="Normal 2 7 3 2 11" xfId="51356"/>
    <cellStyle name="Normal 2 7 3 2 12" xfId="52625"/>
    <cellStyle name="Normal 2 7 3 2 13" xfId="53867"/>
    <cellStyle name="Normal 2 7 3 2 14" xfId="55099"/>
    <cellStyle name="Normal 2 7 3 2 15" xfId="56329"/>
    <cellStyle name="Normal 2 7 3 2 16" xfId="57549"/>
    <cellStyle name="Normal 2 7 3 2 17" xfId="58760"/>
    <cellStyle name="Normal 2 7 3 2 18" xfId="59957"/>
    <cellStyle name="Normal 2 7 3 2 19" xfId="61338"/>
    <cellStyle name="Normal 2 7 3 2 2" xfId="11885"/>
    <cellStyle name="Normal 2 7 3 2 20" xfId="62535"/>
    <cellStyle name="Normal 2 7 3 2 3" xfId="15757"/>
    <cellStyle name="Normal 2 7 3 2 4" xfId="36273"/>
    <cellStyle name="Normal 2 7 3 2 5" xfId="40147"/>
    <cellStyle name="Normal 2 7 3 2 6" xfId="43643"/>
    <cellStyle name="Normal 2 7 3 2 7" xfId="46306"/>
    <cellStyle name="Normal 2 7 3 2 8" xfId="47635"/>
    <cellStyle name="Normal 2 7 3 2 9" xfId="48893"/>
    <cellStyle name="Normal 2 7 3 20" xfId="5667"/>
    <cellStyle name="Normal 2 7 3 20 2" xfId="13575"/>
    <cellStyle name="Normal 2 7 3 20 3" xfId="30380"/>
    <cellStyle name="Normal 2 7 3 20 4" xfId="35032"/>
    <cellStyle name="Normal 2 7 3 20 5" xfId="10657"/>
    <cellStyle name="Normal 2 7 3 20 6" xfId="44116"/>
    <cellStyle name="Normal 2 7 3 21" xfId="5668"/>
    <cellStyle name="Normal 2 7 3 21 2" xfId="14745"/>
    <cellStyle name="Normal 2 7 3 21 3" xfId="31475"/>
    <cellStyle name="Normal 2 7 3 21 4" xfId="40033"/>
    <cellStyle name="Normal 2 7 3 21 5" xfId="42651"/>
    <cellStyle name="Normal 2 7 3 21 6" xfId="44156"/>
    <cellStyle name="Normal 2 7 3 22" xfId="5669"/>
    <cellStyle name="Normal 2 7 3 22 2" xfId="13444"/>
    <cellStyle name="Normal 2 7 3 22 3" xfId="30283"/>
    <cellStyle name="Normal 2 7 3 22 4" xfId="38442"/>
    <cellStyle name="Normal 2 7 3 22 5" xfId="36178"/>
    <cellStyle name="Normal 2 7 3 22 6" xfId="43369"/>
    <cellStyle name="Normal 2 7 3 23" xfId="5670"/>
    <cellStyle name="Normal 2 7 3 23 2" xfId="14890"/>
    <cellStyle name="Normal 2 7 3 23 3" xfId="31586"/>
    <cellStyle name="Normal 2 7 3 23 4" xfId="38785"/>
    <cellStyle name="Normal 2 7 3 23 5" xfId="40816"/>
    <cellStyle name="Normal 2 7 3 23 6" xfId="38594"/>
    <cellStyle name="Normal 2 7 3 24" xfId="5671"/>
    <cellStyle name="Normal 2 7 3 24 2" xfId="15332"/>
    <cellStyle name="Normal 2 7 3 24 3" xfId="31924"/>
    <cellStyle name="Normal 2 7 3 24 4" xfId="40520"/>
    <cellStyle name="Normal 2 7 3 24 5" xfId="43019"/>
    <cellStyle name="Normal 2 7 3 24 6" xfId="44396"/>
    <cellStyle name="Normal 2 7 3 25" xfId="5672"/>
    <cellStyle name="Normal 2 7 3 25 2" xfId="15735"/>
    <cellStyle name="Normal 2 7 3 25 3" xfId="32248"/>
    <cellStyle name="Normal 2 7 3 25 4" xfId="40413"/>
    <cellStyle name="Normal 2 7 3 25 5" xfId="42944"/>
    <cellStyle name="Normal 2 7 3 25 6" xfId="44343"/>
    <cellStyle name="Normal 2 7 3 26" xfId="5673"/>
    <cellStyle name="Normal 2 7 3 26 2" xfId="16133"/>
    <cellStyle name="Normal 2 7 3 26 3" xfId="32549"/>
    <cellStyle name="Normal 2 7 3 26 4" xfId="41713"/>
    <cellStyle name="Normal 2 7 3 26 5" xfId="43889"/>
    <cellStyle name="Normal 2 7 3 26 6" xfId="44961"/>
    <cellStyle name="Normal 2 7 3 27" xfId="5674"/>
    <cellStyle name="Normal 2 7 3 27 2" xfId="16537"/>
    <cellStyle name="Normal 2 7 3 27 3" xfId="32848"/>
    <cellStyle name="Normal 2 7 3 27 4" xfId="41059"/>
    <cellStyle name="Normal 2 7 3 27 5" xfId="43397"/>
    <cellStyle name="Normal 2 7 3 27 6" xfId="44867"/>
    <cellStyle name="Normal 2 7 3 28" xfId="5675"/>
    <cellStyle name="Normal 2 7 3 28 2" xfId="16935"/>
    <cellStyle name="Normal 2 7 3 28 3" xfId="33155"/>
    <cellStyle name="Normal 2 7 3 28 4" xfId="34960"/>
    <cellStyle name="Normal 2 7 3 28 5" xfId="15471"/>
    <cellStyle name="Normal 2 7 3 28 6" xfId="44657"/>
    <cellStyle name="Normal 2 7 3 29" xfId="5676"/>
    <cellStyle name="Normal 2 7 3 29 2" xfId="17328"/>
    <cellStyle name="Normal 2 7 3 29 3" xfId="33443"/>
    <cellStyle name="Normal 2 7 3 29 4" xfId="39115"/>
    <cellStyle name="Normal 2 7 3 29 5" xfId="41943"/>
    <cellStyle name="Normal 2 7 3 29 6" xfId="39124"/>
    <cellStyle name="Normal 2 7 3 3" xfId="5677"/>
    <cellStyle name="Normal 2 7 3 3 10" xfId="50141"/>
    <cellStyle name="Normal 2 7 3 3 11" xfId="51357"/>
    <cellStyle name="Normal 2 7 3 3 12" xfId="52626"/>
    <cellStyle name="Normal 2 7 3 3 13" xfId="53868"/>
    <cellStyle name="Normal 2 7 3 3 14" xfId="55100"/>
    <cellStyle name="Normal 2 7 3 3 15" xfId="56330"/>
    <cellStyle name="Normal 2 7 3 3 16" xfId="57550"/>
    <cellStyle name="Normal 2 7 3 3 17" xfId="58761"/>
    <cellStyle name="Normal 2 7 3 3 18" xfId="59958"/>
    <cellStyle name="Normal 2 7 3 3 19" xfId="61339"/>
    <cellStyle name="Normal 2 7 3 3 2" xfId="11890"/>
    <cellStyle name="Normal 2 7 3 3 20" xfId="62536"/>
    <cellStyle name="Normal 2 7 3 3 3" xfId="14761"/>
    <cellStyle name="Normal 2 7 3 3 4" xfId="34807"/>
    <cellStyle name="Normal 2 7 3 3 5" xfId="14545"/>
    <cellStyle name="Normal 2 7 3 3 6" xfId="42148"/>
    <cellStyle name="Normal 2 7 3 3 7" xfId="46307"/>
    <cellStyle name="Normal 2 7 3 3 8" xfId="47636"/>
    <cellStyle name="Normal 2 7 3 3 9" xfId="48894"/>
    <cellStyle name="Normal 2 7 3 30" xfId="5678"/>
    <cellStyle name="Normal 2 7 3 30 2" xfId="17728"/>
    <cellStyle name="Normal 2 7 3 30 3" xfId="33739"/>
    <cellStyle name="Normal 2 7 3 30 4" xfId="38686"/>
    <cellStyle name="Normal 2 7 3 30 5" xfId="41776"/>
    <cellStyle name="Normal 2 7 3 30 6" xfId="31867"/>
    <cellStyle name="Normal 2 7 3 31" xfId="5679"/>
    <cellStyle name="Normal 2 7 3 31 2" xfId="20155"/>
    <cellStyle name="Normal 2 7 3 31 3" xfId="35528"/>
    <cellStyle name="Normal 2 7 3 31 4" xfId="31578"/>
    <cellStyle name="Normal 2 7 3 31 5" xfId="41035"/>
    <cellStyle name="Normal 2 7 3 31 6" xfId="44005"/>
    <cellStyle name="Normal 2 7 3 32" xfId="5680"/>
    <cellStyle name="Normal 2 7 3 32 2" xfId="23211"/>
    <cellStyle name="Normal 2 7 3 32 3" xfId="37677"/>
    <cellStyle name="Normal 2 7 3 32 4" xfId="40770"/>
    <cellStyle name="Normal 2 7 3 32 5" xfId="43200"/>
    <cellStyle name="Normal 2 7 3 32 6" xfId="44796"/>
    <cellStyle name="Normal 2 7 3 33" xfId="5681"/>
    <cellStyle name="Normal 2 7 3 33 2" xfId="16186"/>
    <cellStyle name="Normal 2 7 3 33 3" xfId="32590"/>
    <cellStyle name="Normal 2 7 3 33 4" xfId="36738"/>
    <cellStyle name="Normal 2 7 3 33 5" xfId="31422"/>
    <cellStyle name="Normal 2 7 3 33 6" xfId="42042"/>
    <cellStyle name="Normal 2 7 3 34" xfId="9591"/>
    <cellStyle name="Normal 2 7 3 35" xfId="14880"/>
    <cellStyle name="Normal 2 7 3 36" xfId="24341"/>
    <cellStyle name="Normal 2 7 3 37" xfId="23811"/>
    <cellStyle name="Normal 2 7 3 38" xfId="22406"/>
    <cellStyle name="Normal 2 7 3 39" xfId="19821"/>
    <cellStyle name="Normal 2 7 3 4" xfId="5682"/>
    <cellStyle name="Normal 2 7 3 4 10" xfId="50142"/>
    <cellStyle name="Normal 2 7 3 4 11" xfId="51358"/>
    <cellStyle name="Normal 2 7 3 4 12" xfId="52627"/>
    <cellStyle name="Normal 2 7 3 4 13" xfId="53869"/>
    <cellStyle name="Normal 2 7 3 4 14" xfId="55101"/>
    <cellStyle name="Normal 2 7 3 4 15" xfId="56331"/>
    <cellStyle name="Normal 2 7 3 4 16" xfId="57551"/>
    <cellStyle name="Normal 2 7 3 4 17" xfId="58762"/>
    <cellStyle name="Normal 2 7 3 4 18" xfId="59959"/>
    <cellStyle name="Normal 2 7 3 4 19" xfId="61340"/>
    <cellStyle name="Normal 2 7 3 4 2" xfId="11891"/>
    <cellStyle name="Normal 2 7 3 4 20" xfId="62537"/>
    <cellStyle name="Normal 2 7 3 4 3" xfId="13611"/>
    <cellStyle name="Normal 2 7 3 4 4" xfId="34503"/>
    <cellStyle name="Normal 2 7 3 4 5" xfId="41379"/>
    <cellStyle name="Normal 2 7 3 4 6" xfId="11116"/>
    <cellStyle name="Normal 2 7 3 4 7" xfId="46308"/>
    <cellStyle name="Normal 2 7 3 4 8" xfId="47637"/>
    <cellStyle name="Normal 2 7 3 4 9" xfId="48895"/>
    <cellStyle name="Normal 2 7 3 40" xfId="15351"/>
    <cellStyle name="Normal 2 7 3 41" xfId="22834"/>
    <cellStyle name="Normal 2 7 3 42" xfId="16152"/>
    <cellStyle name="Normal 2 7 3 43" xfId="24335"/>
    <cellStyle name="Normal 2 7 3 44" xfId="18911"/>
    <cellStyle name="Normal 2 7 3 45" xfId="22379"/>
    <cellStyle name="Normal 2 7 3 46" xfId="22787"/>
    <cellStyle name="Normal 2 7 3 47" xfId="15400"/>
    <cellStyle name="Normal 2 7 3 48" xfId="20625"/>
    <cellStyle name="Normal 2 7 3 49" xfId="23496"/>
    <cellStyle name="Normal 2 7 3 5" xfId="5683"/>
    <cellStyle name="Normal 2 7 3 5 10" xfId="50143"/>
    <cellStyle name="Normal 2 7 3 5 11" xfId="51359"/>
    <cellStyle name="Normal 2 7 3 5 12" xfId="52628"/>
    <cellStyle name="Normal 2 7 3 5 13" xfId="53870"/>
    <cellStyle name="Normal 2 7 3 5 14" xfId="55102"/>
    <cellStyle name="Normal 2 7 3 5 15" xfId="56332"/>
    <cellStyle name="Normal 2 7 3 5 16" xfId="57552"/>
    <cellStyle name="Normal 2 7 3 5 17" xfId="58763"/>
    <cellStyle name="Normal 2 7 3 5 18" xfId="59960"/>
    <cellStyle name="Normal 2 7 3 5 19" xfId="61341"/>
    <cellStyle name="Normal 2 7 3 5 2" xfId="11892"/>
    <cellStyle name="Normal 2 7 3 5 20" xfId="62538"/>
    <cellStyle name="Normal 2 7 3 5 3" xfId="13198"/>
    <cellStyle name="Normal 2 7 3 5 4" xfId="34191"/>
    <cellStyle name="Normal 2 7 3 5 5" xfId="38490"/>
    <cellStyle name="Normal 2 7 3 5 6" xfId="34933"/>
    <cellStyle name="Normal 2 7 3 5 7" xfId="46309"/>
    <cellStyle name="Normal 2 7 3 5 8" xfId="47638"/>
    <cellStyle name="Normal 2 7 3 5 9" xfId="48896"/>
    <cellStyle name="Normal 2 7 3 50" xfId="21263"/>
    <cellStyle name="Normal 2 7 3 51" xfId="23966"/>
    <cellStyle name="Normal 2 7 3 52" xfId="23925"/>
    <cellStyle name="Normal 2 7 3 53" xfId="18213"/>
    <cellStyle name="Normal 2 7 3 54" xfId="22400"/>
    <cellStyle name="Normal 2 7 3 55" xfId="19828"/>
    <cellStyle name="Normal 2 7 3 56" xfId="20135"/>
    <cellStyle name="Normal 2 7 3 57" xfId="22831"/>
    <cellStyle name="Normal 2 7 3 58" xfId="15732"/>
    <cellStyle name="Normal 2 7 3 59" xfId="20705"/>
    <cellStyle name="Normal 2 7 3 6" xfId="5684"/>
    <cellStyle name="Normal 2 7 3 6 10" xfId="50144"/>
    <cellStyle name="Normal 2 7 3 6 11" xfId="51360"/>
    <cellStyle name="Normal 2 7 3 6 12" xfId="52629"/>
    <cellStyle name="Normal 2 7 3 6 13" xfId="53871"/>
    <cellStyle name="Normal 2 7 3 6 14" xfId="55103"/>
    <cellStyle name="Normal 2 7 3 6 15" xfId="56333"/>
    <cellStyle name="Normal 2 7 3 6 16" xfId="57553"/>
    <cellStyle name="Normal 2 7 3 6 17" xfId="58764"/>
    <cellStyle name="Normal 2 7 3 6 18" xfId="59961"/>
    <cellStyle name="Normal 2 7 3 6 19" xfId="61342"/>
    <cellStyle name="Normal 2 7 3 6 2" xfId="11893"/>
    <cellStyle name="Normal 2 7 3 6 20" xfId="62539"/>
    <cellStyle name="Normal 2 7 3 6 3" xfId="10252"/>
    <cellStyle name="Normal 2 7 3 6 4" xfId="13398"/>
    <cellStyle name="Normal 2 7 3 6 5" xfId="41747"/>
    <cellStyle name="Normal 2 7 3 6 6" xfId="40800"/>
    <cellStyle name="Normal 2 7 3 6 7" xfId="46310"/>
    <cellStyle name="Normal 2 7 3 6 8" xfId="47639"/>
    <cellStyle name="Normal 2 7 3 6 9" xfId="48897"/>
    <cellStyle name="Normal 2 7 3 60" xfId="22117"/>
    <cellStyle name="Normal 2 7 3 61" xfId="21310"/>
    <cellStyle name="Normal 2 7 3 62" xfId="22016"/>
    <cellStyle name="Normal 2 7 3 63" xfId="14560"/>
    <cellStyle name="Normal 2 7 3 64" xfId="21299"/>
    <cellStyle name="Normal 2 7 3 65" xfId="17019"/>
    <cellStyle name="Normal 2 7 3 66" xfId="29371"/>
    <cellStyle name="Normal 2 7 3 67" xfId="26531"/>
    <cellStyle name="Normal 2 7 3 68" xfId="22820"/>
    <cellStyle name="Normal 2 7 3 69" xfId="29191"/>
    <cellStyle name="Normal 2 7 3 7" xfId="5685"/>
    <cellStyle name="Normal 2 7 3 7 10" xfId="50145"/>
    <cellStyle name="Normal 2 7 3 7 11" xfId="51361"/>
    <cellStyle name="Normal 2 7 3 7 12" xfId="52630"/>
    <cellStyle name="Normal 2 7 3 7 13" xfId="53872"/>
    <cellStyle name="Normal 2 7 3 7 14" xfId="55104"/>
    <cellStyle name="Normal 2 7 3 7 15" xfId="56334"/>
    <cellStyle name="Normal 2 7 3 7 16" xfId="57554"/>
    <cellStyle name="Normal 2 7 3 7 17" xfId="58765"/>
    <cellStyle name="Normal 2 7 3 7 18" xfId="59962"/>
    <cellStyle name="Normal 2 7 3 7 19" xfId="61343"/>
    <cellStyle name="Normal 2 7 3 7 2" xfId="11894"/>
    <cellStyle name="Normal 2 7 3 7 20" xfId="62540"/>
    <cellStyle name="Normal 2 7 3 7 3" xfId="10251"/>
    <cellStyle name="Normal 2 7 3 7 4" xfId="33898"/>
    <cellStyle name="Normal 2 7 3 7 5" xfId="41194"/>
    <cellStyle name="Normal 2 7 3 7 6" xfId="42842"/>
    <cellStyle name="Normal 2 7 3 7 7" xfId="46311"/>
    <cellStyle name="Normal 2 7 3 7 8" xfId="47640"/>
    <cellStyle name="Normal 2 7 3 7 9" xfId="48898"/>
    <cellStyle name="Normal 2 7 3 70" xfId="22181"/>
    <cellStyle name="Normal 2 7 3 71" xfId="26799"/>
    <cellStyle name="Normal 2 7 3 72" xfId="29415"/>
    <cellStyle name="Normal 2 7 3 73" xfId="29678"/>
    <cellStyle name="Normal 2 7 3 74" xfId="25568"/>
    <cellStyle name="Normal 2 7 3 75" xfId="27273"/>
    <cellStyle name="Normal 2 7 3 76" xfId="13359"/>
    <cellStyle name="Normal 2 7 3 77" xfId="34580"/>
    <cellStyle name="Normal 2 7 3 78" xfId="30090"/>
    <cellStyle name="Normal 2 7 3 79" xfId="38774"/>
    <cellStyle name="Normal 2 7 3 8" xfId="5686"/>
    <cellStyle name="Normal 2 7 3 8 2" xfId="11895"/>
    <cellStyle name="Normal 2 7 3 8 3" xfId="10250"/>
    <cellStyle name="Normal 2 7 3 8 4" xfId="33623"/>
    <cellStyle name="Normal 2 7 3 8 5" xfId="35222"/>
    <cellStyle name="Normal 2 7 3 8 6" xfId="35631"/>
    <cellStyle name="Normal 2 7 3 80" xfId="46305"/>
    <cellStyle name="Normal 2 7 3 81" xfId="47634"/>
    <cellStyle name="Normal 2 7 3 82" xfId="48892"/>
    <cellStyle name="Normal 2 7 3 83" xfId="50139"/>
    <cellStyle name="Normal 2 7 3 84" xfId="51355"/>
    <cellStyle name="Normal 2 7 3 85" xfId="52624"/>
    <cellStyle name="Normal 2 7 3 86" xfId="53866"/>
    <cellStyle name="Normal 2 7 3 87" xfId="55098"/>
    <cellStyle name="Normal 2 7 3 88" xfId="56328"/>
    <cellStyle name="Normal 2 7 3 89" xfId="57548"/>
    <cellStyle name="Normal 2 7 3 9" xfId="5687"/>
    <cellStyle name="Normal 2 7 3 9 2" xfId="11896"/>
    <cellStyle name="Normal 2 7 3 9 3" xfId="10249"/>
    <cellStyle name="Normal 2 7 3 9 4" xfId="33334"/>
    <cellStyle name="Normal 2 7 3 9 5" xfId="39397"/>
    <cellStyle name="Normal 2 7 3 9 6" xfId="43331"/>
    <cellStyle name="Normal 2 7 3 90" xfId="58759"/>
    <cellStyle name="Normal 2 7 3 91" xfId="59956"/>
    <cellStyle name="Normal 2 7 3 92" xfId="61337"/>
    <cellStyle name="Normal 2 7 3 93" xfId="62534"/>
    <cellStyle name="Normal 2 7 3_Planilha" xfId="46312"/>
    <cellStyle name="Normal 2 7 30" xfId="5688"/>
    <cellStyle name="Normal 2 7 30 2" xfId="16917"/>
    <cellStyle name="Normal 2 7 30 3" xfId="33139"/>
    <cellStyle name="Normal 2 7 30 4" xfId="40387"/>
    <cellStyle name="Normal 2 7 30 5" xfId="42925"/>
    <cellStyle name="Normal 2 7 30 6" xfId="44331"/>
    <cellStyle name="Normal 2 7 31" xfId="5689"/>
    <cellStyle name="Normal 2 7 31 2" xfId="17310"/>
    <cellStyle name="Normal 2 7 31 3" xfId="33429"/>
    <cellStyle name="Normal 2 7 31 4" xfId="36926"/>
    <cellStyle name="Normal 2 7 31 5" xfId="11106"/>
    <cellStyle name="Normal 2 7 31 6" xfId="44649"/>
    <cellStyle name="Normal 2 7 32" xfId="5690"/>
    <cellStyle name="Normal 2 7 32 2" xfId="17708"/>
    <cellStyle name="Normal 2 7 32 3" xfId="33724"/>
    <cellStyle name="Normal 2 7 32 4" xfId="41923"/>
    <cellStyle name="Normal 2 7 32 5" xfId="44048"/>
    <cellStyle name="Normal 2 7 32 6" xfId="44849"/>
    <cellStyle name="Normal 2 7 33" xfId="5691"/>
    <cellStyle name="Normal 2 7 33 2" xfId="20157"/>
    <cellStyle name="Normal 2 7 33 3" xfId="35530"/>
    <cellStyle name="Normal 2 7 33 4" xfId="31471"/>
    <cellStyle name="Normal 2 7 33 5" xfId="40839"/>
    <cellStyle name="Normal 2 7 33 6" xfId="36205"/>
    <cellStyle name="Normal 2 7 34" xfId="5692"/>
    <cellStyle name="Normal 2 7 34 2" xfId="23213"/>
    <cellStyle name="Normal 2 7 34 3" xfId="37679"/>
    <cellStyle name="Normal 2 7 34 4" xfId="14564"/>
    <cellStyle name="Normal 2 7 34 5" xfId="33391"/>
    <cellStyle name="Normal 2 7 34 6" xfId="42694"/>
    <cellStyle name="Normal 2 7 35" xfId="5693"/>
    <cellStyle name="Normal 2 7 35 2" xfId="16198"/>
    <cellStyle name="Normal 2 7 35 3" xfId="32600"/>
    <cellStyle name="Normal 2 7 35 4" xfId="36846"/>
    <cellStyle name="Normal 2 7 35 5" xfId="39193"/>
    <cellStyle name="Normal 2 7 35 6" xfId="40494"/>
    <cellStyle name="Normal 2 7 36" xfId="9589"/>
    <cellStyle name="Normal 2 7 37" xfId="14868"/>
    <cellStyle name="Normal 2 7 38" xfId="18674"/>
    <cellStyle name="Normal 2 7 39" xfId="18193"/>
    <cellStyle name="Normal 2 7 4" xfId="5694"/>
    <cellStyle name="Normal 2 7 4 10" xfId="50147"/>
    <cellStyle name="Normal 2 7 4 11" xfId="51362"/>
    <cellStyle name="Normal 2 7 4 12" xfId="52632"/>
    <cellStyle name="Normal 2 7 4 13" xfId="53874"/>
    <cellStyle name="Normal 2 7 4 14" xfId="55105"/>
    <cellStyle name="Normal 2 7 4 15" xfId="56335"/>
    <cellStyle name="Normal 2 7 4 16" xfId="57555"/>
    <cellStyle name="Normal 2 7 4 17" xfId="58766"/>
    <cellStyle name="Normal 2 7 4 18" xfId="59963"/>
    <cellStyle name="Normal 2 7 4 19" xfId="61344"/>
    <cellStyle name="Normal 2 7 4 2" xfId="11866"/>
    <cellStyle name="Normal 2 7 4 20" xfId="62541"/>
    <cellStyle name="Normal 2 7 4 3" xfId="10257"/>
    <cellStyle name="Normal 2 7 4 4" xfId="35104"/>
    <cellStyle name="Normal 2 7 4 5" xfId="13229"/>
    <cellStyle name="Normal 2 7 4 6" xfId="20256"/>
    <cellStyle name="Normal 2 7 4 7" xfId="46313"/>
    <cellStyle name="Normal 2 7 4 8" xfId="47642"/>
    <cellStyle name="Normal 2 7 4 9" xfId="48899"/>
    <cellStyle name="Normal 2 7 40" xfId="13549"/>
    <cellStyle name="Normal 2 7 41" xfId="23131"/>
    <cellStyle name="Normal 2 7 42" xfId="15349"/>
    <cellStyle name="Normal 2 7 43" xfId="23189"/>
    <cellStyle name="Normal 2 7 44" xfId="15717"/>
    <cellStyle name="Normal 2 7 45" xfId="20702"/>
    <cellStyle name="Normal 2 7 46" xfId="22937"/>
    <cellStyle name="Normal 2 7 47" xfId="22589"/>
    <cellStyle name="Normal 2 7 48" xfId="24143"/>
    <cellStyle name="Normal 2 7 49" xfId="22403"/>
    <cellStyle name="Normal 2 7 5" xfId="5695"/>
    <cellStyle name="Normal 2 7 5 10" xfId="50148"/>
    <cellStyle name="Normal 2 7 5 11" xfId="51363"/>
    <cellStyle name="Normal 2 7 5 12" xfId="52633"/>
    <cellStyle name="Normal 2 7 5 13" xfId="53875"/>
    <cellStyle name="Normal 2 7 5 14" xfId="55106"/>
    <cellStyle name="Normal 2 7 5 15" xfId="56336"/>
    <cellStyle name="Normal 2 7 5 16" xfId="57556"/>
    <cellStyle name="Normal 2 7 5 17" xfId="58767"/>
    <cellStyle name="Normal 2 7 5 18" xfId="59964"/>
    <cellStyle name="Normal 2 7 5 19" xfId="61345"/>
    <cellStyle name="Normal 2 7 5 2" xfId="11897"/>
    <cellStyle name="Normal 2 7 5 20" xfId="62542"/>
    <cellStyle name="Normal 2 7 5 3" xfId="13422"/>
    <cellStyle name="Normal 2 7 5 4" xfId="33033"/>
    <cellStyle name="Normal 2 7 5 5" xfId="37061"/>
    <cellStyle name="Normal 2 7 5 6" xfId="41547"/>
    <cellStyle name="Normal 2 7 5 7" xfId="46314"/>
    <cellStyle name="Normal 2 7 5 8" xfId="47643"/>
    <cellStyle name="Normal 2 7 5 9" xfId="48900"/>
    <cellStyle name="Normal 2 7 50" xfId="23136"/>
    <cellStyle name="Normal 2 7 51" xfId="15371"/>
    <cellStyle name="Normal 2 7 52" xfId="20606"/>
    <cellStyle name="Normal 2 7 53" xfId="19718"/>
    <cellStyle name="Normal 2 7 54" xfId="22563"/>
    <cellStyle name="Normal 2 7 55" xfId="23429"/>
    <cellStyle name="Normal 2 7 56" xfId="13518"/>
    <cellStyle name="Normal 2 7 57" xfId="22785"/>
    <cellStyle name="Normal 2 7 58" xfId="16527"/>
    <cellStyle name="Normal 2 7 59" xfId="17732"/>
    <cellStyle name="Normal 2 7 6" xfId="5696"/>
    <cellStyle name="Normal 2 7 6 10" xfId="50149"/>
    <cellStyle name="Normal 2 7 6 11" xfId="51364"/>
    <cellStyle name="Normal 2 7 6 12" xfId="52634"/>
    <cellStyle name="Normal 2 7 6 13" xfId="53876"/>
    <cellStyle name="Normal 2 7 6 14" xfId="55107"/>
    <cellStyle name="Normal 2 7 6 15" xfId="56337"/>
    <cellStyle name="Normal 2 7 6 16" xfId="57557"/>
    <cellStyle name="Normal 2 7 6 17" xfId="58768"/>
    <cellStyle name="Normal 2 7 6 18" xfId="59965"/>
    <cellStyle name="Normal 2 7 6 19" xfId="61346"/>
    <cellStyle name="Normal 2 7 6 2" xfId="11898"/>
    <cellStyle name="Normal 2 7 6 20" xfId="62543"/>
    <cellStyle name="Normal 2 7 6 3" xfId="14762"/>
    <cellStyle name="Normal 2 7 6 4" xfId="32737"/>
    <cellStyle name="Normal 2 7 6 5" xfId="37991"/>
    <cellStyle name="Normal 2 7 6 6" xfId="42979"/>
    <cellStyle name="Normal 2 7 6 7" xfId="46315"/>
    <cellStyle name="Normal 2 7 6 8" xfId="47644"/>
    <cellStyle name="Normal 2 7 6 9" xfId="48901"/>
    <cellStyle name="Normal 2 7 60" xfId="23497"/>
    <cellStyle name="Normal 2 7 61" xfId="22580"/>
    <cellStyle name="Normal 2 7 62" xfId="18906"/>
    <cellStyle name="Normal 2 7 63" xfId="22381"/>
    <cellStyle name="Normal 2 7 64" xfId="20941"/>
    <cellStyle name="Normal 2 7 65" xfId="22271"/>
    <cellStyle name="Normal 2 7 66" xfId="22049"/>
    <cellStyle name="Normal 2 7 67" xfId="21454"/>
    <cellStyle name="Normal 2 7 68" xfId="29094"/>
    <cellStyle name="Normal 2 7 69" xfId="27837"/>
    <cellStyle name="Normal 2 7 7" xfId="5697"/>
    <cellStyle name="Normal 2 7 7 10" xfId="50150"/>
    <cellStyle name="Normal 2 7 7 11" xfId="51365"/>
    <cellStyle name="Normal 2 7 7 12" xfId="52635"/>
    <cellStyle name="Normal 2 7 7 13" xfId="53877"/>
    <cellStyle name="Normal 2 7 7 14" xfId="55108"/>
    <cellStyle name="Normal 2 7 7 15" xfId="56338"/>
    <cellStyle name="Normal 2 7 7 16" xfId="57558"/>
    <cellStyle name="Normal 2 7 7 17" xfId="58769"/>
    <cellStyle name="Normal 2 7 7 18" xfId="59966"/>
    <cellStyle name="Normal 2 7 7 19" xfId="61347"/>
    <cellStyle name="Normal 2 7 7 2" xfId="11899"/>
    <cellStyle name="Normal 2 7 7 20" xfId="62544"/>
    <cellStyle name="Normal 2 7 7 3" xfId="13610"/>
    <cellStyle name="Normal 2 7 7 4" xfId="32432"/>
    <cellStyle name="Normal 2 7 7 5" xfId="36650"/>
    <cellStyle name="Normal 2 7 7 6" xfId="38582"/>
    <cellStyle name="Normal 2 7 7 7" xfId="46316"/>
    <cellStyle name="Normal 2 7 7 8" xfId="47645"/>
    <cellStyle name="Normal 2 7 7 9" xfId="48902"/>
    <cellStyle name="Normal 2 7 70" xfId="26995"/>
    <cellStyle name="Normal 2 7 71" xfId="25484"/>
    <cellStyle name="Normal 2 7 72" xfId="25914"/>
    <cellStyle name="Normal 2 7 73" xfId="29514"/>
    <cellStyle name="Normal 2 7 74" xfId="29015"/>
    <cellStyle name="Normal 2 7 75" xfId="28431"/>
    <cellStyle name="Normal 2 7 76" xfId="27506"/>
    <cellStyle name="Normal 2 7 77" xfId="29719"/>
    <cellStyle name="Normal 2 7 78" xfId="13011"/>
    <cellStyle name="Normal 2 7 79" xfId="35184"/>
    <cellStyle name="Normal 2 7 8" xfId="5698"/>
    <cellStyle name="Normal 2 7 8 10" xfId="50151"/>
    <cellStyle name="Normal 2 7 8 11" xfId="51366"/>
    <cellStyle name="Normal 2 7 8 12" xfId="52636"/>
    <cellStyle name="Normal 2 7 8 13" xfId="53878"/>
    <cellStyle name="Normal 2 7 8 14" xfId="55109"/>
    <cellStyle name="Normal 2 7 8 15" xfId="56339"/>
    <cellStyle name="Normal 2 7 8 16" xfId="57559"/>
    <cellStyle name="Normal 2 7 8 17" xfId="58770"/>
    <cellStyle name="Normal 2 7 8 18" xfId="59967"/>
    <cellStyle name="Normal 2 7 8 19" xfId="61348"/>
    <cellStyle name="Normal 2 7 8 2" xfId="11900"/>
    <cellStyle name="Normal 2 7 8 20" xfId="62545"/>
    <cellStyle name="Normal 2 7 8 3" xfId="13197"/>
    <cellStyle name="Normal 2 7 8 4" xfId="32120"/>
    <cellStyle name="Normal 2 7 8 5" xfId="40279"/>
    <cellStyle name="Normal 2 7 8 6" xfId="38070"/>
    <cellStyle name="Normal 2 7 8 7" xfId="46317"/>
    <cellStyle name="Normal 2 7 8 8" xfId="47646"/>
    <cellStyle name="Normal 2 7 8 9" xfId="48903"/>
    <cellStyle name="Normal 2 7 80" xfId="32620"/>
    <cellStyle name="Normal 2 7 81" xfId="39095"/>
    <cellStyle name="Normal 2 7 82" xfId="46296"/>
    <cellStyle name="Normal 2 7 83" xfId="47626"/>
    <cellStyle name="Normal 2 7 84" xfId="48883"/>
    <cellStyle name="Normal 2 7 85" xfId="50130"/>
    <cellStyle name="Normal 2 7 86" xfId="51347"/>
    <cellStyle name="Normal 2 7 87" xfId="52615"/>
    <cellStyle name="Normal 2 7 88" xfId="53858"/>
    <cellStyle name="Normal 2 7 89" xfId="55090"/>
    <cellStyle name="Normal 2 7 9" xfId="5699"/>
    <cellStyle name="Normal 2 7 9 10" xfId="50152"/>
    <cellStyle name="Normal 2 7 9 11" xfId="51367"/>
    <cellStyle name="Normal 2 7 9 12" xfId="52637"/>
    <cellStyle name="Normal 2 7 9 13" xfId="53879"/>
    <cellStyle name="Normal 2 7 9 14" xfId="55110"/>
    <cellStyle name="Normal 2 7 9 15" xfId="56340"/>
    <cellStyle name="Normal 2 7 9 16" xfId="57560"/>
    <cellStyle name="Normal 2 7 9 17" xfId="58771"/>
    <cellStyle name="Normal 2 7 9 18" xfId="59968"/>
    <cellStyle name="Normal 2 7 9 19" xfId="61349"/>
    <cellStyle name="Normal 2 7 9 2" xfId="11901"/>
    <cellStyle name="Normal 2 7 9 20" xfId="62546"/>
    <cellStyle name="Normal 2 7 9 3" xfId="10247"/>
    <cellStyle name="Normal 2 7 9 4" xfId="31770"/>
    <cellStyle name="Normal 2 7 9 5" xfId="37180"/>
    <cellStyle name="Normal 2 7 9 6" xfId="32164"/>
    <cellStyle name="Normal 2 7 9 7" xfId="46318"/>
    <cellStyle name="Normal 2 7 9 8" xfId="47647"/>
    <cellStyle name="Normal 2 7 9 9" xfId="48904"/>
    <cellStyle name="Normal 2 7 90" xfId="56320"/>
    <cellStyle name="Normal 2 7 91" xfId="57540"/>
    <cellStyle name="Normal 2 7 92" xfId="58751"/>
    <cellStyle name="Normal 2 7 93" xfId="59948"/>
    <cellStyle name="Normal 2 7 94" xfId="61329"/>
    <cellStyle name="Normal 2 7 95" xfId="62526"/>
    <cellStyle name="Normal 2 7_Planilha" xfId="46319"/>
    <cellStyle name="Normal 2 8" xfId="5700"/>
    <cellStyle name="Normal 2 8 10" xfId="5701"/>
    <cellStyle name="Normal 2 8 10 2" xfId="11903"/>
    <cellStyle name="Normal 2 8 10 3" xfId="10245"/>
    <cellStyle name="Normal 2 8 10 4" xfId="36022"/>
    <cellStyle name="Normal 2 8 10 5" xfId="31336"/>
    <cellStyle name="Normal 2 8 10 6" xfId="31629"/>
    <cellStyle name="Normal 2 8 11" xfId="5702"/>
    <cellStyle name="Normal 2 8 11 2" xfId="11904"/>
    <cellStyle name="Normal 2 8 11 3" xfId="10244"/>
    <cellStyle name="Normal 2 8 11 4" xfId="35736"/>
    <cellStyle name="Normal 2 8 11 5" xfId="40460"/>
    <cellStyle name="Normal 2 8 11 6" xfId="14180"/>
    <cellStyle name="Normal 2 8 12" xfId="5703"/>
    <cellStyle name="Normal 2 8 12 2" xfId="11905"/>
    <cellStyle name="Normal 2 8 12 3" xfId="10243"/>
    <cellStyle name="Normal 2 8 12 4" xfId="35400"/>
    <cellStyle name="Normal 2 8 12 5" xfId="32353"/>
    <cellStyle name="Normal 2 8 12 6" xfId="13736"/>
    <cellStyle name="Normal 2 8 13" xfId="5704"/>
    <cellStyle name="Normal 2 8 13 2" xfId="11906"/>
    <cellStyle name="Normal 2 8 13 3" xfId="10242"/>
    <cellStyle name="Normal 2 8 13 4" xfId="35102"/>
    <cellStyle name="Normal 2 8 13 5" xfId="38745"/>
    <cellStyle name="Normal 2 8 13 6" xfId="43576"/>
    <cellStyle name="Normal 2 8 14" xfId="5705"/>
    <cellStyle name="Normal 2 8 14 2" xfId="11907"/>
    <cellStyle name="Normal 2 8 14 3" xfId="10240"/>
    <cellStyle name="Normal 2 8 14 4" xfId="34806"/>
    <cellStyle name="Normal 2 8 14 5" xfId="13800"/>
    <cellStyle name="Normal 2 8 14 6" xfId="39226"/>
    <cellStyle name="Normal 2 8 15" xfId="5706"/>
    <cellStyle name="Normal 2 8 15 2" xfId="11908"/>
    <cellStyle name="Normal 2 8 15 3" xfId="10239"/>
    <cellStyle name="Normal 2 8 15 4" xfId="34502"/>
    <cellStyle name="Normal 2 8 15 5" xfId="38256"/>
    <cellStyle name="Normal 2 8 15 6" xfId="41855"/>
    <cellStyle name="Normal 2 8 16" xfId="5707"/>
    <cellStyle name="Normal 2 8 16 2" xfId="13296"/>
    <cellStyle name="Normal 2 8 16 3" xfId="30155"/>
    <cellStyle name="Normal 2 8 16 4" xfId="9902"/>
    <cellStyle name="Normal 2 8 16 5" xfId="35356"/>
    <cellStyle name="Normal 2 8 16 6" xfId="44379"/>
    <cellStyle name="Normal 2 8 17" xfId="5708"/>
    <cellStyle name="Normal 2 8 17 2" xfId="14479"/>
    <cellStyle name="Normal 2 8 17 3" xfId="31250"/>
    <cellStyle name="Normal 2 8 17 4" xfId="40047"/>
    <cellStyle name="Normal 2 8 17 5" xfId="42663"/>
    <cellStyle name="Normal 2 8 17 6" xfId="44165"/>
    <cellStyle name="Normal 2 8 18" xfId="5709"/>
    <cellStyle name="Normal 2 8 18 2" xfId="13752"/>
    <cellStyle name="Normal 2 8 18 3" xfId="30547"/>
    <cellStyle name="Normal 2 8 18 4" xfId="36717"/>
    <cellStyle name="Normal 2 8 18 5" xfId="36928"/>
    <cellStyle name="Normal 2 8 18 6" xfId="32898"/>
    <cellStyle name="Normal 2 8 19" xfId="5710"/>
    <cellStyle name="Normal 2 8 19 2" xfId="14544"/>
    <cellStyle name="Normal 2 8 19 3" xfId="31310"/>
    <cellStyle name="Normal 2 8 19 4" xfId="39470"/>
    <cellStyle name="Normal 2 8 19 5" xfId="42204"/>
    <cellStyle name="Normal 2 8 19 6" xfId="44747"/>
    <cellStyle name="Normal 2 8 2" xfId="5711"/>
    <cellStyle name="Normal 2 8 2 10" xfId="5712"/>
    <cellStyle name="Normal 2 8 2 10 2" xfId="11910"/>
    <cellStyle name="Normal 2 8 2 10 3" xfId="10237"/>
    <cellStyle name="Normal 2 8 2 10 4" xfId="9863"/>
    <cellStyle name="Normal 2 8 2 10 5" xfId="38817"/>
    <cellStyle name="Normal 2 8 2 10 6" xfId="39256"/>
    <cellStyle name="Normal 2 8 2 11" xfId="5713"/>
    <cellStyle name="Normal 2 8 2 11 2" xfId="11911"/>
    <cellStyle name="Normal 2 8 2 11 3" xfId="10236"/>
    <cellStyle name="Normal 2 8 2 11 4" xfId="30214"/>
    <cellStyle name="Normal 2 8 2 11 5" xfId="37670"/>
    <cellStyle name="Normal 2 8 2 11 6" xfId="40274"/>
    <cellStyle name="Normal 2 8 2 12" xfId="5714"/>
    <cellStyle name="Normal 2 8 2 12 2" xfId="11912"/>
    <cellStyle name="Normal 2 8 2 12 3" xfId="10206"/>
    <cellStyle name="Normal 2 8 2 12 4" xfId="15007"/>
    <cellStyle name="Normal 2 8 2 12 5" xfId="41290"/>
    <cellStyle name="Normal 2 8 2 12 6" xfId="36501"/>
    <cellStyle name="Normal 2 8 2 13" xfId="5715"/>
    <cellStyle name="Normal 2 8 2 13 2" xfId="11913"/>
    <cellStyle name="Normal 2 8 2 13 3" xfId="23971"/>
    <cellStyle name="Normal 2 8 2 13 4" xfId="15453"/>
    <cellStyle name="Normal 2 8 2 13 5" xfId="36670"/>
    <cellStyle name="Normal 2 8 2 13 6" xfId="35022"/>
    <cellStyle name="Normal 2 8 2 14" xfId="5716"/>
    <cellStyle name="Normal 2 8 2 14 2" xfId="13297"/>
    <cellStyle name="Normal 2 8 2 14 3" xfId="30156"/>
    <cellStyle name="Normal 2 8 2 14 4" xfId="40968"/>
    <cellStyle name="Normal 2 8 2 14 5" xfId="43336"/>
    <cellStyle name="Normal 2 8 2 14 6" xfId="44327"/>
    <cellStyle name="Normal 2 8 2 15" xfId="5717"/>
    <cellStyle name="Normal 2 8 2 15 2" xfId="14480"/>
    <cellStyle name="Normal 2 8 2 15 3" xfId="31251"/>
    <cellStyle name="Normal 2 8 2 15 4" xfId="39944"/>
    <cellStyle name="Normal 2 8 2 15 5" xfId="42586"/>
    <cellStyle name="Normal 2 8 2 15 6" xfId="44115"/>
    <cellStyle name="Normal 2 8 2 16" xfId="5718"/>
    <cellStyle name="Normal 2 8 2 16 2" xfId="13751"/>
    <cellStyle name="Normal 2 8 2 16 3" xfId="30546"/>
    <cellStyle name="Normal 2 8 2 16 4" xfId="38550"/>
    <cellStyle name="Normal 2 8 2 16 5" xfId="41785"/>
    <cellStyle name="Normal 2 8 2 16 6" xfId="41886"/>
    <cellStyle name="Normal 2 8 2 17" xfId="5719"/>
    <cellStyle name="Normal 2 8 2 17 2" xfId="14546"/>
    <cellStyle name="Normal 2 8 2 17 3" xfId="31311"/>
    <cellStyle name="Normal 2 8 2 17 4" xfId="41092"/>
    <cellStyle name="Normal 2 8 2 17 5" xfId="43425"/>
    <cellStyle name="Normal 2 8 2 17 6" xfId="44644"/>
    <cellStyle name="Normal 2 8 2 18" xfId="5720"/>
    <cellStyle name="Normal 2 8 2 18 2" xfId="13661"/>
    <cellStyle name="Normal 2 8 2 18 3" xfId="30461"/>
    <cellStyle name="Normal 2 8 2 18 4" xfId="37601"/>
    <cellStyle name="Normal 2 8 2 18 5" xfId="33496"/>
    <cellStyle name="Normal 2 8 2 18 6" xfId="43063"/>
    <cellStyle name="Normal 2 8 2 19" xfId="5721"/>
    <cellStyle name="Normal 2 8 2 19 2" xfId="14654"/>
    <cellStyle name="Normal 2 8 2 19 3" xfId="31403"/>
    <cellStyle name="Normal 2 8 2 19 4" xfId="41222"/>
    <cellStyle name="Normal 2 8 2 19 5" xfId="43530"/>
    <cellStyle name="Normal 2 8 2 19 6" xfId="44881"/>
    <cellStyle name="Normal 2 8 2 2" xfId="5722"/>
    <cellStyle name="Normal 2 8 2 2 10" xfId="50156"/>
    <cellStyle name="Normal 2 8 2 2 11" xfId="51370"/>
    <cellStyle name="Normal 2 8 2 2 12" xfId="52640"/>
    <cellStyle name="Normal 2 8 2 2 13" xfId="53883"/>
    <cellStyle name="Normal 2 8 2 2 14" xfId="55114"/>
    <cellStyle name="Normal 2 8 2 2 15" xfId="56344"/>
    <cellStyle name="Normal 2 8 2 2 16" xfId="57563"/>
    <cellStyle name="Normal 2 8 2 2 17" xfId="58774"/>
    <cellStyle name="Normal 2 8 2 2 18" xfId="59971"/>
    <cellStyle name="Normal 2 8 2 2 19" xfId="61352"/>
    <cellStyle name="Normal 2 8 2 2 2" xfId="11909"/>
    <cellStyle name="Normal 2 8 2 2 20" xfId="62549"/>
    <cellStyle name="Normal 2 8 2 2 3" xfId="10238"/>
    <cellStyle name="Normal 2 8 2 2 4" xfId="34190"/>
    <cellStyle name="Normal 2 8 2 2 5" xfId="38619"/>
    <cellStyle name="Normal 2 8 2 2 6" xfId="43621"/>
    <cellStyle name="Normal 2 8 2 2 7" xfId="46322"/>
    <cellStyle name="Normal 2 8 2 2 8" xfId="47651"/>
    <cellStyle name="Normal 2 8 2 2 9" xfId="48908"/>
    <cellStyle name="Normal 2 8 2 20" xfId="5723"/>
    <cellStyle name="Normal 2 8 2 20 2" xfId="13552"/>
    <cellStyle name="Normal 2 8 2 20 3" xfId="30361"/>
    <cellStyle name="Normal 2 8 2 20 4" xfId="13424"/>
    <cellStyle name="Normal 2 8 2 20 5" xfId="35977"/>
    <cellStyle name="Normal 2 8 2 20 6" xfId="44421"/>
    <cellStyle name="Normal 2 8 2 21" xfId="5724"/>
    <cellStyle name="Normal 2 8 2 21 2" xfId="14767"/>
    <cellStyle name="Normal 2 8 2 21 3" xfId="31493"/>
    <cellStyle name="Normal 2 8 2 21 4" xfId="40553"/>
    <cellStyle name="Normal 2 8 2 21 5" xfId="43047"/>
    <cellStyle name="Normal 2 8 2 21 6" xfId="44629"/>
    <cellStyle name="Normal 2 8 2 22" xfId="5725"/>
    <cellStyle name="Normal 2 8 2 22 2" xfId="13415"/>
    <cellStyle name="Normal 2 8 2 22 3" xfId="30259"/>
    <cellStyle name="Normal 2 8 2 22 4" xfId="32576"/>
    <cellStyle name="Normal 2 8 2 22 5" xfId="38264"/>
    <cellStyle name="Normal 2 8 2 22 6" xfId="39824"/>
    <cellStyle name="Normal 2 8 2 23" xfId="5726"/>
    <cellStyle name="Normal 2 8 2 23 2" xfId="14923"/>
    <cellStyle name="Normal 2 8 2 23 3" xfId="31610"/>
    <cellStyle name="Normal 2 8 2 23 4" xfId="41544"/>
    <cellStyle name="Normal 2 8 2 23 5" xfId="43777"/>
    <cellStyle name="Normal 2 8 2 23 6" xfId="35174"/>
    <cellStyle name="Normal 2 8 2 24" xfId="5727"/>
    <cellStyle name="Normal 2 8 2 24 2" xfId="15366"/>
    <cellStyle name="Normal 2 8 2 24 3" xfId="31950"/>
    <cellStyle name="Normal 2 8 2 24 4" xfId="36963"/>
    <cellStyle name="Normal 2 8 2 24 5" xfId="41561"/>
    <cellStyle name="Normal 2 8 2 24 6" xfId="34109"/>
    <cellStyle name="Normal 2 8 2 25" xfId="5728"/>
    <cellStyle name="Normal 2 8 2 25 2" xfId="15768"/>
    <cellStyle name="Normal 2 8 2 25 3" xfId="32275"/>
    <cellStyle name="Normal 2 8 2 25 4" xfId="36776"/>
    <cellStyle name="Normal 2 8 2 25 5" xfId="31036"/>
    <cellStyle name="Normal 2 8 2 25 6" xfId="37043"/>
    <cellStyle name="Normal 2 8 2 26" xfId="5729"/>
    <cellStyle name="Normal 2 8 2 26 2" xfId="16168"/>
    <cellStyle name="Normal 2 8 2 26 3" xfId="32572"/>
    <cellStyle name="Normal 2 8 2 26 4" xfId="38196"/>
    <cellStyle name="Normal 2 8 2 26 5" xfId="31922"/>
    <cellStyle name="Normal 2 8 2 26 6" xfId="44169"/>
    <cellStyle name="Normal 2 8 2 27" xfId="5730"/>
    <cellStyle name="Normal 2 8 2 27 2" xfId="16569"/>
    <cellStyle name="Normal 2 8 2 27 3" xfId="32870"/>
    <cellStyle name="Normal 2 8 2 27 4" xfId="38227"/>
    <cellStyle name="Normal 2 8 2 27 5" xfId="35830"/>
    <cellStyle name="Normal 2 8 2 27 6" xfId="44371"/>
    <cellStyle name="Normal 2 8 2 28" xfId="5731"/>
    <cellStyle name="Normal 2 8 2 28 2" xfId="16968"/>
    <cellStyle name="Normal 2 8 2 28 3" xfId="33181"/>
    <cellStyle name="Normal 2 8 2 28 4" xfId="36503"/>
    <cellStyle name="Normal 2 8 2 28 5" xfId="39858"/>
    <cellStyle name="Normal 2 8 2 28 6" xfId="39376"/>
    <cellStyle name="Normal 2 8 2 29" xfId="5732"/>
    <cellStyle name="Normal 2 8 2 29 2" xfId="17360"/>
    <cellStyle name="Normal 2 8 2 29 3" xfId="33465"/>
    <cellStyle name="Normal 2 8 2 29 4" xfId="39972"/>
    <cellStyle name="Normal 2 8 2 29 5" xfId="42607"/>
    <cellStyle name="Normal 2 8 2 29 6" xfId="44135"/>
    <cellStyle name="Normal 2 8 2 3" xfId="5733"/>
    <cellStyle name="Normal 2 8 2 3 10" xfId="50157"/>
    <cellStyle name="Normal 2 8 2 3 11" xfId="51371"/>
    <cellStyle name="Normal 2 8 2 3 12" xfId="52641"/>
    <cellStyle name="Normal 2 8 2 3 13" xfId="53884"/>
    <cellStyle name="Normal 2 8 2 3 14" xfId="55115"/>
    <cellStyle name="Normal 2 8 2 3 15" xfId="56345"/>
    <cellStyle name="Normal 2 8 2 3 16" xfId="57564"/>
    <cellStyle name="Normal 2 8 2 3 17" xfId="58775"/>
    <cellStyle name="Normal 2 8 2 3 18" xfId="59972"/>
    <cellStyle name="Normal 2 8 2 3 19" xfId="61353"/>
    <cellStyle name="Normal 2 8 2 3 2" xfId="11914"/>
    <cellStyle name="Normal 2 8 2 3 20" xfId="62550"/>
    <cellStyle name="Normal 2 8 2 3 3" xfId="23773"/>
    <cellStyle name="Normal 2 8 2 3 4" xfId="15853"/>
    <cellStyle name="Normal 2 8 2 3 5" xfId="36603"/>
    <cellStyle name="Normal 2 8 2 3 6" xfId="11169"/>
    <cellStyle name="Normal 2 8 2 3 7" xfId="46323"/>
    <cellStyle name="Normal 2 8 2 3 8" xfId="47652"/>
    <cellStyle name="Normal 2 8 2 3 9" xfId="48909"/>
    <cellStyle name="Normal 2 8 2 30" xfId="5734"/>
    <cellStyle name="Normal 2 8 2 30 2" xfId="17760"/>
    <cellStyle name="Normal 2 8 2 30 3" xfId="33763"/>
    <cellStyle name="Normal 2 8 2 30 4" xfId="41318"/>
    <cellStyle name="Normal 2 8 2 30 5" xfId="43596"/>
    <cellStyle name="Normal 2 8 2 30 6" xfId="44743"/>
    <cellStyle name="Normal 2 8 2 31" xfId="5735"/>
    <cellStyle name="Normal 2 8 2 31 2" xfId="20151"/>
    <cellStyle name="Normal 2 8 2 31 3" xfId="35524"/>
    <cellStyle name="Normal 2 8 2 31 4" xfId="32841"/>
    <cellStyle name="Normal 2 8 2 31 5" xfId="38120"/>
    <cellStyle name="Normal 2 8 2 31 6" xfId="43242"/>
    <cellStyle name="Normal 2 8 2 32" xfId="5736"/>
    <cellStyle name="Normal 2 8 2 32 2" xfId="23209"/>
    <cellStyle name="Normal 2 8 2 32 3" xfId="37675"/>
    <cellStyle name="Normal 2 8 2 32 4" xfId="41765"/>
    <cellStyle name="Normal 2 8 2 32 5" xfId="43932"/>
    <cellStyle name="Normal 2 8 2 32 6" xfId="45025"/>
    <cellStyle name="Normal 2 8 2 33" xfId="5737"/>
    <cellStyle name="Normal 2 8 2 33 2" xfId="16181"/>
    <cellStyle name="Normal 2 8 2 33 3" xfId="32585"/>
    <cellStyle name="Normal 2 8 2 33 4" xfId="36604"/>
    <cellStyle name="Normal 2 8 2 33 5" xfId="41814"/>
    <cellStyle name="Normal 2 8 2 33 6" xfId="38615"/>
    <cellStyle name="Normal 2 8 2 34" xfId="9593"/>
    <cellStyle name="Normal 2 8 2 35" xfId="14901"/>
    <cellStyle name="Normal 2 8 2 36" xfId="23928"/>
    <cellStyle name="Normal 2 8 2 37" xfId="21320"/>
    <cellStyle name="Normal 2 8 2 38" xfId="19427"/>
    <cellStyle name="Normal 2 8 2 39" xfId="24107"/>
    <cellStyle name="Normal 2 8 2 4" xfId="5738"/>
    <cellStyle name="Normal 2 8 2 4 10" xfId="50158"/>
    <cellStyle name="Normal 2 8 2 4 11" xfId="51372"/>
    <cellStyle name="Normal 2 8 2 4 12" xfId="52642"/>
    <cellStyle name="Normal 2 8 2 4 13" xfId="53885"/>
    <cellStyle name="Normal 2 8 2 4 14" xfId="55116"/>
    <cellStyle name="Normal 2 8 2 4 15" xfId="56346"/>
    <cellStyle name="Normal 2 8 2 4 16" xfId="57565"/>
    <cellStyle name="Normal 2 8 2 4 17" xfId="58776"/>
    <cellStyle name="Normal 2 8 2 4 18" xfId="59973"/>
    <cellStyle name="Normal 2 8 2 4 19" xfId="61354"/>
    <cellStyle name="Normal 2 8 2 4 2" xfId="11915"/>
    <cellStyle name="Normal 2 8 2 4 20" xfId="62551"/>
    <cellStyle name="Normal 2 8 2 4 3" xfId="23566"/>
    <cellStyle name="Normal 2 8 2 4 4" xfId="16254"/>
    <cellStyle name="Normal 2 8 2 4 5" xfId="41351"/>
    <cellStyle name="Normal 2 8 2 4 6" xfId="33732"/>
    <cellStyle name="Normal 2 8 2 4 7" xfId="46324"/>
    <cellStyle name="Normal 2 8 2 4 8" xfId="47653"/>
    <cellStyle name="Normal 2 8 2 4 9" xfId="48910"/>
    <cellStyle name="Normal 2 8 2 40" xfId="22281"/>
    <cellStyle name="Normal 2 8 2 41" xfId="20601"/>
    <cellStyle name="Normal 2 8 2 42" xfId="16155"/>
    <cellStyle name="Normal 2 8 2 43" xfId="24232"/>
    <cellStyle name="Normal 2 8 2 44" xfId="24351"/>
    <cellStyle name="Normal 2 8 2 45" xfId="24141"/>
    <cellStyle name="Normal 2 8 2 46" xfId="19393"/>
    <cellStyle name="Normal 2 8 2 47" xfId="19735"/>
    <cellStyle name="Normal 2 8 2 48" xfId="24033"/>
    <cellStyle name="Normal 2 8 2 49" xfId="23174"/>
    <cellStyle name="Normal 2 8 2 5" xfId="5739"/>
    <cellStyle name="Normal 2 8 2 5 10" xfId="50159"/>
    <cellStyle name="Normal 2 8 2 5 11" xfId="51373"/>
    <cellStyle name="Normal 2 8 2 5 12" xfId="52643"/>
    <cellStyle name="Normal 2 8 2 5 13" xfId="53886"/>
    <cellStyle name="Normal 2 8 2 5 14" xfId="55117"/>
    <cellStyle name="Normal 2 8 2 5 15" xfId="56347"/>
    <cellStyle name="Normal 2 8 2 5 16" xfId="57566"/>
    <cellStyle name="Normal 2 8 2 5 17" xfId="58777"/>
    <cellStyle name="Normal 2 8 2 5 18" xfId="59974"/>
    <cellStyle name="Normal 2 8 2 5 19" xfId="61355"/>
    <cellStyle name="Normal 2 8 2 5 2" xfId="11916"/>
    <cellStyle name="Normal 2 8 2 5 20" xfId="62552"/>
    <cellStyle name="Normal 2 8 2 5 3" xfId="20994"/>
    <cellStyle name="Normal 2 8 2 5 4" xfId="30213"/>
    <cellStyle name="Normal 2 8 2 5 5" xfId="31651"/>
    <cellStyle name="Normal 2 8 2 5 6" xfId="13077"/>
    <cellStyle name="Normal 2 8 2 5 7" xfId="46325"/>
    <cellStyle name="Normal 2 8 2 5 8" xfId="47654"/>
    <cellStyle name="Normal 2 8 2 5 9" xfId="48911"/>
    <cellStyle name="Normal 2 8 2 50" xfId="23410"/>
    <cellStyle name="Normal 2 8 2 51" xfId="20287"/>
    <cellStyle name="Normal 2 8 2 52" xfId="22131"/>
    <cellStyle name="Normal 2 8 2 53" xfId="21289"/>
    <cellStyle name="Normal 2 8 2 54" xfId="22061"/>
    <cellStyle name="Normal 2 8 2 55" xfId="14551"/>
    <cellStyle name="Normal 2 8 2 56" xfId="21998"/>
    <cellStyle name="Normal 2 8 2 57" xfId="21419"/>
    <cellStyle name="Normal 2 8 2 58" xfId="24270"/>
    <cellStyle name="Normal 2 8 2 59" xfId="21470"/>
    <cellStyle name="Normal 2 8 2 6" xfId="5740"/>
    <cellStyle name="Normal 2 8 2 6 10" xfId="50160"/>
    <cellStyle name="Normal 2 8 2 6 11" xfId="51374"/>
    <cellStyle name="Normal 2 8 2 6 12" xfId="52644"/>
    <cellStyle name="Normal 2 8 2 6 13" xfId="53887"/>
    <cellStyle name="Normal 2 8 2 6 14" xfId="55118"/>
    <cellStyle name="Normal 2 8 2 6 15" xfId="56348"/>
    <cellStyle name="Normal 2 8 2 6 16" xfId="57567"/>
    <cellStyle name="Normal 2 8 2 6 17" xfId="58778"/>
    <cellStyle name="Normal 2 8 2 6 18" xfId="59975"/>
    <cellStyle name="Normal 2 8 2 6 19" xfId="61356"/>
    <cellStyle name="Normal 2 8 2 6 2" xfId="11917"/>
    <cellStyle name="Normal 2 8 2 6 20" xfId="62553"/>
    <cellStyle name="Normal 2 8 2 6 3" xfId="19813"/>
    <cellStyle name="Normal 2 8 2 6 4" xfId="16652"/>
    <cellStyle name="Normal 2 8 2 6 5" xfId="13417"/>
    <cellStyle name="Normal 2 8 2 6 6" xfId="35135"/>
    <cellStyle name="Normal 2 8 2 6 7" xfId="46326"/>
    <cellStyle name="Normal 2 8 2 6 8" xfId="47655"/>
    <cellStyle name="Normal 2 8 2 6 9" xfId="48912"/>
    <cellStyle name="Normal 2 8 2 60" xfId="24265"/>
    <cellStyle name="Normal 2 8 2 61" xfId="21514"/>
    <cellStyle name="Normal 2 8 2 62" xfId="23468"/>
    <cellStyle name="Normal 2 8 2 63" xfId="21547"/>
    <cellStyle name="Normal 2 8 2 64" xfId="28865"/>
    <cellStyle name="Normal 2 8 2 65" xfId="26078"/>
    <cellStyle name="Normal 2 8 2 66" xfId="28754"/>
    <cellStyle name="Normal 2 8 2 67" xfId="22929"/>
    <cellStyle name="Normal 2 8 2 68" xfId="22946"/>
    <cellStyle name="Normal 2 8 2 69" xfId="26072"/>
    <cellStyle name="Normal 2 8 2 7" xfId="5741"/>
    <cellStyle name="Normal 2 8 2 7 10" xfId="50161"/>
    <cellStyle name="Normal 2 8 2 7 11" xfId="51375"/>
    <cellStyle name="Normal 2 8 2 7 12" xfId="52645"/>
    <cellStyle name="Normal 2 8 2 7 13" xfId="53888"/>
    <cellStyle name="Normal 2 8 2 7 14" xfId="55119"/>
    <cellStyle name="Normal 2 8 2 7 15" xfId="56349"/>
    <cellStyle name="Normal 2 8 2 7 16" xfId="57568"/>
    <cellStyle name="Normal 2 8 2 7 17" xfId="58779"/>
    <cellStyle name="Normal 2 8 2 7 18" xfId="59976"/>
    <cellStyle name="Normal 2 8 2 7 19" xfId="61357"/>
    <cellStyle name="Normal 2 8 2 7 2" xfId="11918"/>
    <cellStyle name="Normal 2 8 2 7 20" xfId="62554"/>
    <cellStyle name="Normal 2 8 2 7 3" xfId="19411"/>
    <cellStyle name="Normal 2 8 2 7 4" xfId="17045"/>
    <cellStyle name="Normal 2 8 2 7 5" xfId="11310"/>
    <cellStyle name="Normal 2 8 2 7 6" xfId="37781"/>
    <cellStyle name="Normal 2 8 2 7 7" xfId="46327"/>
    <cellStyle name="Normal 2 8 2 7 8" xfId="47656"/>
    <cellStyle name="Normal 2 8 2 7 9" xfId="48913"/>
    <cellStyle name="Normal 2 8 2 70" xfId="28789"/>
    <cellStyle name="Normal 2 8 2 71" xfId="29635"/>
    <cellStyle name="Normal 2 8 2 72" xfId="28811"/>
    <cellStyle name="Normal 2 8 2 73" xfId="24918"/>
    <cellStyle name="Normal 2 8 2 74" xfId="27393"/>
    <cellStyle name="Normal 2 8 2 75" xfId="21831"/>
    <cellStyle name="Normal 2 8 2 76" xfId="13009"/>
    <cellStyle name="Normal 2 8 2 77" xfId="30036"/>
    <cellStyle name="Normal 2 8 2 78" xfId="36379"/>
    <cellStyle name="Normal 2 8 2 79" xfId="39419"/>
    <cellStyle name="Normal 2 8 2 8" xfId="5742"/>
    <cellStyle name="Normal 2 8 2 8 2" xfId="11919"/>
    <cellStyle name="Normal 2 8 2 8 3" xfId="18998"/>
    <cellStyle name="Normal 2 8 2 8 4" xfId="17441"/>
    <cellStyle name="Normal 2 8 2 8 5" xfId="37886"/>
    <cellStyle name="Normal 2 8 2 8 6" xfId="42428"/>
    <cellStyle name="Normal 2 8 2 80" xfId="46321"/>
    <cellStyle name="Normal 2 8 2 81" xfId="47650"/>
    <cellStyle name="Normal 2 8 2 82" xfId="48907"/>
    <cellStyle name="Normal 2 8 2 83" xfId="50155"/>
    <cellStyle name="Normal 2 8 2 84" xfId="51369"/>
    <cellStyle name="Normal 2 8 2 85" xfId="52639"/>
    <cellStyle name="Normal 2 8 2 86" xfId="53882"/>
    <cellStyle name="Normal 2 8 2 87" xfId="55113"/>
    <cellStyle name="Normal 2 8 2 88" xfId="56343"/>
    <cellStyle name="Normal 2 8 2 89" xfId="57562"/>
    <cellStyle name="Normal 2 8 2 9" xfId="5743"/>
    <cellStyle name="Normal 2 8 2 9 2" xfId="11920"/>
    <cellStyle name="Normal 2 8 2 9 3" xfId="10235"/>
    <cellStyle name="Normal 2 8 2 9 4" xfId="17846"/>
    <cellStyle name="Normal 2 8 2 9 5" xfId="38028"/>
    <cellStyle name="Normal 2 8 2 9 6" xfId="31315"/>
    <cellStyle name="Normal 2 8 2 90" xfId="58773"/>
    <cellStyle name="Normal 2 8 2 91" xfId="59970"/>
    <cellStyle name="Normal 2 8 2 92" xfId="61351"/>
    <cellStyle name="Normal 2 8 2 93" xfId="62548"/>
    <cellStyle name="Normal 2 8 2_Planilha" xfId="46328"/>
    <cellStyle name="Normal 2 8 20" xfId="5744"/>
    <cellStyle name="Normal 2 8 20 2" xfId="13664"/>
    <cellStyle name="Normal 2 8 20 3" xfId="30462"/>
    <cellStyle name="Normal 2 8 20 4" xfId="37339"/>
    <cellStyle name="Normal 2 8 20 5" xfId="34337"/>
    <cellStyle name="Normal 2 8 20 6" xfId="45107"/>
    <cellStyle name="Normal 2 8 21" xfId="5745"/>
    <cellStyle name="Normal 2 8 21 2" xfId="14649"/>
    <cellStyle name="Normal 2 8 21 3" xfId="31399"/>
    <cellStyle name="Normal 2 8 21 4" xfId="41896"/>
    <cellStyle name="Normal 2 8 21 5" xfId="44028"/>
    <cellStyle name="Normal 2 8 21 6" xfId="44712"/>
    <cellStyle name="Normal 2 8 22" xfId="5746"/>
    <cellStyle name="Normal 2 8 22 2" xfId="13559"/>
    <cellStyle name="Normal 2 8 22 3" xfId="30366"/>
    <cellStyle name="Normal 2 8 22 4" xfId="39832"/>
    <cellStyle name="Normal 2 8 22 5" xfId="42496"/>
    <cellStyle name="Normal 2 8 22 6" xfId="41473"/>
    <cellStyle name="Normal 2 8 23" xfId="5747"/>
    <cellStyle name="Normal 2 8 23 2" xfId="14763"/>
    <cellStyle name="Normal 2 8 23 3" xfId="31490"/>
    <cellStyle name="Normal 2 8 23 4" xfId="38379"/>
    <cellStyle name="Normal 2 8 23 5" xfId="38736"/>
    <cellStyle name="Normal 2 8 23 6" xfId="45121"/>
    <cellStyle name="Normal 2 8 24" xfId="5748"/>
    <cellStyle name="Normal 2 8 24 2" xfId="13421"/>
    <cellStyle name="Normal 2 8 24 3" xfId="30264"/>
    <cellStyle name="Normal 2 8 24 4" xfId="33271"/>
    <cellStyle name="Normal 2 8 24 5" xfId="37021"/>
    <cellStyle name="Normal 2 8 24 6" xfId="43337"/>
    <cellStyle name="Normal 2 8 25" xfId="5749"/>
    <cellStyle name="Normal 2 8 25 2" xfId="14922"/>
    <cellStyle name="Normal 2 8 25 3" xfId="31609"/>
    <cellStyle name="Normal 2 8 25 4" xfId="40767"/>
    <cellStyle name="Normal 2 8 25 5" xfId="43198"/>
    <cellStyle name="Normal 2 8 25 6" xfId="44079"/>
    <cellStyle name="Normal 2 8 26" xfId="5750"/>
    <cellStyle name="Normal 2 8 26 2" xfId="15355"/>
    <cellStyle name="Normal 2 8 26 3" xfId="31943"/>
    <cellStyle name="Normal 2 8 26 4" xfId="38792"/>
    <cellStyle name="Normal 2 8 26 5" xfId="39691"/>
    <cellStyle name="Normal 2 8 26 6" xfId="44986"/>
    <cellStyle name="Normal 2 8 27" xfId="5751"/>
    <cellStyle name="Normal 2 8 27 2" xfId="15764"/>
    <cellStyle name="Normal 2 8 27 3" xfId="32271"/>
    <cellStyle name="Normal 2 8 27 4" xfId="41253"/>
    <cellStyle name="Normal 2 8 27 5" xfId="43547"/>
    <cellStyle name="Normal 2 8 27 6" xfId="45022"/>
    <cellStyle name="Normal 2 8 28" xfId="5752"/>
    <cellStyle name="Normal 2 8 28 2" xfId="16157"/>
    <cellStyle name="Normal 2 8 28 3" xfId="32565"/>
    <cellStyle name="Normal 2 8 28 4" xfId="39565"/>
    <cellStyle name="Normal 2 8 28 5" xfId="42284"/>
    <cellStyle name="Normal 2 8 28 6" xfId="31134"/>
    <cellStyle name="Normal 2 8 29" xfId="5753"/>
    <cellStyle name="Normal 2 8 29 2" xfId="16565"/>
    <cellStyle name="Normal 2 8 29 3" xfId="32867"/>
    <cellStyle name="Normal 2 8 29 4" xfId="37407"/>
    <cellStyle name="Normal 2 8 29 5" xfId="40975"/>
    <cellStyle name="Normal 2 8 29 6" xfId="33095"/>
    <cellStyle name="Normal 2 8 3" xfId="5754"/>
    <cellStyle name="Normal 2 8 3 10" xfId="5755"/>
    <cellStyle name="Normal 2 8 3 10 2" xfId="11922"/>
    <cellStyle name="Normal 2 8 3 10 3" xfId="10233"/>
    <cellStyle name="Normal 2 8 3 10 4" xfId="18660"/>
    <cellStyle name="Normal 2 8 3 10 5" xfId="34688"/>
    <cellStyle name="Normal 2 8 3 10 6" xfId="43905"/>
    <cellStyle name="Normal 2 8 3 11" xfId="5756"/>
    <cellStyle name="Normal 2 8 3 11 2" xfId="11923"/>
    <cellStyle name="Normal 2 8 3 11 3" xfId="10232"/>
    <cellStyle name="Normal 2 8 3 11 4" xfId="33895"/>
    <cellStyle name="Normal 2 8 3 11 5" xfId="10503"/>
    <cellStyle name="Normal 2 8 3 11 6" xfId="43695"/>
    <cellStyle name="Normal 2 8 3 12" xfId="5757"/>
    <cellStyle name="Normal 2 8 3 12 2" xfId="11924"/>
    <cellStyle name="Normal 2 8 3 12 3" xfId="10231"/>
    <cellStyle name="Normal 2 8 3 12 4" xfId="33620"/>
    <cellStyle name="Normal 2 8 3 12 5" xfId="36824"/>
    <cellStyle name="Normal 2 8 3 12 6" xfId="38820"/>
    <cellStyle name="Normal 2 8 3 13" xfId="5758"/>
    <cellStyle name="Normal 2 8 3 13 2" xfId="11925"/>
    <cellStyle name="Normal 2 8 3 13 3" xfId="10230"/>
    <cellStyle name="Normal 2 8 3 13 4" xfId="33331"/>
    <cellStyle name="Normal 2 8 3 13 5" xfId="39744"/>
    <cellStyle name="Normal 2 8 3 13 6" xfId="43809"/>
    <cellStyle name="Normal 2 8 3 14" xfId="5759"/>
    <cellStyle name="Normal 2 8 3 14 2" xfId="13298"/>
    <cellStyle name="Normal 2 8 3 14 3" xfId="30157"/>
    <cellStyle name="Normal 2 8 3 14 4" xfId="41396"/>
    <cellStyle name="Normal 2 8 3 14 5" xfId="43660"/>
    <cellStyle name="Normal 2 8 3 14 6" xfId="44278"/>
    <cellStyle name="Normal 2 8 3 15" xfId="5760"/>
    <cellStyle name="Normal 2 8 3 15 2" xfId="14487"/>
    <cellStyle name="Normal 2 8 3 15 3" xfId="31255"/>
    <cellStyle name="Normal 2 8 3 15 4" xfId="39138"/>
    <cellStyle name="Normal 2 8 3 15 5" xfId="41962"/>
    <cellStyle name="Normal 2 8 3 15 6" xfId="30313"/>
    <cellStyle name="Normal 2 8 3 16" xfId="5761"/>
    <cellStyle name="Normal 2 8 3 16 2" xfId="13743"/>
    <cellStyle name="Normal 2 8 3 16 3" xfId="30538"/>
    <cellStyle name="Normal 2 8 3 16 4" xfId="41297"/>
    <cellStyle name="Normal 2 8 3 16 5" xfId="43581"/>
    <cellStyle name="Normal 2 8 3 16 6" xfId="35304"/>
    <cellStyle name="Normal 2 8 3 17" xfId="5762"/>
    <cellStyle name="Normal 2 8 3 17 2" xfId="14553"/>
    <cellStyle name="Normal 2 8 3 17 3" xfId="31318"/>
    <cellStyle name="Normal 2 8 3 17 4" xfId="40437"/>
    <cellStyle name="Normal 2 8 3 17 5" xfId="42963"/>
    <cellStyle name="Normal 2 8 3 17 6" xfId="44352"/>
    <cellStyle name="Normal 2 8 3 18" xfId="5763"/>
    <cellStyle name="Normal 2 8 3 18 2" xfId="13654"/>
    <cellStyle name="Normal 2 8 3 18 3" xfId="30454"/>
    <cellStyle name="Normal 2 8 3 18 4" xfId="38998"/>
    <cellStyle name="Normal 2 8 3 18 5" xfId="39694"/>
    <cellStyle name="Normal 2 8 3 18 6" xfId="40288"/>
    <cellStyle name="Normal 2 8 3 19" xfId="5764"/>
    <cellStyle name="Normal 2 8 3 19 2" xfId="14662"/>
    <cellStyle name="Normal 2 8 3 19 3" xfId="31408"/>
    <cellStyle name="Normal 2 8 3 19 4" xfId="40972"/>
    <cellStyle name="Normal 2 8 3 19 5" xfId="43342"/>
    <cellStyle name="Normal 2 8 3 19 6" xfId="44598"/>
    <cellStyle name="Normal 2 8 3 2" xfId="5765"/>
    <cellStyle name="Normal 2 8 3 2 10" xfId="50164"/>
    <cellStyle name="Normal 2 8 3 2 11" xfId="51377"/>
    <cellStyle name="Normal 2 8 3 2 12" xfId="52647"/>
    <cellStyle name="Normal 2 8 3 2 13" xfId="53891"/>
    <cellStyle name="Normal 2 8 3 2 14" xfId="55122"/>
    <cellStyle name="Normal 2 8 3 2 15" xfId="56352"/>
    <cellStyle name="Normal 2 8 3 2 16" xfId="57570"/>
    <cellStyle name="Normal 2 8 3 2 17" xfId="58781"/>
    <cellStyle name="Normal 2 8 3 2 18" xfId="59978"/>
    <cellStyle name="Normal 2 8 3 2 19" xfId="61359"/>
    <cellStyle name="Normal 2 8 3 2 2" xfId="11921"/>
    <cellStyle name="Normal 2 8 3 2 20" xfId="62556"/>
    <cellStyle name="Normal 2 8 3 2 3" xfId="10234"/>
    <cellStyle name="Normal 2 8 3 2 4" xfId="18251"/>
    <cellStyle name="Normal 2 8 3 2 5" xfId="37156"/>
    <cellStyle name="Normal 2 8 3 2 6" xfId="39380"/>
    <cellStyle name="Normal 2 8 3 2 7" xfId="46330"/>
    <cellStyle name="Normal 2 8 3 2 8" xfId="47659"/>
    <cellStyle name="Normal 2 8 3 2 9" xfId="48916"/>
    <cellStyle name="Normal 2 8 3 20" xfId="5766"/>
    <cellStyle name="Normal 2 8 3 20 2" xfId="13544"/>
    <cellStyle name="Normal 2 8 3 20 3" xfId="30354"/>
    <cellStyle name="Normal 2 8 3 20 4" xfId="36199"/>
    <cellStyle name="Normal 2 8 3 20 5" xfId="41074"/>
    <cellStyle name="Normal 2 8 3 20 6" xfId="43924"/>
    <cellStyle name="Normal 2 8 3 21" xfId="5767"/>
    <cellStyle name="Normal 2 8 3 21 2" xfId="14776"/>
    <cellStyle name="Normal 2 8 3 21 3" xfId="31498"/>
    <cellStyle name="Normal 2 8 3 21 4" xfId="41147"/>
    <cellStyle name="Normal 2 8 3 21 5" xfId="43472"/>
    <cellStyle name="Normal 2 8 3 21 6" xfId="44673"/>
    <cellStyle name="Normal 2 8 3 22" xfId="5768"/>
    <cellStyle name="Normal 2 8 3 22 2" xfId="13406"/>
    <cellStyle name="Normal 2 8 3 22 3" xfId="30253"/>
    <cellStyle name="Normal 2 8 3 22 4" xfId="34742"/>
    <cellStyle name="Normal 2 8 3 22 5" xfId="10579"/>
    <cellStyle name="Normal 2 8 3 22 6" xfId="33668"/>
    <cellStyle name="Normal 2 8 3 23" xfId="5769"/>
    <cellStyle name="Normal 2 8 3 23 2" xfId="14933"/>
    <cellStyle name="Normal 2 8 3 23 3" xfId="31613"/>
    <cellStyle name="Normal 2 8 3 23 4" xfId="38565"/>
    <cellStyle name="Normal 2 8 3 23 5" xfId="39574"/>
    <cellStyle name="Normal 2 8 3 23 6" xfId="38116"/>
    <cellStyle name="Normal 2 8 3 24" xfId="5770"/>
    <cellStyle name="Normal 2 8 3 24 2" xfId="15377"/>
    <cellStyle name="Normal 2 8 3 24 3" xfId="31959"/>
    <cellStyle name="Normal 2 8 3 24 4" xfId="36404"/>
    <cellStyle name="Normal 2 8 3 24 5" xfId="30525"/>
    <cellStyle name="Normal 2 8 3 24 6" xfId="42991"/>
    <cellStyle name="Normal 2 8 3 25" xfId="5771"/>
    <cellStyle name="Normal 2 8 3 25 2" xfId="15779"/>
    <cellStyle name="Normal 2 8 3 25 3" xfId="32282"/>
    <cellStyle name="Normal 2 8 3 25 4" xfId="33510"/>
    <cellStyle name="Normal 2 8 3 25 5" xfId="41871"/>
    <cellStyle name="Normal 2 8 3 25 6" xfId="30236"/>
    <cellStyle name="Normal 2 8 3 26" xfId="5772"/>
    <cellStyle name="Normal 2 8 3 26 2" xfId="16179"/>
    <cellStyle name="Normal 2 8 3 26 3" xfId="32583"/>
    <cellStyle name="Normal 2 8 3 26 4" xfId="41304"/>
    <cellStyle name="Normal 2 8 3 26 5" xfId="43586"/>
    <cellStyle name="Normal 2 8 3 26 6" xfId="41596"/>
    <cellStyle name="Normal 2 8 3 27" xfId="5773"/>
    <cellStyle name="Normal 2 8 3 27 2" xfId="16580"/>
    <cellStyle name="Normal 2 8 3 27 3" xfId="32876"/>
    <cellStyle name="Normal 2 8 3 27 4" xfId="41489"/>
    <cellStyle name="Normal 2 8 3 27 5" xfId="43735"/>
    <cellStyle name="Normal 2 8 3 27 6" xfId="44884"/>
    <cellStyle name="Normal 2 8 3 28" xfId="5774"/>
    <cellStyle name="Normal 2 8 3 28 2" xfId="16976"/>
    <cellStyle name="Normal 2 8 3 28 3" xfId="33190"/>
    <cellStyle name="Normal 2 8 3 28 4" xfId="37007"/>
    <cellStyle name="Normal 2 8 3 28 5" xfId="30068"/>
    <cellStyle name="Normal 2 8 3 28 6" xfId="45102"/>
    <cellStyle name="Normal 2 8 3 29" xfId="5775"/>
    <cellStyle name="Normal 2 8 3 29 2" xfId="17370"/>
    <cellStyle name="Normal 2 8 3 29 3" xfId="33473"/>
    <cellStyle name="Normal 2 8 3 29 4" xfId="38814"/>
    <cellStyle name="Normal 2 8 3 29 5" xfId="14123"/>
    <cellStyle name="Normal 2 8 3 29 6" xfId="31624"/>
    <cellStyle name="Normal 2 8 3 3" xfId="5776"/>
    <cellStyle name="Normal 2 8 3 3 10" xfId="50165"/>
    <cellStyle name="Normal 2 8 3 3 11" xfId="51378"/>
    <cellStyle name="Normal 2 8 3 3 12" xfId="52648"/>
    <cellStyle name="Normal 2 8 3 3 13" xfId="53892"/>
    <cellStyle name="Normal 2 8 3 3 14" xfId="55123"/>
    <cellStyle name="Normal 2 8 3 3 15" xfId="56353"/>
    <cellStyle name="Normal 2 8 3 3 16" xfId="57571"/>
    <cellStyle name="Normal 2 8 3 3 17" xfId="58782"/>
    <cellStyle name="Normal 2 8 3 3 18" xfId="59979"/>
    <cellStyle name="Normal 2 8 3 3 19" xfId="61360"/>
    <cellStyle name="Normal 2 8 3 3 2" xfId="11926"/>
    <cellStyle name="Normal 2 8 3 3 20" xfId="62557"/>
    <cellStyle name="Normal 2 8 3 3 3" xfId="22960"/>
    <cellStyle name="Normal 2 8 3 3 4" xfId="33030"/>
    <cellStyle name="Normal 2 8 3 3 5" xfId="33741"/>
    <cellStyle name="Normal 2 8 3 3 6" xfId="39844"/>
    <cellStyle name="Normal 2 8 3 3 7" xfId="46331"/>
    <cellStyle name="Normal 2 8 3 3 8" xfId="47660"/>
    <cellStyle name="Normal 2 8 3 3 9" xfId="48917"/>
    <cellStyle name="Normal 2 8 3 30" xfId="5777"/>
    <cellStyle name="Normal 2 8 3 30 2" xfId="17770"/>
    <cellStyle name="Normal 2 8 3 30 3" xfId="33769"/>
    <cellStyle name="Normal 2 8 3 30 4" xfId="40320"/>
    <cellStyle name="Normal 2 8 3 30 5" xfId="42872"/>
    <cellStyle name="Normal 2 8 3 30 6" xfId="44303"/>
    <cellStyle name="Normal 2 8 3 31" xfId="5778"/>
    <cellStyle name="Normal 2 8 3 31 2" xfId="20150"/>
    <cellStyle name="Normal 2 8 3 31 3" xfId="35523"/>
    <cellStyle name="Normal 2 8 3 31 4" xfId="33146"/>
    <cellStyle name="Normal 2 8 3 31 5" xfId="39531"/>
    <cellStyle name="Normal 2 8 3 31 6" xfId="37006"/>
    <cellStyle name="Normal 2 8 3 32" xfId="5779"/>
    <cellStyle name="Normal 2 8 3 32 2" xfId="23208"/>
    <cellStyle name="Normal 2 8 3 32 3" xfId="37674"/>
    <cellStyle name="Normal 2 8 3 32 4" xfId="40363"/>
    <cellStyle name="Normal 2 8 3 32 5" xfId="42906"/>
    <cellStyle name="Normal 2 8 3 32 6" xfId="44591"/>
    <cellStyle name="Normal 2 8 3 33" xfId="5780"/>
    <cellStyle name="Normal 2 8 3 33 2" xfId="16180"/>
    <cellStyle name="Normal 2 8 3 33 3" xfId="32584"/>
    <cellStyle name="Normal 2 8 3 33 4" xfId="41382"/>
    <cellStyle name="Normal 2 8 3 33 5" xfId="43646"/>
    <cellStyle name="Normal 2 8 3 33 6" xfId="39062"/>
    <cellStyle name="Normal 2 8 3 34" xfId="9594"/>
    <cellStyle name="Normal 2 8 3 35" xfId="14904"/>
    <cellStyle name="Normal 2 8 3 36" xfId="19336"/>
    <cellStyle name="Normal 2 8 3 37" xfId="23426"/>
    <cellStyle name="Normal 2 8 3 38" xfId="22405"/>
    <cellStyle name="Normal 2 8 3 39" xfId="23134"/>
    <cellStyle name="Normal 2 8 3 4" xfId="5781"/>
    <cellStyle name="Normal 2 8 3 4 10" xfId="50166"/>
    <cellStyle name="Normal 2 8 3 4 11" xfId="51379"/>
    <cellStyle name="Normal 2 8 3 4 12" xfId="52649"/>
    <cellStyle name="Normal 2 8 3 4 13" xfId="53893"/>
    <cellStyle name="Normal 2 8 3 4 14" xfId="55124"/>
    <cellStyle name="Normal 2 8 3 4 15" xfId="56354"/>
    <cellStyle name="Normal 2 8 3 4 16" xfId="57572"/>
    <cellStyle name="Normal 2 8 3 4 17" xfId="58783"/>
    <cellStyle name="Normal 2 8 3 4 18" xfId="59980"/>
    <cellStyle name="Normal 2 8 3 4 19" xfId="61361"/>
    <cellStyle name="Normal 2 8 3 4 2" xfId="11927"/>
    <cellStyle name="Normal 2 8 3 4 20" xfId="62558"/>
    <cellStyle name="Normal 2 8 3 4 3" xfId="17853"/>
    <cellStyle name="Normal 2 8 3 4 4" xfId="32734"/>
    <cellStyle name="Normal 2 8 3 4 5" xfId="32863"/>
    <cellStyle name="Normal 2 8 3 4 6" xfId="43127"/>
    <cellStyle name="Normal 2 8 3 4 7" xfId="46332"/>
    <cellStyle name="Normal 2 8 3 4 8" xfId="47661"/>
    <cellStyle name="Normal 2 8 3 4 9" xfId="48918"/>
    <cellStyle name="Normal 2 8 3 40" xfId="23308"/>
    <cellStyle name="Normal 2 8 3 41" xfId="23614"/>
    <cellStyle name="Normal 2 8 3 42" xfId="18990"/>
    <cellStyle name="Normal 2 8 3 43" xfId="23635"/>
    <cellStyle name="Normal 2 8 3 44" xfId="24202"/>
    <cellStyle name="Normal 2 8 3 45" xfId="15877"/>
    <cellStyle name="Normal 2 8 3 46" xfId="22850"/>
    <cellStyle name="Normal 2 8 3 47" xfId="14991"/>
    <cellStyle name="Normal 2 8 3 48" xfId="14466"/>
    <cellStyle name="Normal 2 8 3 49" xfId="22087"/>
    <cellStyle name="Normal 2 8 3 5" xfId="5782"/>
    <cellStyle name="Normal 2 8 3 5 10" xfId="50167"/>
    <cellStyle name="Normal 2 8 3 5 11" xfId="51380"/>
    <cellStyle name="Normal 2 8 3 5 12" xfId="52650"/>
    <cellStyle name="Normal 2 8 3 5 13" xfId="53894"/>
    <cellStyle name="Normal 2 8 3 5 14" xfId="55125"/>
    <cellStyle name="Normal 2 8 3 5 15" xfId="56355"/>
    <cellStyle name="Normal 2 8 3 5 16" xfId="57573"/>
    <cellStyle name="Normal 2 8 3 5 17" xfId="58784"/>
    <cellStyle name="Normal 2 8 3 5 18" xfId="59981"/>
    <cellStyle name="Normal 2 8 3 5 19" xfId="61362"/>
    <cellStyle name="Normal 2 8 3 5 2" xfId="11928"/>
    <cellStyle name="Normal 2 8 3 5 20" xfId="62559"/>
    <cellStyle name="Normal 2 8 3 5 3" xfId="23352"/>
    <cellStyle name="Normal 2 8 3 5 4" xfId="32429"/>
    <cellStyle name="Normal 2 8 3 5 5" xfId="41730"/>
    <cellStyle name="Normal 2 8 3 5 6" xfId="40104"/>
    <cellStyle name="Normal 2 8 3 5 7" xfId="46333"/>
    <cellStyle name="Normal 2 8 3 5 8" xfId="47662"/>
    <cellStyle name="Normal 2 8 3 5 9" xfId="48919"/>
    <cellStyle name="Normal 2 8 3 50" xfId="21329"/>
    <cellStyle name="Normal 2 8 3 51" xfId="22025"/>
    <cellStyle name="Normal 2 8 3 52" xfId="24093"/>
    <cellStyle name="Normal 2 8 3 53" xfId="21965"/>
    <cellStyle name="Normal 2 8 3 54" xfId="21446"/>
    <cellStyle name="Normal 2 8 3 55" xfId="23507"/>
    <cellStyle name="Normal 2 8 3 56" xfId="17386"/>
    <cellStyle name="Normal 2 8 3 57" xfId="23909"/>
    <cellStyle name="Normal 2 8 3 58" xfId="23829"/>
    <cellStyle name="Normal 2 8 3 59" xfId="22297"/>
    <cellStyle name="Normal 2 8 3 6" xfId="5783"/>
    <cellStyle name="Normal 2 8 3 6 10" xfId="50168"/>
    <cellStyle name="Normal 2 8 3 6 11" xfId="51381"/>
    <cellStyle name="Normal 2 8 3 6 12" xfId="52651"/>
    <cellStyle name="Normal 2 8 3 6 13" xfId="53895"/>
    <cellStyle name="Normal 2 8 3 6 14" xfId="55126"/>
    <cellStyle name="Normal 2 8 3 6 15" xfId="56356"/>
    <cellStyle name="Normal 2 8 3 6 16" xfId="57574"/>
    <cellStyle name="Normal 2 8 3 6 17" xfId="58785"/>
    <cellStyle name="Normal 2 8 3 6 18" xfId="59982"/>
    <cellStyle name="Normal 2 8 3 6 19" xfId="61363"/>
    <cellStyle name="Normal 2 8 3 6 2" xfId="11929"/>
    <cellStyle name="Normal 2 8 3 6 20" xfId="62560"/>
    <cellStyle name="Normal 2 8 3 6 3" xfId="20990"/>
    <cellStyle name="Normal 2 8 3 6 4" xfId="32117"/>
    <cellStyle name="Normal 2 8 3 6 5" xfId="41436"/>
    <cellStyle name="Normal 2 8 3 6 6" xfId="43164"/>
    <cellStyle name="Normal 2 8 3 6 7" xfId="46334"/>
    <cellStyle name="Normal 2 8 3 6 8" xfId="47663"/>
    <cellStyle name="Normal 2 8 3 6 9" xfId="48920"/>
    <cellStyle name="Normal 2 8 3 60" xfId="22819"/>
    <cellStyle name="Normal 2 8 3 61" xfId="22208"/>
    <cellStyle name="Normal 2 8 3 62" xfId="24229"/>
    <cellStyle name="Normal 2 8 3 63" xfId="14934"/>
    <cellStyle name="Normal 2 8 3 64" xfId="28476"/>
    <cellStyle name="Normal 2 8 3 65" xfId="27210"/>
    <cellStyle name="Normal 2 8 3 66" xfId="29093"/>
    <cellStyle name="Normal 2 8 3 67" xfId="24744"/>
    <cellStyle name="Normal 2 8 3 68" xfId="27187"/>
    <cellStyle name="Normal 2 8 3 69" xfId="14494"/>
    <cellStyle name="Normal 2 8 3 7" xfId="5784"/>
    <cellStyle name="Normal 2 8 3 7 10" xfId="50169"/>
    <cellStyle name="Normal 2 8 3 7 11" xfId="51382"/>
    <cellStyle name="Normal 2 8 3 7 12" xfId="52652"/>
    <cellStyle name="Normal 2 8 3 7 13" xfId="53896"/>
    <cellStyle name="Normal 2 8 3 7 14" xfId="55127"/>
    <cellStyle name="Normal 2 8 3 7 15" xfId="56357"/>
    <cellStyle name="Normal 2 8 3 7 16" xfId="57575"/>
    <cellStyle name="Normal 2 8 3 7 17" xfId="58786"/>
    <cellStyle name="Normal 2 8 3 7 18" xfId="59983"/>
    <cellStyle name="Normal 2 8 3 7 19" xfId="61364"/>
    <cellStyle name="Normal 2 8 3 7 2" xfId="11930"/>
    <cellStyle name="Normal 2 8 3 7 20" xfId="62561"/>
    <cellStyle name="Normal 2 8 3 7 3" xfId="19800"/>
    <cellStyle name="Normal 2 8 3 7 4" xfId="31767"/>
    <cellStyle name="Normal 2 8 3 7 5" xfId="37643"/>
    <cellStyle name="Normal 2 8 3 7 6" xfId="36065"/>
    <cellStyle name="Normal 2 8 3 7 7" xfId="46335"/>
    <cellStyle name="Normal 2 8 3 7 8" xfId="47664"/>
    <cellStyle name="Normal 2 8 3 7 9" xfId="48921"/>
    <cellStyle name="Normal 2 8 3 70" xfId="15796"/>
    <cellStyle name="Normal 2 8 3 71" xfId="28477"/>
    <cellStyle name="Normal 2 8 3 72" xfId="24898"/>
    <cellStyle name="Normal 2 8 3 73" xfId="29528"/>
    <cellStyle name="Normal 2 8 3 74" xfId="29291"/>
    <cellStyle name="Normal 2 8 3 75" xfId="29915"/>
    <cellStyle name="Normal 2 8 3 76" xfId="13008"/>
    <cellStyle name="Normal 2 8 3 77" xfId="38986"/>
    <cellStyle name="Normal 2 8 3 78" xfId="41171"/>
    <cellStyle name="Normal 2 8 3 79" xfId="38964"/>
    <cellStyle name="Normal 2 8 3 8" xfId="5785"/>
    <cellStyle name="Normal 2 8 3 8 2" xfId="11931"/>
    <cellStyle name="Normal 2 8 3 8 3" xfId="10229"/>
    <cellStyle name="Normal 2 8 3 8 4" xfId="36269"/>
    <cellStyle name="Normal 2 8 3 8 5" xfId="41591"/>
    <cellStyle name="Normal 2 8 3 8 6" xfId="36057"/>
    <cellStyle name="Normal 2 8 3 80" xfId="46329"/>
    <cellStyle name="Normal 2 8 3 81" xfId="47658"/>
    <cellStyle name="Normal 2 8 3 82" xfId="48915"/>
    <cellStyle name="Normal 2 8 3 83" xfId="50163"/>
    <cellStyle name="Normal 2 8 3 84" xfId="51376"/>
    <cellStyle name="Normal 2 8 3 85" xfId="52646"/>
    <cellStyle name="Normal 2 8 3 86" xfId="53890"/>
    <cellStyle name="Normal 2 8 3 87" xfId="55121"/>
    <cellStyle name="Normal 2 8 3 88" xfId="56351"/>
    <cellStyle name="Normal 2 8 3 89" xfId="57569"/>
    <cellStyle name="Normal 2 8 3 9" xfId="5786"/>
    <cellStyle name="Normal 2 8 3 9 2" xfId="11932"/>
    <cellStyle name="Normal 2 8 3 9 3" xfId="19399"/>
    <cellStyle name="Normal 2 8 3 9 4" xfId="36019"/>
    <cellStyle name="Normal 2 8 3 9 5" xfId="30329"/>
    <cellStyle name="Normal 2 8 3 9 6" xfId="40011"/>
    <cellStyle name="Normal 2 8 3 90" xfId="58780"/>
    <cellStyle name="Normal 2 8 3 91" xfId="59977"/>
    <cellStyle name="Normal 2 8 3 92" xfId="61358"/>
    <cellStyle name="Normal 2 8 3 93" xfId="62555"/>
    <cellStyle name="Normal 2 8 3_Planilha" xfId="46336"/>
    <cellStyle name="Normal 2 8 30" xfId="5787"/>
    <cellStyle name="Normal 2 8 30 2" xfId="16967"/>
    <cellStyle name="Normal 2 8 30 3" xfId="33180"/>
    <cellStyle name="Normal 2 8 30 4" xfId="37739"/>
    <cellStyle name="Normal 2 8 30 5" xfId="36431"/>
    <cellStyle name="Normal 2 8 30 6" xfId="39017"/>
    <cellStyle name="Normal 2 8 31" xfId="5788"/>
    <cellStyle name="Normal 2 8 31 2" xfId="17350"/>
    <cellStyle name="Normal 2 8 31 3" xfId="33459"/>
    <cellStyle name="Normal 2 8 31 4" xfId="34967"/>
    <cellStyle name="Normal 2 8 31 5" xfId="10636"/>
    <cellStyle name="Normal 2 8 31 6" xfId="44631"/>
    <cellStyle name="Normal 2 8 32" xfId="5789"/>
    <cellStyle name="Normal 2 8 32 2" xfId="17754"/>
    <cellStyle name="Normal 2 8 32 3" xfId="33758"/>
    <cellStyle name="Normal 2 8 32 4" xfId="41755"/>
    <cellStyle name="Normal 2 8 32 5" xfId="43923"/>
    <cellStyle name="Normal 2 8 32 6" xfId="44839"/>
    <cellStyle name="Normal 2 8 33" xfId="5790"/>
    <cellStyle name="Normal 2 8 33 2" xfId="20154"/>
    <cellStyle name="Normal 2 8 33 3" xfId="35527"/>
    <cellStyle name="Normal 2 8 33 4" xfId="31917"/>
    <cellStyle name="Normal 2 8 33 5" xfId="41315"/>
    <cellStyle name="Normal 2 8 33 6" xfId="42967"/>
    <cellStyle name="Normal 2 8 34" xfId="5791"/>
    <cellStyle name="Normal 2 8 34 2" xfId="23553"/>
    <cellStyle name="Normal 2 8 34 3" xfId="37915"/>
    <cellStyle name="Normal 2 8 34 4" xfId="41469"/>
    <cellStyle name="Normal 2 8 34 5" xfId="43720"/>
    <cellStyle name="Normal 2 8 34 6" xfId="37822"/>
    <cellStyle name="Normal 2 8 35" xfId="5792"/>
    <cellStyle name="Normal 2 8 35 2" xfId="23760"/>
    <cellStyle name="Normal 2 8 35 3" xfId="38056"/>
    <cellStyle name="Normal 2 8 35 4" xfId="14020"/>
    <cellStyle name="Normal 2 8 35 5" xfId="41832"/>
    <cellStyle name="Normal 2 8 35 6" xfId="42894"/>
    <cellStyle name="Normal 2 8 36" xfId="9592"/>
    <cellStyle name="Normal 2 8 37" xfId="24161"/>
    <cellStyle name="Normal 2 8 38" xfId="22609"/>
    <cellStyle name="Normal 2 8 39" xfId="24594"/>
    <cellStyle name="Normal 2 8 4" xfId="5793"/>
    <cellStyle name="Normal 2 8 4 10" xfId="50170"/>
    <cellStyle name="Normal 2 8 4 11" xfId="51383"/>
    <cellStyle name="Normal 2 8 4 12" xfId="52654"/>
    <cellStyle name="Normal 2 8 4 13" xfId="53898"/>
    <cellStyle name="Normal 2 8 4 14" xfId="55129"/>
    <cellStyle name="Normal 2 8 4 15" xfId="56359"/>
    <cellStyle name="Normal 2 8 4 16" xfId="57577"/>
    <cellStyle name="Normal 2 8 4 17" xfId="58787"/>
    <cellStyle name="Normal 2 8 4 18" xfId="59984"/>
    <cellStyle name="Normal 2 8 4 19" xfId="61365"/>
    <cellStyle name="Normal 2 8 4 2" xfId="11902"/>
    <cellStyle name="Normal 2 8 4 20" xfId="62562"/>
    <cellStyle name="Normal 2 8 4 3" xfId="10246"/>
    <cellStyle name="Normal 2 8 4 4" xfId="36272"/>
    <cellStyle name="Normal 2 8 4 5" xfId="40961"/>
    <cellStyle name="Normal 2 8 4 6" xfId="41908"/>
    <cellStyle name="Normal 2 8 4 7" xfId="46337"/>
    <cellStyle name="Normal 2 8 4 8" xfId="47666"/>
    <cellStyle name="Normal 2 8 4 9" xfId="48923"/>
    <cellStyle name="Normal 2 8 40" xfId="24794"/>
    <cellStyle name="Normal 2 8 41" xfId="24999"/>
    <cellStyle name="Normal 2 8 42" xfId="25195"/>
    <cellStyle name="Normal 2 8 43" xfId="25394"/>
    <cellStyle name="Normal 2 8 44" xfId="25592"/>
    <cellStyle name="Normal 2 8 45" xfId="25780"/>
    <cellStyle name="Normal 2 8 46" xfId="25966"/>
    <cellStyle name="Normal 2 8 47" xfId="26158"/>
    <cellStyle name="Normal 2 8 48" xfId="26343"/>
    <cellStyle name="Normal 2 8 49" xfId="26524"/>
    <cellStyle name="Normal 2 8 5" xfId="5794"/>
    <cellStyle name="Normal 2 8 5 10" xfId="50171"/>
    <cellStyle name="Normal 2 8 5 11" xfId="51384"/>
    <cellStyle name="Normal 2 8 5 12" xfId="52655"/>
    <cellStyle name="Normal 2 8 5 13" xfId="53899"/>
    <cellStyle name="Normal 2 8 5 14" xfId="55130"/>
    <cellStyle name="Normal 2 8 5 15" xfId="56360"/>
    <cellStyle name="Normal 2 8 5 16" xfId="57578"/>
    <cellStyle name="Normal 2 8 5 17" xfId="58788"/>
    <cellStyle name="Normal 2 8 5 18" xfId="59985"/>
    <cellStyle name="Normal 2 8 5 19" xfId="61366"/>
    <cellStyle name="Normal 2 8 5 2" xfId="11933"/>
    <cellStyle name="Normal 2 8 5 20" xfId="62563"/>
    <cellStyle name="Normal 2 8 5 3" xfId="18985"/>
    <cellStyle name="Normal 2 8 5 4" xfId="35733"/>
    <cellStyle name="Normal 2 8 5 5" xfId="40655"/>
    <cellStyle name="Normal 2 8 5 6" xfId="30874"/>
    <cellStyle name="Normal 2 8 5 7" xfId="46338"/>
    <cellStyle name="Normal 2 8 5 8" xfId="47667"/>
    <cellStyle name="Normal 2 8 5 9" xfId="48924"/>
    <cellStyle name="Normal 2 8 50" xfId="26712"/>
    <cellStyle name="Normal 2 8 51" xfId="26893"/>
    <cellStyle name="Normal 2 8 52" xfId="27071"/>
    <cellStyle name="Normal 2 8 53" xfId="27241"/>
    <cellStyle name="Normal 2 8 54" xfId="27415"/>
    <cellStyle name="Normal 2 8 55" xfId="27579"/>
    <cellStyle name="Normal 2 8 56" xfId="27738"/>
    <cellStyle name="Normal 2 8 57" xfId="27894"/>
    <cellStyle name="Normal 2 8 58" xfId="28037"/>
    <cellStyle name="Normal 2 8 59" xfId="28190"/>
    <cellStyle name="Normal 2 8 6" xfId="5795"/>
    <cellStyle name="Normal 2 8 6 10" xfId="50172"/>
    <cellStyle name="Normal 2 8 6 11" xfId="51385"/>
    <cellStyle name="Normal 2 8 6 12" xfId="52656"/>
    <cellStyle name="Normal 2 8 6 13" xfId="53900"/>
    <cellStyle name="Normal 2 8 6 14" xfId="55131"/>
    <cellStyle name="Normal 2 8 6 15" xfId="56361"/>
    <cellStyle name="Normal 2 8 6 16" xfId="57579"/>
    <cellStyle name="Normal 2 8 6 17" xfId="58789"/>
    <cellStyle name="Normal 2 8 6 18" xfId="59986"/>
    <cellStyle name="Normal 2 8 6 19" xfId="61367"/>
    <cellStyle name="Normal 2 8 6 2" xfId="11934"/>
    <cellStyle name="Normal 2 8 6 20" xfId="62564"/>
    <cellStyle name="Normal 2 8 6 3" xfId="18578"/>
    <cellStyle name="Normal 2 8 6 4" xfId="35397"/>
    <cellStyle name="Normal 2 8 6 5" xfId="33258"/>
    <cellStyle name="Normal 2 8 6 6" xfId="42834"/>
    <cellStyle name="Normal 2 8 6 7" xfId="46339"/>
    <cellStyle name="Normal 2 8 6 8" xfId="47668"/>
    <cellStyle name="Normal 2 8 6 9" xfId="48925"/>
    <cellStyle name="Normal 2 8 60" xfId="28343"/>
    <cellStyle name="Normal 2 8 61" xfId="28486"/>
    <cellStyle name="Normal 2 8 62" xfId="28626"/>
    <cellStyle name="Normal 2 8 63" xfId="28760"/>
    <cellStyle name="Normal 2 8 64" xfId="28892"/>
    <cellStyle name="Normal 2 8 65" xfId="29016"/>
    <cellStyle name="Normal 2 8 66" xfId="29115"/>
    <cellStyle name="Normal 2 8 67" xfId="28268"/>
    <cellStyle name="Normal 2 8 68" xfId="21996"/>
    <cellStyle name="Normal 2 8 69" xfId="28883"/>
    <cellStyle name="Normal 2 8 7" xfId="5796"/>
    <cellStyle name="Normal 2 8 7 10" xfId="50173"/>
    <cellStyle name="Normal 2 8 7 11" xfId="51386"/>
    <cellStyle name="Normal 2 8 7 12" xfId="52657"/>
    <cellStyle name="Normal 2 8 7 13" xfId="53901"/>
    <cellStyle name="Normal 2 8 7 14" xfId="55132"/>
    <cellStyle name="Normal 2 8 7 15" xfId="56362"/>
    <cellStyle name="Normal 2 8 7 16" xfId="57580"/>
    <cellStyle name="Normal 2 8 7 17" xfId="58790"/>
    <cellStyle name="Normal 2 8 7 18" xfId="59987"/>
    <cellStyle name="Normal 2 8 7 19" xfId="61368"/>
    <cellStyle name="Normal 2 8 7 2" xfId="11935"/>
    <cellStyle name="Normal 2 8 7 20" xfId="62565"/>
    <cellStyle name="Normal 2 8 7 3" xfId="18174"/>
    <cellStyle name="Normal 2 8 7 4" xfId="35099"/>
    <cellStyle name="Normal 2 8 7 5" xfId="40724"/>
    <cellStyle name="Normal 2 8 7 6" xfId="43498"/>
    <cellStyle name="Normal 2 8 7 7" xfId="46340"/>
    <cellStyle name="Normal 2 8 7 8" xfId="47669"/>
    <cellStyle name="Normal 2 8 7 9" xfId="48926"/>
    <cellStyle name="Normal 2 8 70" xfId="29566"/>
    <cellStyle name="Normal 2 8 71" xfId="29652"/>
    <cellStyle name="Normal 2 8 72" xfId="22113"/>
    <cellStyle name="Normal 2 8 73" xfId="29811"/>
    <cellStyle name="Normal 2 8 74" xfId="29878"/>
    <cellStyle name="Normal 2 8 75" xfId="29931"/>
    <cellStyle name="Normal 2 8 76" xfId="26251"/>
    <cellStyle name="Normal 2 8 77" xfId="26801"/>
    <cellStyle name="Normal 2 8 78" xfId="13010"/>
    <cellStyle name="Normal 2 8 79" xfId="34273"/>
    <cellStyle name="Normal 2 8 8" xfId="5797"/>
    <cellStyle name="Normal 2 8 8 10" xfId="50174"/>
    <cellStyle name="Normal 2 8 8 11" xfId="51387"/>
    <cellStyle name="Normal 2 8 8 12" xfId="52658"/>
    <cellStyle name="Normal 2 8 8 13" xfId="53902"/>
    <cellStyle name="Normal 2 8 8 14" xfId="55133"/>
    <cellStyle name="Normal 2 8 8 15" xfId="56363"/>
    <cellStyle name="Normal 2 8 8 16" xfId="57581"/>
    <cellStyle name="Normal 2 8 8 17" xfId="58791"/>
    <cellStyle name="Normal 2 8 8 18" xfId="59988"/>
    <cellStyle name="Normal 2 8 8 19" xfId="61369"/>
    <cellStyle name="Normal 2 8 8 2" xfId="11936"/>
    <cellStyle name="Normal 2 8 8 20" xfId="62566"/>
    <cellStyle name="Normal 2 8 8 3" xfId="17767"/>
    <cellStyle name="Normal 2 8 8 4" xfId="34803"/>
    <cellStyle name="Normal 2 8 8 5" xfId="10601"/>
    <cellStyle name="Normal 2 8 8 6" xfId="42514"/>
    <cellStyle name="Normal 2 8 8 7" xfId="46341"/>
    <cellStyle name="Normal 2 8 8 8" xfId="47670"/>
    <cellStyle name="Normal 2 8 8 9" xfId="48927"/>
    <cellStyle name="Normal 2 8 80" xfId="40857"/>
    <cellStyle name="Normal 2 8 81" xfId="43859"/>
    <cellStyle name="Normal 2 8 82" xfId="46320"/>
    <cellStyle name="Normal 2 8 83" xfId="47649"/>
    <cellStyle name="Normal 2 8 84" xfId="48906"/>
    <cellStyle name="Normal 2 8 85" xfId="50154"/>
    <cellStyle name="Normal 2 8 86" xfId="51368"/>
    <cellStyle name="Normal 2 8 87" xfId="52638"/>
    <cellStyle name="Normal 2 8 88" xfId="53881"/>
    <cellStyle name="Normal 2 8 89" xfId="55112"/>
    <cellStyle name="Normal 2 8 9" xfId="5798"/>
    <cellStyle name="Normal 2 8 9 10" xfId="50175"/>
    <cellStyle name="Normal 2 8 9 11" xfId="51388"/>
    <cellStyle name="Normal 2 8 9 12" xfId="52659"/>
    <cellStyle name="Normal 2 8 9 13" xfId="53903"/>
    <cellStyle name="Normal 2 8 9 14" xfId="55134"/>
    <cellStyle name="Normal 2 8 9 15" xfId="56364"/>
    <cellStyle name="Normal 2 8 9 16" xfId="57582"/>
    <cellStyle name="Normal 2 8 9 17" xfId="58792"/>
    <cellStyle name="Normal 2 8 9 18" xfId="59989"/>
    <cellStyle name="Normal 2 8 9 19" xfId="61370"/>
    <cellStyle name="Normal 2 8 9 2" xfId="11937"/>
    <cellStyle name="Normal 2 8 9 20" xfId="62567"/>
    <cellStyle name="Normal 2 8 9 3" xfId="17369"/>
    <cellStyle name="Normal 2 8 9 4" xfId="34499"/>
    <cellStyle name="Normal 2 8 9 5" xfId="10548"/>
    <cellStyle name="Normal 2 8 9 6" xfId="36611"/>
    <cellStyle name="Normal 2 8 9 7" xfId="46342"/>
    <cellStyle name="Normal 2 8 9 8" xfId="47671"/>
    <cellStyle name="Normal 2 8 9 9" xfId="48928"/>
    <cellStyle name="Normal 2 8 90" xfId="56342"/>
    <cellStyle name="Normal 2 8 91" xfId="57561"/>
    <cellStyle name="Normal 2 8 92" xfId="58772"/>
    <cellStyle name="Normal 2 8 93" xfId="59969"/>
    <cellStyle name="Normal 2 8 94" xfId="61350"/>
    <cellStyle name="Normal 2 8 95" xfId="62547"/>
    <cellStyle name="Normal 2 8_Planilha" xfId="46343"/>
    <cellStyle name="Normal 2 9" xfId="5799"/>
    <cellStyle name="Normal 2 9 10" xfId="5800"/>
    <cellStyle name="Normal 2 9 10 2" xfId="11939"/>
    <cellStyle name="Normal 2 9 10 3" xfId="16576"/>
    <cellStyle name="Normal 2 9 10 4" xfId="19475"/>
    <cellStyle name="Normal 2 9 10 5" xfId="34142"/>
    <cellStyle name="Normal 2 9 10 6" xfId="33817"/>
    <cellStyle name="Normal 2 9 11" xfId="5801"/>
    <cellStyle name="Normal 2 9 11 2" xfId="11940"/>
    <cellStyle name="Normal 2 9 11 3" xfId="16177"/>
    <cellStyle name="Normal 2 9 11 4" xfId="33894"/>
    <cellStyle name="Normal 2 9 11 5" xfId="40270"/>
    <cellStyle name="Normal 2 9 11 6" xfId="38357"/>
    <cellStyle name="Normal 2 9 12" xfId="5802"/>
    <cellStyle name="Normal 2 9 12 2" xfId="11941"/>
    <cellStyle name="Normal 2 9 12 3" xfId="15775"/>
    <cellStyle name="Normal 2 9 12 4" xfId="33619"/>
    <cellStyle name="Normal 2 9 12 5" xfId="41182"/>
    <cellStyle name="Normal 2 9 12 6" xfId="40430"/>
    <cellStyle name="Normal 2 9 13" xfId="5803"/>
    <cellStyle name="Normal 2 9 13 2" xfId="11942"/>
    <cellStyle name="Normal 2 9 13 3" xfId="10224"/>
    <cellStyle name="Normal 2 9 13 4" xfId="33330"/>
    <cellStyle name="Normal 2 9 13 5" xfId="39853"/>
    <cellStyle name="Normal 2 9 13 6" xfId="43474"/>
    <cellStyle name="Normal 2 9 14" xfId="5804"/>
    <cellStyle name="Normal 2 9 14 2" xfId="11943"/>
    <cellStyle name="Normal 2 9 14 3" xfId="15375"/>
    <cellStyle name="Normal 2 9 14 4" xfId="33029"/>
    <cellStyle name="Normal 2 9 14 5" xfId="36938"/>
    <cellStyle name="Normal 2 9 14 6" xfId="35465"/>
    <cellStyle name="Normal 2 9 15" xfId="5805"/>
    <cellStyle name="Normal 2 9 15 2" xfId="11944"/>
    <cellStyle name="Normal 2 9 15 3" xfId="14929"/>
    <cellStyle name="Normal 2 9 15 4" xfId="32733"/>
    <cellStyle name="Normal 2 9 15 5" xfId="35864"/>
    <cellStyle name="Normal 2 9 15 6" xfId="43180"/>
    <cellStyle name="Normal 2 9 16" xfId="5806"/>
    <cellStyle name="Normal 2 9 16 2" xfId="13299"/>
    <cellStyle name="Normal 2 9 16 3" xfId="30158"/>
    <cellStyle name="Normal 2 9 16 4" xfId="39828"/>
    <cellStyle name="Normal 2 9 16 5" xfId="42492"/>
    <cellStyle name="Normal 2 9 16 6" xfId="44229"/>
    <cellStyle name="Normal 2 9 17" xfId="5807"/>
    <cellStyle name="Normal 2 9 17 2" xfId="14499"/>
    <cellStyle name="Normal 2 9 17 3" xfId="31266"/>
    <cellStyle name="Normal 2 9 17 4" xfId="37332"/>
    <cellStyle name="Normal 2 9 17 5" xfId="37282"/>
    <cellStyle name="Normal 2 9 17 6" xfId="45106"/>
    <cellStyle name="Normal 2 9 18" xfId="5808"/>
    <cellStyle name="Normal 2 9 18 2" xfId="13732"/>
    <cellStyle name="Normal 2 9 18 3" xfId="30526"/>
    <cellStyle name="Normal 2 9 18 4" xfId="30256"/>
    <cellStyle name="Normal 2 9 18 5" xfId="17024"/>
    <cellStyle name="Normal 2 9 18 6" xfId="45073"/>
    <cellStyle name="Normal 2 9 19" xfId="5809"/>
    <cellStyle name="Normal 2 9 19 2" xfId="14567"/>
    <cellStyle name="Normal 2 9 19 3" xfId="31328"/>
    <cellStyle name="Normal 2 9 19 4" xfId="38299"/>
    <cellStyle name="Normal 2 9 19 5" xfId="41770"/>
    <cellStyle name="Normal 2 9 19 6" xfId="44724"/>
    <cellStyle name="Normal 2 9 2" xfId="5810"/>
    <cellStyle name="Normal 2 9 2 10" xfId="5811"/>
    <cellStyle name="Normal 2 9 2 10 2" xfId="11946"/>
    <cellStyle name="Normal 2 9 2 10 3" xfId="14774"/>
    <cellStyle name="Normal 2 9 2 10 4" xfId="32116"/>
    <cellStyle name="Normal 2 9 2 10 5" xfId="36429"/>
    <cellStyle name="Normal 2 9 2 10 6" xfId="42500"/>
    <cellStyle name="Normal 2 9 2 11" xfId="5812"/>
    <cellStyle name="Normal 2 9 2 11 2" xfId="11947"/>
    <cellStyle name="Normal 2 9 2 11 3" xfId="13601"/>
    <cellStyle name="Normal 2 9 2 11 4" xfId="31766"/>
    <cellStyle name="Normal 2 9 2 11 5" xfId="38508"/>
    <cellStyle name="Normal 2 9 2 11 6" xfId="35779"/>
    <cellStyle name="Normal 2 9 2 12" xfId="5813"/>
    <cellStyle name="Normal 2 9 2 12 2" xfId="11948"/>
    <cellStyle name="Normal 2 9 2 12 3" xfId="13196"/>
    <cellStyle name="Normal 2 9 2 12 4" xfId="36268"/>
    <cellStyle name="Normal 2 9 2 12 5" xfId="41150"/>
    <cellStyle name="Normal 2 9 2 12 6" xfId="35436"/>
    <cellStyle name="Normal 2 9 2 13" xfId="5814"/>
    <cellStyle name="Normal 2 9 2 13 2" xfId="11949"/>
    <cellStyle name="Normal 2 9 2 13 3" xfId="10228"/>
    <cellStyle name="Normal 2 9 2 13 4" xfId="36018"/>
    <cellStyle name="Normal 2 9 2 13 5" xfId="10859"/>
    <cellStyle name="Normal 2 9 2 13 6" xfId="41913"/>
    <cellStyle name="Normal 2 9 2 14" xfId="5815"/>
    <cellStyle name="Normal 2 9 2 14 2" xfId="13300"/>
    <cellStyle name="Normal 2 9 2 14 3" xfId="30159"/>
    <cellStyle name="Normal 2 9 2 14 4" xfId="41108"/>
    <cellStyle name="Normal 2 9 2 14 5" xfId="43439"/>
    <cellStyle name="Normal 2 9 2 14 6" xfId="44178"/>
    <cellStyle name="Normal 2 9 2 15" xfId="5816"/>
    <cellStyle name="Normal 2 9 2 15 2" xfId="14500"/>
    <cellStyle name="Normal 2 9 2 15 3" xfId="31267"/>
    <cellStyle name="Normal 2 9 2 15 4" xfId="41888"/>
    <cellStyle name="Normal 2 9 2 15 5" xfId="44020"/>
    <cellStyle name="Normal 2 9 2 15 6" xfId="44933"/>
    <cellStyle name="Normal 2 9 2 16" xfId="5817"/>
    <cellStyle name="Normal 2 9 2 16 2" xfId="13730"/>
    <cellStyle name="Normal 2 9 2 16 3" xfId="30524"/>
    <cellStyle name="Normal 2 9 2 16 4" xfId="38510"/>
    <cellStyle name="Normal 2 9 2 16 5" xfId="40113"/>
    <cellStyle name="Normal 2 9 2 16 6" xfId="33542"/>
    <cellStyle name="Normal 2 9 2 17" xfId="5818"/>
    <cellStyle name="Normal 2 9 2 17 2" xfId="14568"/>
    <cellStyle name="Normal 2 9 2 17 3" xfId="31329"/>
    <cellStyle name="Normal 2 9 2 17 4" xfId="37164"/>
    <cellStyle name="Normal 2 9 2 17 5" xfId="30294"/>
    <cellStyle name="Normal 2 9 2 17 6" xfId="44915"/>
    <cellStyle name="Normal 2 9 2 18" xfId="5819"/>
    <cellStyle name="Normal 2 9 2 18 2" xfId="13639"/>
    <cellStyle name="Normal 2 9 2 18 3" xfId="30439"/>
    <cellStyle name="Normal 2 9 2 18 4" xfId="40523"/>
    <cellStyle name="Normal 2 9 2 18 5" xfId="43021"/>
    <cellStyle name="Normal 2 9 2 18 6" xfId="44652"/>
    <cellStyle name="Normal 2 9 2 19" xfId="5820"/>
    <cellStyle name="Normal 2 9 2 19 2" xfId="14680"/>
    <cellStyle name="Normal 2 9 2 19 3" xfId="31424"/>
    <cellStyle name="Normal 2 9 2 19 4" xfId="38824"/>
    <cellStyle name="Normal 2 9 2 19 5" xfId="41670"/>
    <cellStyle name="Normal 2 9 2 19 6" xfId="23318"/>
    <cellStyle name="Normal 2 9 2 2" xfId="5821"/>
    <cellStyle name="Normal 2 9 2 2 10" xfId="50178"/>
    <cellStyle name="Normal 2 9 2 2 11" xfId="51391"/>
    <cellStyle name="Normal 2 9 2 2 12" xfId="52663"/>
    <cellStyle name="Normal 2 9 2 2 13" xfId="53907"/>
    <cellStyle name="Normal 2 9 2 2 14" xfId="55138"/>
    <cellStyle name="Normal 2 9 2 2 15" xfId="56368"/>
    <cellStyle name="Normal 2 9 2 2 16" xfId="57586"/>
    <cellStyle name="Normal 2 9 2 2 17" xfId="58795"/>
    <cellStyle name="Normal 2 9 2 2 18" xfId="59992"/>
    <cellStyle name="Normal 2 9 2 2 19" xfId="61374"/>
    <cellStyle name="Normal 2 9 2 2 2" xfId="11945"/>
    <cellStyle name="Normal 2 9 2 2 20" xfId="62570"/>
    <cellStyle name="Normal 2 9 2 2 3" xfId="13408"/>
    <cellStyle name="Normal 2 9 2 2 4" xfId="32428"/>
    <cellStyle name="Normal 2 9 2 2 5" xfId="37433"/>
    <cellStyle name="Normal 2 9 2 2 6" xfId="40702"/>
    <cellStyle name="Normal 2 9 2 2 7" xfId="46346"/>
    <cellStyle name="Normal 2 9 2 2 8" xfId="47675"/>
    <cellStyle name="Normal 2 9 2 2 9" xfId="48932"/>
    <cellStyle name="Normal 2 9 2 20" xfId="5822"/>
    <cellStyle name="Normal 2 9 2 20 2" xfId="13521"/>
    <cellStyle name="Normal 2 9 2 20 3" xfId="30338"/>
    <cellStyle name="Normal 2 9 2 20 4" xfId="35334"/>
    <cellStyle name="Normal 2 9 2 20 5" xfId="30316"/>
    <cellStyle name="Normal 2 9 2 20 6" xfId="44923"/>
    <cellStyle name="Normal 2 9 2 21" xfId="5823"/>
    <cellStyle name="Normal 2 9 2 21 2" xfId="14798"/>
    <cellStyle name="Normal 2 9 2 21 3" xfId="31516"/>
    <cellStyle name="Normal 2 9 2 21 4" xfId="38319"/>
    <cellStyle name="Normal 2 9 2 21 5" xfId="39348"/>
    <cellStyle name="Normal 2 9 2 21 6" xfId="11190"/>
    <cellStyle name="Normal 2 9 2 22" xfId="5824"/>
    <cellStyle name="Normal 2 9 2 22 2" xfId="13378"/>
    <cellStyle name="Normal 2 9 2 22 3" xfId="30230"/>
    <cellStyle name="Normal 2 9 2 22 4" xfId="36206"/>
    <cellStyle name="Normal 2 9 2 22 5" xfId="40780"/>
    <cellStyle name="Normal 2 9 2 22 6" xfId="42922"/>
    <cellStyle name="Normal 2 9 2 23" xfId="5825"/>
    <cellStyle name="Normal 2 9 2 23 2" xfId="14969"/>
    <cellStyle name="Normal 2 9 2 23 3" xfId="31641"/>
    <cellStyle name="Normal 2 9 2 23 4" xfId="40849"/>
    <cellStyle name="Normal 2 9 2 23 5" xfId="43252"/>
    <cellStyle name="Normal 2 9 2 23 6" xfId="44539"/>
    <cellStyle name="Normal 2 9 2 24" xfId="5826"/>
    <cellStyle name="Normal 2 9 2 24 2" xfId="15412"/>
    <cellStyle name="Normal 2 9 2 24 3" xfId="31989"/>
    <cellStyle name="Normal 2 9 2 24 4" xfId="31316"/>
    <cellStyle name="Normal 2 9 2 24 5" xfId="40636"/>
    <cellStyle name="Normal 2 9 2 24 6" xfId="40732"/>
    <cellStyle name="Normal 2 9 2 25" xfId="5827"/>
    <cellStyle name="Normal 2 9 2 25 2" xfId="15814"/>
    <cellStyle name="Normal 2 9 2 25 3" xfId="32303"/>
    <cellStyle name="Normal 2 9 2 25 4" xfId="40833"/>
    <cellStyle name="Normal 2 9 2 25 5" xfId="43237"/>
    <cellStyle name="Normal 2 9 2 25 6" xfId="44531"/>
    <cellStyle name="Normal 2 9 2 26" xfId="5828"/>
    <cellStyle name="Normal 2 9 2 26 2" xfId="16212"/>
    <cellStyle name="Normal 2 9 2 26 3" xfId="32611"/>
    <cellStyle name="Normal 2 9 2 26 4" xfId="36616"/>
    <cellStyle name="Normal 2 9 2 26 5" xfId="40524"/>
    <cellStyle name="Normal 2 9 2 26 6" xfId="35048"/>
    <cellStyle name="Normal 2 9 2 27" xfId="5829"/>
    <cellStyle name="Normal 2 9 2 27 2" xfId="16614"/>
    <cellStyle name="Normal 2 9 2 27 3" xfId="32905"/>
    <cellStyle name="Normal 2 9 2 27 4" xfId="41846"/>
    <cellStyle name="Normal 2 9 2 27 5" xfId="43990"/>
    <cellStyle name="Normal 2 9 2 27 6" xfId="33655"/>
    <cellStyle name="Normal 2 9 2 28" xfId="5830"/>
    <cellStyle name="Normal 2 9 2 28 2" xfId="17007"/>
    <cellStyle name="Normal 2 9 2 28 3" xfId="33213"/>
    <cellStyle name="Normal 2 9 2 28 4" xfId="37840"/>
    <cellStyle name="Normal 2 9 2 28 5" xfId="39176"/>
    <cellStyle name="Normal 2 9 2 28 6" xfId="44941"/>
    <cellStyle name="Normal 2 9 2 29" xfId="5831"/>
    <cellStyle name="Normal 2 9 2 29 2" xfId="17406"/>
    <cellStyle name="Normal 2 9 2 29 3" xfId="33499"/>
    <cellStyle name="Normal 2 9 2 29 4" xfId="36834"/>
    <cellStyle name="Normal 2 9 2 29 5" xfId="14035"/>
    <cellStyle name="Normal 2 9 2 29 6" xfId="43921"/>
    <cellStyle name="Normal 2 9 2 3" xfId="5832"/>
    <cellStyle name="Normal 2 9 2 3 10" xfId="50179"/>
    <cellStyle name="Normal 2 9 2 3 11" xfId="51392"/>
    <cellStyle name="Normal 2 9 2 3 12" xfId="52664"/>
    <cellStyle name="Normal 2 9 2 3 13" xfId="53908"/>
    <cellStyle name="Normal 2 9 2 3 14" xfId="55139"/>
    <cellStyle name="Normal 2 9 2 3 15" xfId="56369"/>
    <cellStyle name="Normal 2 9 2 3 16" xfId="57587"/>
    <cellStyle name="Normal 2 9 2 3 17" xfId="58796"/>
    <cellStyle name="Normal 2 9 2 3 18" xfId="59993"/>
    <cellStyle name="Normal 2 9 2 3 19" xfId="61375"/>
    <cellStyle name="Normal 2 9 2 3 2" xfId="11950"/>
    <cellStyle name="Normal 2 9 2 3 20" xfId="62571"/>
    <cellStyle name="Normal 2 9 2 3 3" xfId="10227"/>
    <cellStyle name="Normal 2 9 2 3 4" xfId="35732"/>
    <cellStyle name="Normal 2 9 2 3 5" xfId="40744"/>
    <cellStyle name="Normal 2 9 2 3 6" xfId="35926"/>
    <cellStyle name="Normal 2 9 2 3 7" xfId="46347"/>
    <cellStyle name="Normal 2 9 2 3 8" xfId="47676"/>
    <cellStyle name="Normal 2 9 2 3 9" xfId="48933"/>
    <cellStyle name="Normal 2 9 2 30" xfId="5833"/>
    <cellStyle name="Normal 2 9 2 30 2" xfId="17806"/>
    <cellStyle name="Normal 2 9 2 30 3" xfId="33794"/>
    <cellStyle name="Normal 2 9 2 30 4" xfId="31087"/>
    <cellStyle name="Normal 2 9 2 30 5" xfId="37642"/>
    <cellStyle name="Normal 2 9 2 30 6" xfId="16911"/>
    <cellStyle name="Normal 2 9 2 31" xfId="5834"/>
    <cellStyle name="Normal 2 9 2 31 2" xfId="20148"/>
    <cellStyle name="Normal 2 9 2 31 3" xfId="35521"/>
    <cellStyle name="Normal 2 9 2 31 4" xfId="10697"/>
    <cellStyle name="Normal 2 9 2 31 5" xfId="40212"/>
    <cellStyle name="Normal 2 9 2 31 6" xfId="43594"/>
    <cellStyle name="Normal 2 9 2 32" xfId="5835"/>
    <cellStyle name="Normal 2 9 2 32 2" xfId="23206"/>
    <cellStyle name="Normal 2 9 2 32 3" xfId="37672"/>
    <cellStyle name="Normal 2 9 2 32 4" xfId="40946"/>
    <cellStyle name="Normal 2 9 2 32 5" xfId="43320"/>
    <cellStyle name="Normal 2 9 2 32 6" xfId="45089"/>
    <cellStyle name="Normal 2 9 2 33" xfId="5836"/>
    <cellStyle name="Normal 2 9 2 33 2" xfId="16175"/>
    <cellStyle name="Normal 2 9 2 33 3" xfId="32579"/>
    <cellStyle name="Normal 2 9 2 33 4" xfId="41572"/>
    <cellStyle name="Normal 2 9 2 33 5" xfId="43797"/>
    <cellStyle name="Normal 2 9 2 33 6" xfId="43967"/>
    <cellStyle name="Normal 2 9 2 34" xfId="9596"/>
    <cellStyle name="Normal 2 9 2 35" xfId="14888"/>
    <cellStyle name="Normal 2 9 2 36" xfId="22604"/>
    <cellStyle name="Normal 2 9 2 37" xfId="18205"/>
    <cellStyle name="Normal 2 9 2 38" xfId="23908"/>
    <cellStyle name="Normal 2 9 2 39" xfId="24194"/>
    <cellStyle name="Normal 2 9 2 4" xfId="5837"/>
    <cellStyle name="Normal 2 9 2 4 10" xfId="50180"/>
    <cellStyle name="Normal 2 9 2 4 11" xfId="51393"/>
    <cellStyle name="Normal 2 9 2 4 12" xfId="52665"/>
    <cellStyle name="Normal 2 9 2 4 13" xfId="53909"/>
    <cellStyle name="Normal 2 9 2 4 14" xfId="55140"/>
    <cellStyle name="Normal 2 9 2 4 15" xfId="56370"/>
    <cellStyle name="Normal 2 9 2 4 16" xfId="57588"/>
    <cellStyle name="Normal 2 9 2 4 17" xfId="58797"/>
    <cellStyle name="Normal 2 9 2 4 18" xfId="59994"/>
    <cellStyle name="Normal 2 9 2 4 19" xfId="61376"/>
    <cellStyle name="Normal 2 9 2 4 2" xfId="11951"/>
    <cellStyle name="Normal 2 9 2 4 20" xfId="62572"/>
    <cellStyle name="Normal 2 9 2 4 3" xfId="10226"/>
    <cellStyle name="Normal 2 9 2 4 4" xfId="35396"/>
    <cellStyle name="Normal 2 9 2 4 5" xfId="10677"/>
    <cellStyle name="Normal 2 9 2 4 6" xfId="45180"/>
    <cellStyle name="Normal 2 9 2 4 7" xfId="46348"/>
    <cellStyle name="Normal 2 9 2 4 8" xfId="47677"/>
    <cellStyle name="Normal 2 9 2 4 9" xfId="48934"/>
    <cellStyle name="Normal 2 9 2 40" xfId="24290"/>
    <cellStyle name="Normal 2 9 2 41" xfId="23585"/>
    <cellStyle name="Normal 2 9 2 42" xfId="15428"/>
    <cellStyle name="Normal 2 9 2 43" xfId="22562"/>
    <cellStyle name="Normal 2 9 2 44" xfId="23814"/>
    <cellStyle name="Normal 2 9 2 45" xfId="22380"/>
    <cellStyle name="Normal 2 9 2 46" xfId="22786"/>
    <cellStyle name="Normal 2 9 2 47" xfId="15395"/>
    <cellStyle name="Normal 2 9 2 48" xfId="23851"/>
    <cellStyle name="Normal 2 9 2 49" xfId="23723"/>
    <cellStyle name="Normal 2 9 2 5" xfId="5838"/>
    <cellStyle name="Normal 2 9 2 5 10" xfId="50181"/>
    <cellStyle name="Normal 2 9 2 5 11" xfId="51394"/>
    <cellStyle name="Normal 2 9 2 5 12" xfId="52666"/>
    <cellStyle name="Normal 2 9 2 5 13" xfId="53910"/>
    <cellStyle name="Normal 2 9 2 5 14" xfId="55141"/>
    <cellStyle name="Normal 2 9 2 5 15" xfId="56371"/>
    <cellStyle name="Normal 2 9 2 5 16" xfId="57589"/>
    <cellStyle name="Normal 2 9 2 5 17" xfId="58798"/>
    <cellStyle name="Normal 2 9 2 5 18" xfId="59995"/>
    <cellStyle name="Normal 2 9 2 5 19" xfId="61377"/>
    <cellStyle name="Normal 2 9 2 5 2" xfId="11952"/>
    <cellStyle name="Normal 2 9 2 5 20" xfId="62573"/>
    <cellStyle name="Normal 2 9 2 5 3" xfId="10225"/>
    <cellStyle name="Normal 2 9 2 5 4" xfId="35098"/>
    <cellStyle name="Normal 2 9 2 5 5" xfId="39838"/>
    <cellStyle name="Normal 2 9 2 5 6" xfId="44790"/>
    <cellStyle name="Normal 2 9 2 5 7" xfId="46349"/>
    <cellStyle name="Normal 2 9 2 5 8" xfId="47678"/>
    <cellStyle name="Normal 2 9 2 5 9" xfId="48935"/>
    <cellStyle name="Normal 2 9 2 50" xfId="23524"/>
    <cellStyle name="Normal 2 9 2 51" xfId="22103"/>
    <cellStyle name="Normal 2 9 2 52" xfId="23607"/>
    <cellStyle name="Normal 2 9 2 53" xfId="18214"/>
    <cellStyle name="Normal 2 9 2 54" xfId="23629"/>
    <cellStyle name="Normal 2 9 2 55" xfId="23135"/>
    <cellStyle name="Normal 2 9 2 56" xfId="15368"/>
    <cellStyle name="Normal 2 9 2 57" xfId="22832"/>
    <cellStyle name="Normal 2 9 2 58" xfId="24157"/>
    <cellStyle name="Normal 2 9 2 59" xfId="20707"/>
    <cellStyle name="Normal 2 9 2 6" xfId="5839"/>
    <cellStyle name="Normal 2 9 2 6 10" xfId="50182"/>
    <cellStyle name="Normal 2 9 2 6 11" xfId="51395"/>
    <cellStyle name="Normal 2 9 2 6 12" xfId="52667"/>
    <cellStyle name="Normal 2 9 2 6 13" xfId="53911"/>
    <cellStyle name="Normal 2 9 2 6 14" xfId="55142"/>
    <cellStyle name="Normal 2 9 2 6 15" xfId="56372"/>
    <cellStyle name="Normal 2 9 2 6 16" xfId="57590"/>
    <cellStyle name="Normal 2 9 2 6 17" xfId="58799"/>
    <cellStyle name="Normal 2 9 2 6 18" xfId="59996"/>
    <cellStyle name="Normal 2 9 2 6 19" xfId="61378"/>
    <cellStyle name="Normal 2 9 2 6 2" xfId="11953"/>
    <cellStyle name="Normal 2 9 2 6 20" xfId="62574"/>
    <cellStyle name="Normal 2 9 2 6 3" xfId="18591"/>
    <cellStyle name="Normal 2 9 2 6 4" xfId="34802"/>
    <cellStyle name="Normal 2 9 2 6 5" xfId="10600"/>
    <cellStyle name="Normal 2 9 2 6 6" xfId="44944"/>
    <cellStyle name="Normal 2 9 2 6 7" xfId="46350"/>
    <cellStyle name="Normal 2 9 2 6 8" xfId="47679"/>
    <cellStyle name="Normal 2 9 2 6 9" xfId="48936"/>
    <cellStyle name="Normal 2 9 2 60" xfId="22116"/>
    <cellStyle name="Normal 2 9 2 61" xfId="21337"/>
    <cellStyle name="Normal 2 9 2 62" xfId="22040"/>
    <cellStyle name="Normal 2 9 2 63" xfId="21400"/>
    <cellStyle name="Normal 2 9 2 64" xfId="28045"/>
    <cellStyle name="Normal 2 9 2 65" xfId="27519"/>
    <cellStyle name="Normal 2 9 2 66" xfId="21921"/>
    <cellStyle name="Normal 2 9 2 67" xfId="22289"/>
    <cellStyle name="Normal 2 9 2 68" xfId="28516"/>
    <cellStyle name="Normal 2 9 2 69" xfId="20632"/>
    <cellStyle name="Normal 2 9 2 7" xfId="5840"/>
    <cellStyle name="Normal 2 9 2 7 10" xfId="50183"/>
    <cellStyle name="Normal 2 9 2 7 11" xfId="51396"/>
    <cellStyle name="Normal 2 9 2 7 12" xfId="52668"/>
    <cellStyle name="Normal 2 9 2 7 13" xfId="53912"/>
    <cellStyle name="Normal 2 9 2 7 14" xfId="55143"/>
    <cellStyle name="Normal 2 9 2 7 15" xfId="56373"/>
    <cellStyle name="Normal 2 9 2 7 16" xfId="57591"/>
    <cellStyle name="Normal 2 9 2 7 17" xfId="58800"/>
    <cellStyle name="Normal 2 9 2 7 18" xfId="59997"/>
    <cellStyle name="Normal 2 9 2 7 19" xfId="61379"/>
    <cellStyle name="Normal 2 9 2 7 2" xfId="11954"/>
    <cellStyle name="Normal 2 9 2 7 20" xfId="62575"/>
    <cellStyle name="Normal 2 9 2 7 3" xfId="18187"/>
    <cellStyle name="Normal 2 9 2 7 4" xfId="34498"/>
    <cellStyle name="Normal 2 9 2 7 5" xfId="10546"/>
    <cellStyle name="Normal 2 9 2 7 6" xfId="44530"/>
    <cellStyle name="Normal 2 9 2 7 7" xfId="46351"/>
    <cellStyle name="Normal 2 9 2 7 8" xfId="47680"/>
    <cellStyle name="Normal 2 9 2 7 9" xfId="48937"/>
    <cellStyle name="Normal 2 9 2 70" xfId="29012"/>
    <cellStyle name="Normal 2 9 2 71" xfId="27169"/>
    <cellStyle name="Normal 2 9 2 72" xfId="29704"/>
    <cellStyle name="Normal 2 9 2 73" xfId="17466"/>
    <cellStyle name="Normal 2 9 2 74" xfId="21979"/>
    <cellStyle name="Normal 2 9 2 75" xfId="25507"/>
    <cellStyle name="Normal 2 9 2 76" xfId="13358"/>
    <cellStyle name="Normal 2 9 2 77" xfId="38753"/>
    <cellStyle name="Normal 2 9 2 78" xfId="33507"/>
    <cellStyle name="Normal 2 9 2 79" xfId="42739"/>
    <cellStyle name="Normal 2 9 2 8" xfId="5841"/>
    <cellStyle name="Normal 2 9 2 8 2" xfId="11955"/>
    <cellStyle name="Normal 2 9 2 8 3" xfId="17779"/>
    <cellStyle name="Normal 2 9 2 8 4" xfId="34186"/>
    <cellStyle name="Normal 2 9 2 8 5" xfId="38979"/>
    <cellStyle name="Normal 2 9 2 8 6" xfId="44594"/>
    <cellStyle name="Normal 2 9 2 80" xfId="46345"/>
    <cellStyle name="Normal 2 9 2 81" xfId="47674"/>
    <cellStyle name="Normal 2 9 2 82" xfId="48931"/>
    <cellStyle name="Normal 2 9 2 83" xfId="50177"/>
    <cellStyle name="Normal 2 9 2 84" xfId="51390"/>
    <cellStyle name="Normal 2 9 2 85" xfId="52662"/>
    <cellStyle name="Normal 2 9 2 86" xfId="53906"/>
    <cellStyle name="Normal 2 9 2 87" xfId="55137"/>
    <cellStyle name="Normal 2 9 2 88" xfId="56367"/>
    <cellStyle name="Normal 2 9 2 89" xfId="57585"/>
    <cellStyle name="Normal 2 9 2 9" xfId="5842"/>
    <cellStyle name="Normal 2 9 2 9 2" xfId="11956"/>
    <cellStyle name="Normal 2 9 2 9 3" xfId="17381"/>
    <cellStyle name="Normal 2 9 2 9 4" xfId="19880"/>
    <cellStyle name="Normal 2 9 2 9 5" xfId="34455"/>
    <cellStyle name="Normal 2 9 2 9 6" xfId="44951"/>
    <cellStyle name="Normal 2 9 2 90" xfId="58794"/>
    <cellStyle name="Normal 2 9 2 91" xfId="59991"/>
    <cellStyle name="Normal 2 9 2 92" xfId="61373"/>
    <cellStyle name="Normal 2 9 2 93" xfId="62569"/>
    <cellStyle name="Normal 2 9 2_Planilha" xfId="46352"/>
    <cellStyle name="Normal 2 9 20" xfId="5843"/>
    <cellStyle name="Normal 2 9 20 2" xfId="13640"/>
    <cellStyle name="Normal 2 9 20 3" xfId="30440"/>
    <cellStyle name="Normal 2 9 20 4" xfId="41027"/>
    <cellStyle name="Normal 2 9 20 5" xfId="43373"/>
    <cellStyle name="Normal 2 9 20 6" xfId="44619"/>
    <cellStyle name="Normal 2 9 21" xfId="5844"/>
    <cellStyle name="Normal 2 9 21 2" xfId="14679"/>
    <cellStyle name="Normal 2 9 21 3" xfId="31423"/>
    <cellStyle name="Normal 2 9 21 4" xfId="38945"/>
    <cellStyle name="Normal 2 9 21 5" xfId="30245"/>
    <cellStyle name="Normal 2 9 21 6" xfId="34691"/>
    <cellStyle name="Normal 2 9 22" xfId="5845"/>
    <cellStyle name="Normal 2 9 22 2" xfId="13523"/>
    <cellStyle name="Normal 2 9 22 3" xfId="30340"/>
    <cellStyle name="Normal 2 9 22 4" xfId="34736"/>
    <cellStyle name="Normal 2 9 22 5" xfId="23325"/>
    <cellStyle name="Normal 2 9 22 6" xfId="38396"/>
    <cellStyle name="Normal 2 9 23" xfId="5846"/>
    <cellStyle name="Normal 2 9 23 2" xfId="14797"/>
    <cellStyle name="Normal 2 9 23 3" xfId="31515"/>
    <cellStyle name="Normal 2 9 23 4" xfId="34918"/>
    <cellStyle name="Normal 2 9 23 5" xfId="16110"/>
    <cellStyle name="Normal 2 9 23 6" xfId="44400"/>
    <cellStyle name="Normal 2 9 24" xfId="5847"/>
    <cellStyle name="Normal 2 9 24 2" xfId="13380"/>
    <cellStyle name="Normal 2 9 24 3" xfId="30232"/>
    <cellStyle name="Normal 2 9 24 4" xfId="35338"/>
    <cellStyle name="Normal 2 9 24 5" xfId="30643"/>
    <cellStyle name="Normal 2 9 24 6" xfId="45070"/>
    <cellStyle name="Normal 2 9 25" xfId="5848"/>
    <cellStyle name="Normal 2 9 25 2" xfId="14968"/>
    <cellStyle name="Normal 2 9 25 3" xfId="31640"/>
    <cellStyle name="Normal 2 9 25 4" xfId="39021"/>
    <cellStyle name="Normal 2 9 25 5" xfId="32349"/>
    <cellStyle name="Normal 2 9 25 6" xfId="44580"/>
    <cellStyle name="Normal 2 9 26" xfId="5849"/>
    <cellStyle name="Normal 2 9 26 2" xfId="15410"/>
    <cellStyle name="Normal 2 9 26 3" xfId="31988"/>
    <cellStyle name="Normal 2 9 26 4" xfId="36456"/>
    <cellStyle name="Normal 2 9 26 5" xfId="14007"/>
    <cellStyle name="Normal 2 9 26 6" xfId="41052"/>
    <cellStyle name="Normal 2 9 27" xfId="5850"/>
    <cellStyle name="Normal 2 9 27 2" xfId="15813"/>
    <cellStyle name="Normal 2 9 27 3" xfId="32302"/>
    <cellStyle name="Normal 2 9 27 4" xfId="40935"/>
    <cellStyle name="Normal 2 9 27 5" xfId="43312"/>
    <cellStyle name="Normal 2 9 27 6" xfId="44575"/>
    <cellStyle name="Normal 2 9 28" xfId="5851"/>
    <cellStyle name="Normal 2 9 28 2" xfId="16211"/>
    <cellStyle name="Normal 2 9 28 3" xfId="32610"/>
    <cellStyle name="Normal 2 9 28 4" xfId="33717"/>
    <cellStyle name="Normal 2 9 28 5" xfId="37832"/>
    <cellStyle name="Normal 2 9 28 6" xfId="44901"/>
    <cellStyle name="Normal 2 9 29" xfId="5852"/>
    <cellStyle name="Normal 2 9 29 2" xfId="16613"/>
    <cellStyle name="Normal 2 9 29 3" xfId="32904"/>
    <cellStyle name="Normal 2 9 29 4" xfId="41418"/>
    <cellStyle name="Normal 2 9 29 5" xfId="43681"/>
    <cellStyle name="Normal 2 9 29 6" xfId="44860"/>
    <cellStyle name="Normal 2 9 3" xfId="5853"/>
    <cellStyle name="Normal 2 9 3 10" xfId="5854"/>
    <cellStyle name="Normal 2 9 3 10 2" xfId="11958"/>
    <cellStyle name="Normal 2 9 3 10 3" xfId="16588"/>
    <cellStyle name="Normal 2 9 3 10 4" xfId="40937"/>
    <cellStyle name="Normal 2 9 3 10 5" xfId="43313"/>
    <cellStyle name="Normal 2 9 3 10 6" xfId="45002"/>
    <cellStyle name="Normal 2 9 3 11" xfId="5855"/>
    <cellStyle name="Normal 2 9 3 11 2" xfId="11959"/>
    <cellStyle name="Normal 2 9 3 11 3" xfId="16190"/>
    <cellStyle name="Normal 2 9 3 11 4" xfId="41288"/>
    <cellStyle name="Normal 2 9 3 11 5" xfId="43572"/>
    <cellStyle name="Normal 2 9 3 11 6" xfId="43642"/>
    <cellStyle name="Normal 2 9 3 12" xfId="5856"/>
    <cellStyle name="Normal 2 9 3 12 2" xfId="11960"/>
    <cellStyle name="Normal 2 9 3 12 3" xfId="15788"/>
    <cellStyle name="Normal 2 9 3 12 4" xfId="40238"/>
    <cellStyle name="Normal 2 9 3 12 5" xfId="42808"/>
    <cellStyle name="Normal 2 9 3 12 6" xfId="43634"/>
    <cellStyle name="Normal 2 9 3 13" xfId="5857"/>
    <cellStyle name="Normal 2 9 3 13 2" xfId="11961"/>
    <cellStyle name="Normal 2 9 3 13 3" xfId="15388"/>
    <cellStyle name="Normal 2 9 3 13 4" xfId="40384"/>
    <cellStyle name="Normal 2 9 3 13 5" xfId="42923"/>
    <cellStyle name="Normal 2 9 3 13 6" xfId="42598"/>
    <cellStyle name="Normal 2 9 3 14" xfId="5858"/>
    <cellStyle name="Normal 2 9 3 14 2" xfId="13301"/>
    <cellStyle name="Normal 2 9 3 14 3" xfId="30160"/>
    <cellStyle name="Normal 2 9 3 14 4" xfId="39959"/>
    <cellStyle name="Normal 2 9 3 14 5" xfId="42597"/>
    <cellStyle name="Normal 2 9 3 14 6" xfId="40490"/>
    <cellStyle name="Normal 2 9 3 15" xfId="5859"/>
    <cellStyle name="Normal 2 9 3 15 2" xfId="14505"/>
    <cellStyle name="Normal 2 9 3 15 3" xfId="31272"/>
    <cellStyle name="Normal 2 9 3 15 4" xfId="40869"/>
    <cellStyle name="Normal 2 9 3 15 5" xfId="43271"/>
    <cellStyle name="Normal 2 9 3 15 6" xfId="44618"/>
    <cellStyle name="Normal 2 9 3 16" xfId="5860"/>
    <cellStyle name="Normal 2 9 3 16 2" xfId="13724"/>
    <cellStyle name="Normal 2 9 3 16 3" xfId="30519"/>
    <cellStyle name="Normal 2 9 3 16 4" xfId="39361"/>
    <cellStyle name="Normal 2 9 3 16 5" xfId="42118"/>
    <cellStyle name="Normal 2 9 3 16 6" xfId="43544"/>
    <cellStyle name="Normal 2 9 3 17" xfId="5861"/>
    <cellStyle name="Normal 2 9 3 17 2" xfId="14576"/>
    <cellStyle name="Normal 2 9 3 17 3" xfId="31334"/>
    <cellStyle name="Normal 2 9 3 17 4" xfId="39034"/>
    <cellStyle name="Normal 2 9 3 17 5" xfId="32355"/>
    <cellStyle name="Normal 2 9 3 17 6" xfId="44235"/>
    <cellStyle name="Normal 2 9 3 18" xfId="5862"/>
    <cellStyle name="Normal 2 9 3 18 2" xfId="13632"/>
    <cellStyle name="Normal 2 9 3 18 3" xfId="30431"/>
    <cellStyle name="Normal 2 9 3 18 4" xfId="39291"/>
    <cellStyle name="Normal 2 9 3 18 5" xfId="42073"/>
    <cellStyle name="Normal 2 9 3 18 6" xfId="44938"/>
    <cellStyle name="Normal 2 9 3 19" xfId="5863"/>
    <cellStyle name="Normal 2 9 3 19 2" xfId="14688"/>
    <cellStyle name="Normal 2 9 3 19 3" xfId="31430"/>
    <cellStyle name="Normal 2 9 3 19 4" xfId="41187"/>
    <cellStyle name="Normal 2 9 3 19 5" xfId="43502"/>
    <cellStyle name="Normal 2 9 3 19 6" xfId="45091"/>
    <cellStyle name="Normal 2 9 3 2" xfId="5864"/>
    <cellStyle name="Normal 2 9 3 2 10" xfId="50186"/>
    <cellStyle name="Normal 2 9 3 2 11" xfId="51398"/>
    <cellStyle name="Normal 2 9 3 2 12" xfId="52671"/>
    <cellStyle name="Normal 2 9 3 2 13" xfId="53914"/>
    <cellStyle name="Normal 2 9 3 2 14" xfId="55145"/>
    <cellStyle name="Normal 2 9 3 2 15" xfId="56375"/>
    <cellStyle name="Normal 2 9 3 2 16" xfId="57593"/>
    <cellStyle name="Normal 2 9 3 2 17" xfId="58802"/>
    <cellStyle name="Normal 2 9 3 2 18" xfId="59999"/>
    <cellStyle name="Normal 2 9 3 2 19" xfId="61381"/>
    <cellStyle name="Normal 2 9 3 2 2" xfId="11957"/>
    <cellStyle name="Normal 2 9 3 2 20" xfId="62577"/>
    <cellStyle name="Normal 2 9 3 2 3" xfId="16984"/>
    <cellStyle name="Normal 2 9 3 2 4" xfId="41867"/>
    <cellStyle name="Normal 2 9 3 2 5" xfId="44006"/>
    <cellStyle name="Normal 2 9 3 2 6" xfId="30272"/>
    <cellStyle name="Normal 2 9 3 2 7" xfId="46354"/>
    <cellStyle name="Normal 2 9 3 2 8" xfId="47682"/>
    <cellStyle name="Normal 2 9 3 2 9" xfId="48940"/>
    <cellStyle name="Normal 2 9 3 20" xfId="5865"/>
    <cellStyle name="Normal 2 9 3 20 2" xfId="13511"/>
    <cellStyle name="Normal 2 9 3 20 3" xfId="30331"/>
    <cellStyle name="Normal 2 9 3 20 4" xfId="33557"/>
    <cellStyle name="Normal 2 9 3 20 5" xfId="36950"/>
    <cellStyle name="Normal 2 9 3 20 6" xfId="43573"/>
    <cellStyle name="Normal 2 9 3 21" xfId="5866"/>
    <cellStyle name="Normal 2 9 3 21 2" xfId="14810"/>
    <cellStyle name="Normal 2 9 3 21 3" xfId="31526"/>
    <cellStyle name="Normal 2 9 3 21 4" xfId="38772"/>
    <cellStyle name="Normal 2 9 3 21 5" xfId="41912"/>
    <cellStyle name="Normal 2 9 3 21 6" xfId="44281"/>
    <cellStyle name="Normal 2 9 3 22" xfId="5867"/>
    <cellStyle name="Normal 2 9 3 22 2" xfId="15257"/>
    <cellStyle name="Normal 2 9 3 22 3" xfId="31864"/>
    <cellStyle name="Normal 2 9 3 22 4" xfId="36469"/>
    <cellStyle name="Normal 2 9 3 22 5" xfId="36146"/>
    <cellStyle name="Normal 2 9 3 22 6" xfId="35161"/>
    <cellStyle name="Normal 2 9 3 23" xfId="5868"/>
    <cellStyle name="Normal 2 9 3 23 2" xfId="14984"/>
    <cellStyle name="Normal 2 9 3 23 3" xfId="31652"/>
    <cellStyle name="Normal 2 9 3 23 4" xfId="39137"/>
    <cellStyle name="Normal 2 9 3 23 5" xfId="41961"/>
    <cellStyle name="Normal 2 9 3 23 6" xfId="34030"/>
    <cellStyle name="Normal 2 9 3 24" xfId="5869"/>
    <cellStyle name="Normal 2 9 3 24 2" xfId="15427"/>
    <cellStyle name="Normal 2 9 3 24 3" xfId="32002"/>
    <cellStyle name="Normal 2 9 3 24 4" xfId="38287"/>
    <cellStyle name="Normal 2 9 3 24 5" xfId="38203"/>
    <cellStyle name="Normal 2 9 3 24 6" xfId="45143"/>
    <cellStyle name="Normal 2 9 3 25" xfId="5870"/>
    <cellStyle name="Normal 2 9 3 25 2" xfId="15831"/>
    <cellStyle name="Normal 2 9 3 25 3" xfId="32315"/>
    <cellStyle name="Normal 2 9 3 25 4" xfId="38992"/>
    <cellStyle name="Normal 2 9 3 25 5" xfId="40632"/>
    <cellStyle name="Normal 2 9 3 25 6" xfId="41773"/>
    <cellStyle name="Normal 2 9 3 26" xfId="5871"/>
    <cellStyle name="Normal 2 9 3 26 2" xfId="16228"/>
    <cellStyle name="Normal 2 9 3 26 3" xfId="32623"/>
    <cellStyle name="Normal 2 9 3 26 4" xfId="40306"/>
    <cellStyle name="Normal 2 9 3 26 5" xfId="42860"/>
    <cellStyle name="Normal 2 9 3 26 6" xfId="44294"/>
    <cellStyle name="Normal 2 9 3 27" xfId="5872"/>
    <cellStyle name="Normal 2 9 3 27 2" xfId="16629"/>
    <cellStyle name="Normal 2 9 3 27 3" xfId="32918"/>
    <cellStyle name="Normal 2 9 3 27 4" xfId="36569"/>
    <cellStyle name="Normal 2 9 3 27 5" xfId="38761"/>
    <cellStyle name="Normal 2 9 3 27 6" xfId="43023"/>
    <cellStyle name="Normal 2 9 3 28" xfId="5873"/>
    <cellStyle name="Normal 2 9 3 28 2" xfId="17020"/>
    <cellStyle name="Normal 2 9 3 28 3" xfId="33225"/>
    <cellStyle name="Normal 2 9 3 28 4" xfId="41033"/>
    <cellStyle name="Normal 2 9 3 28 5" xfId="43379"/>
    <cellStyle name="Normal 2 9 3 28 6" xfId="44817"/>
    <cellStyle name="Normal 2 9 3 29" xfId="5874"/>
    <cellStyle name="Normal 2 9 3 29 2" xfId="17422"/>
    <cellStyle name="Normal 2 9 3 29 3" xfId="33511"/>
    <cellStyle name="Normal 2 9 3 29 4" xfId="40386"/>
    <cellStyle name="Normal 2 9 3 29 5" xfId="42924"/>
    <cellStyle name="Normal 2 9 3 29 6" xfId="44639"/>
    <cellStyle name="Normal 2 9 3 3" xfId="5875"/>
    <cellStyle name="Normal 2 9 3 3 10" xfId="50187"/>
    <cellStyle name="Normal 2 9 3 3 11" xfId="51399"/>
    <cellStyle name="Normal 2 9 3 3 12" xfId="52672"/>
    <cellStyle name="Normal 2 9 3 3 13" xfId="53915"/>
    <cellStyle name="Normal 2 9 3 3 14" xfId="55146"/>
    <cellStyle name="Normal 2 9 3 3 15" xfId="56376"/>
    <cellStyle name="Normal 2 9 3 3 16" xfId="57594"/>
    <cellStyle name="Normal 2 9 3 3 17" xfId="58803"/>
    <cellStyle name="Normal 2 9 3 3 18" xfId="60000"/>
    <cellStyle name="Normal 2 9 3 3 19" xfId="61382"/>
    <cellStyle name="Normal 2 9 3 3 2" xfId="11962"/>
    <cellStyle name="Normal 2 9 3 3 20" xfId="62578"/>
    <cellStyle name="Normal 2 9 3 3 3" xfId="14942"/>
    <cellStyle name="Normal 2 9 3 3 4" xfId="41299"/>
    <cellStyle name="Normal 2 9 3 3 5" xfId="43582"/>
    <cellStyle name="Normal 2 9 3 3 6" xfId="36885"/>
    <cellStyle name="Normal 2 9 3 3 7" xfId="46355"/>
    <cellStyle name="Normal 2 9 3 3 8" xfId="47683"/>
    <cellStyle name="Normal 2 9 3 3 9" xfId="48941"/>
    <cellStyle name="Normal 2 9 3 30" xfId="5876"/>
    <cellStyle name="Normal 2 9 3 30 2" xfId="17821"/>
    <cellStyle name="Normal 2 9 3 30 3" xfId="33802"/>
    <cellStyle name="Normal 2 9 3 30 4" xfId="41173"/>
    <cellStyle name="Normal 2 9 3 30 5" xfId="43489"/>
    <cellStyle name="Normal 2 9 3 30 6" xfId="34370"/>
    <cellStyle name="Normal 2 9 3 31" xfId="5877"/>
    <cellStyle name="Normal 2 9 3 31 2" xfId="20147"/>
    <cellStyle name="Normal 2 9 3 31 3" xfId="35520"/>
    <cellStyle name="Normal 2 9 3 31 4" xfId="10696"/>
    <cellStyle name="Normal 2 9 3 31 5" xfId="36655"/>
    <cellStyle name="Normal 2 9 3 31 6" xfId="39821"/>
    <cellStyle name="Normal 2 9 3 32" xfId="5878"/>
    <cellStyle name="Normal 2 9 3 32 2" xfId="23205"/>
    <cellStyle name="Normal 2 9 3 32 3" xfId="37671"/>
    <cellStyle name="Normal 2 9 3 32 4" xfId="41728"/>
    <cellStyle name="Normal 2 9 3 32 5" xfId="43903"/>
    <cellStyle name="Normal 2 9 3 32 6" xfId="44728"/>
    <cellStyle name="Normal 2 9 3 33" xfId="5879"/>
    <cellStyle name="Normal 2 9 3 33 2" xfId="17399"/>
    <cellStyle name="Normal 2 9 3 33 3" xfId="33493"/>
    <cellStyle name="Normal 2 9 3 33 4" xfId="31227"/>
    <cellStyle name="Normal 2 9 3 33 5" xfId="38698"/>
    <cellStyle name="Normal 2 9 3 33 6" xfId="36395"/>
    <cellStyle name="Normal 2 9 3 34" xfId="9597"/>
    <cellStyle name="Normal 2 9 3 35" xfId="23116"/>
    <cellStyle name="Normal 2 9 3 36" xfId="22603"/>
    <cellStyle name="Normal 2 9 3 37" xfId="18211"/>
    <cellStyle name="Normal 2 9 3 38" xfId="22227"/>
    <cellStyle name="Normal 2 9 3 39" xfId="19327"/>
    <cellStyle name="Normal 2 9 3 4" xfId="5880"/>
    <cellStyle name="Normal 2 9 3 4 10" xfId="50188"/>
    <cellStyle name="Normal 2 9 3 4 11" xfId="51400"/>
    <cellStyle name="Normal 2 9 3 4 12" xfId="52673"/>
    <cellStyle name="Normal 2 9 3 4 13" xfId="53916"/>
    <cellStyle name="Normal 2 9 3 4 14" xfId="55147"/>
    <cellStyle name="Normal 2 9 3 4 15" xfId="56377"/>
    <cellStyle name="Normal 2 9 3 4 16" xfId="57595"/>
    <cellStyle name="Normal 2 9 3 4 17" xfId="58804"/>
    <cellStyle name="Normal 2 9 3 4 18" xfId="60001"/>
    <cellStyle name="Normal 2 9 3 4 19" xfId="61383"/>
    <cellStyle name="Normal 2 9 3 4 2" xfId="11963"/>
    <cellStyle name="Normal 2 9 3 4 20" xfId="62579"/>
    <cellStyle name="Normal 2 9 3 4 3" xfId="10223"/>
    <cellStyle name="Normal 2 9 3 4 4" xfId="37847"/>
    <cellStyle name="Normal 2 9 3 4 5" xfId="37286"/>
    <cellStyle name="Normal 2 9 3 4 6" xfId="35197"/>
    <cellStyle name="Normal 2 9 3 4 7" xfId="46356"/>
    <cellStyle name="Normal 2 9 3 4 8" xfId="47684"/>
    <cellStyle name="Normal 2 9 3 4 9" xfId="48942"/>
    <cellStyle name="Normal 2 9 3 40" xfId="23431"/>
    <cellStyle name="Normal 2 9 3 41" xfId="19456"/>
    <cellStyle name="Normal 2 9 3 42" xfId="24200"/>
    <cellStyle name="Normal 2 9 3 43" xfId="22265"/>
    <cellStyle name="Normal 2 9 3 44" xfId="23956"/>
    <cellStyle name="Normal 2 9 3 45" xfId="23495"/>
    <cellStyle name="Normal 2 9 3 46" xfId="21269"/>
    <cellStyle name="Normal 2 9 3 47" xfId="22100"/>
    <cellStyle name="Normal 2 9 3 48" xfId="21318"/>
    <cellStyle name="Normal 2 9 3 49" xfId="22036"/>
    <cellStyle name="Normal 2 9 3 5" xfId="5881"/>
    <cellStyle name="Normal 2 9 3 5 10" xfId="50189"/>
    <cellStyle name="Normal 2 9 3 5 11" xfId="51401"/>
    <cellStyle name="Normal 2 9 3 5 12" xfId="52674"/>
    <cellStyle name="Normal 2 9 3 5 13" xfId="53917"/>
    <cellStyle name="Normal 2 9 3 5 14" xfId="55148"/>
    <cellStyle name="Normal 2 9 3 5 15" xfId="56378"/>
    <cellStyle name="Normal 2 9 3 5 16" xfId="57596"/>
    <cellStyle name="Normal 2 9 3 5 17" xfId="58805"/>
    <cellStyle name="Normal 2 9 3 5 18" xfId="60002"/>
    <cellStyle name="Normal 2 9 3 5 19" xfId="61384"/>
    <cellStyle name="Normal 2 9 3 5 2" xfId="11964"/>
    <cellStyle name="Normal 2 9 3 5 20" xfId="62580"/>
    <cellStyle name="Normal 2 9 3 5 3" xfId="10222"/>
    <cellStyle name="Normal 2 9 3 5 4" xfId="41409"/>
    <cellStyle name="Normal 2 9 3 5 5" xfId="43671"/>
    <cellStyle name="Normal 2 9 3 5 6" xfId="40287"/>
    <cellStyle name="Normal 2 9 3 5 7" xfId="46357"/>
    <cellStyle name="Normal 2 9 3 5 8" xfId="47685"/>
    <cellStyle name="Normal 2 9 3 5 9" xfId="48943"/>
    <cellStyle name="Normal 2 9 3 50" xfId="23735"/>
    <cellStyle name="Normal 2 9 3 51" xfId="21969"/>
    <cellStyle name="Normal 2 9 3 52" xfId="21439"/>
    <cellStyle name="Normal 2 9 3 53" xfId="24267"/>
    <cellStyle name="Normal 2 9 3 54" xfId="21493"/>
    <cellStyle name="Normal 2 9 3 55" xfId="23271"/>
    <cellStyle name="Normal 2 9 3 56" xfId="21532"/>
    <cellStyle name="Normal 2 9 3 57" xfId="24348"/>
    <cellStyle name="Normal 2 9 3 58" xfId="21909"/>
    <cellStyle name="Normal 2 9 3 59" xfId="19403"/>
    <cellStyle name="Normal 2 9 3 6" xfId="5882"/>
    <cellStyle name="Normal 2 9 3 6 10" xfId="50190"/>
    <cellStyle name="Normal 2 9 3 6 11" xfId="51402"/>
    <cellStyle name="Normal 2 9 3 6 12" xfId="52675"/>
    <cellStyle name="Normal 2 9 3 6 13" xfId="53918"/>
    <cellStyle name="Normal 2 9 3 6 14" xfId="55149"/>
    <cellStyle name="Normal 2 9 3 6 15" xfId="56379"/>
    <cellStyle name="Normal 2 9 3 6 16" xfId="57597"/>
    <cellStyle name="Normal 2 9 3 6 17" xfId="58806"/>
    <cellStyle name="Normal 2 9 3 6 18" xfId="60003"/>
    <cellStyle name="Normal 2 9 3 6 19" xfId="61385"/>
    <cellStyle name="Normal 2 9 3 6 2" xfId="11965"/>
    <cellStyle name="Normal 2 9 3 6 20" xfId="62581"/>
    <cellStyle name="Normal 2 9 3 6 3" xfId="10221"/>
    <cellStyle name="Normal 2 9 3 6 4" xfId="33893"/>
    <cellStyle name="Normal 2 9 3 6 5" xfId="41378"/>
    <cellStyle name="Normal 2 9 3 6 6" xfId="41476"/>
    <cellStyle name="Normal 2 9 3 6 7" xfId="46358"/>
    <cellStyle name="Normal 2 9 3 6 8" xfId="47686"/>
    <cellStyle name="Normal 2 9 3 6 9" xfId="48944"/>
    <cellStyle name="Normal 2 9 3 60" xfId="19762"/>
    <cellStyle name="Normal 2 9 3 61" xfId="19516"/>
    <cellStyle name="Normal 2 9 3 62" xfId="22815"/>
    <cellStyle name="Normal 2 9 3 63" xfId="15804"/>
    <cellStyle name="Normal 2 9 3 64" xfId="25482"/>
    <cellStyle name="Normal 2 9 3 65" xfId="29231"/>
    <cellStyle name="Normal 2 9 3 66" xfId="21804"/>
    <cellStyle name="Normal 2 9 3 67" xfId="29058"/>
    <cellStyle name="Normal 2 9 3 68" xfId="29350"/>
    <cellStyle name="Normal 2 9 3 69" xfId="28128"/>
    <cellStyle name="Normal 2 9 3 7" xfId="5883"/>
    <cellStyle name="Normal 2 9 3 7 10" xfId="50191"/>
    <cellStyle name="Normal 2 9 3 7 11" xfId="51403"/>
    <cellStyle name="Normal 2 9 3 7 12" xfId="52676"/>
    <cellStyle name="Normal 2 9 3 7 13" xfId="53919"/>
    <cellStyle name="Normal 2 9 3 7 14" xfId="55150"/>
    <cellStyle name="Normal 2 9 3 7 15" xfId="56380"/>
    <cellStyle name="Normal 2 9 3 7 16" xfId="57598"/>
    <cellStyle name="Normal 2 9 3 7 17" xfId="58807"/>
    <cellStyle name="Normal 2 9 3 7 18" xfId="60004"/>
    <cellStyle name="Normal 2 9 3 7 19" xfId="61386"/>
    <cellStyle name="Normal 2 9 3 7 2" xfId="11966"/>
    <cellStyle name="Normal 2 9 3 7 20" xfId="62582"/>
    <cellStyle name="Normal 2 9 3 7 3" xfId="10220"/>
    <cellStyle name="Normal 2 9 3 7 4" xfId="33618"/>
    <cellStyle name="Normal 2 9 3 7 5" xfId="41369"/>
    <cellStyle name="Normal 2 9 3 7 6" xfId="41472"/>
    <cellStyle name="Normal 2 9 3 7 7" xfId="46359"/>
    <cellStyle name="Normal 2 9 3 7 8" xfId="47687"/>
    <cellStyle name="Normal 2 9 3 7 9" xfId="48945"/>
    <cellStyle name="Normal 2 9 3 70" xfId="24897"/>
    <cellStyle name="Normal 2 9 3 71" xfId="29633"/>
    <cellStyle name="Normal 2 9 3 72" xfId="29651"/>
    <cellStyle name="Normal 2 9 3 73" xfId="29013"/>
    <cellStyle name="Normal 2 9 3 74" xfId="29617"/>
    <cellStyle name="Normal 2 9 3 75" xfId="25689"/>
    <cellStyle name="Normal 2 9 3 76" xfId="13005"/>
    <cellStyle name="Normal 2 9 3 77" xfId="38628"/>
    <cellStyle name="Normal 2 9 3 78" xfId="33209"/>
    <cellStyle name="Normal 2 9 3 79" xfId="41719"/>
    <cellStyle name="Normal 2 9 3 8" xfId="5884"/>
    <cellStyle name="Normal 2 9 3 8 2" xfId="11967"/>
    <cellStyle name="Normal 2 9 3 8 3" xfId="10219"/>
    <cellStyle name="Normal 2 9 3 8 4" xfId="33329"/>
    <cellStyle name="Normal 2 9 3 8 5" xfId="39961"/>
    <cellStyle name="Normal 2 9 3 8 6" xfId="41465"/>
    <cellStyle name="Normal 2 9 3 80" xfId="46353"/>
    <cellStyle name="Normal 2 9 3 81" xfId="47681"/>
    <cellStyle name="Normal 2 9 3 82" xfId="48939"/>
    <cellStyle name="Normal 2 9 3 83" xfId="50185"/>
    <cellStyle name="Normal 2 9 3 84" xfId="51397"/>
    <cellStyle name="Normal 2 9 3 85" xfId="52670"/>
    <cellStyle name="Normal 2 9 3 86" xfId="53913"/>
    <cellStyle name="Normal 2 9 3 87" xfId="55144"/>
    <cellStyle name="Normal 2 9 3 88" xfId="56374"/>
    <cellStyle name="Normal 2 9 3 89" xfId="57592"/>
    <cellStyle name="Normal 2 9 3 9" xfId="5885"/>
    <cellStyle name="Normal 2 9 3 9 2" xfId="11968"/>
    <cellStyle name="Normal 2 9 3 9 3" xfId="10218"/>
    <cellStyle name="Normal 2 9 3 9 4" xfId="33028"/>
    <cellStyle name="Normal 2 9 3 9 5" xfId="31355"/>
    <cellStyle name="Normal 2 9 3 9 6" xfId="40065"/>
    <cellStyle name="Normal 2 9 3 90" xfId="58801"/>
    <cellStyle name="Normal 2 9 3 91" xfId="59998"/>
    <cellStyle name="Normal 2 9 3 92" xfId="61380"/>
    <cellStyle name="Normal 2 9 3 93" xfId="62576"/>
    <cellStyle name="Normal 2 9 3_Planilha" xfId="46360"/>
    <cellStyle name="Normal 2 9 30" xfId="5886"/>
    <cellStyle name="Normal 2 9 30 2" xfId="17006"/>
    <cellStyle name="Normal 2 9 30 3" xfId="33212"/>
    <cellStyle name="Normal 2 9 30 4" xfId="31918"/>
    <cellStyle name="Normal 2 9 30 5" xfId="41154"/>
    <cellStyle name="Normal 2 9 30 6" xfId="36215"/>
    <cellStyle name="Normal 2 9 31" xfId="5887"/>
    <cellStyle name="Normal 2 9 31 2" xfId="17404"/>
    <cellStyle name="Normal 2 9 31 3" xfId="33497"/>
    <cellStyle name="Normal 2 9 31 4" xfId="36793"/>
    <cellStyle name="Normal 2 9 31 5" xfId="40053"/>
    <cellStyle name="Normal 2 9 31 6" xfId="43626"/>
    <cellStyle name="Normal 2 9 32" xfId="5888"/>
    <cellStyle name="Normal 2 9 32 2" xfId="17805"/>
    <cellStyle name="Normal 2 9 32 3" xfId="33793"/>
    <cellStyle name="Normal 2 9 32 4" xfId="30730"/>
    <cellStyle name="Normal 2 9 32 5" xfId="40017"/>
    <cellStyle name="Normal 2 9 32 6" xfId="36171"/>
    <cellStyle name="Normal 2 9 33" xfId="5889"/>
    <cellStyle name="Normal 2 9 33 2" xfId="20149"/>
    <cellStyle name="Normal 2 9 33 3" xfId="35522"/>
    <cellStyle name="Normal 2 9 33 4" xfId="10698"/>
    <cellStyle name="Normal 2 9 33 5" xfId="40861"/>
    <cellStyle name="Normal 2 9 33 6" xfId="43381"/>
    <cellStyle name="Normal 2 9 34" xfId="5890"/>
    <cellStyle name="Normal 2 9 34 2" xfId="23207"/>
    <cellStyle name="Normal 2 9 34 3" xfId="37673"/>
    <cellStyle name="Normal 2 9 34 4" xfId="41501"/>
    <cellStyle name="Normal 2 9 34 5" xfId="43742"/>
    <cellStyle name="Normal 2 9 34 6" xfId="37374"/>
    <cellStyle name="Normal 2 9 35" xfId="5891"/>
    <cellStyle name="Normal 2 9 35 2" xfId="16176"/>
    <cellStyle name="Normal 2 9 35 3" xfId="32580"/>
    <cellStyle name="Normal 2 9 35 4" xfId="41357"/>
    <cellStyle name="Normal 2 9 35 5" xfId="43628"/>
    <cellStyle name="Normal 2 9 35 6" xfId="33966"/>
    <cellStyle name="Normal 2 9 36" xfId="9595"/>
    <cellStyle name="Normal 2 9 37" xfId="23405"/>
    <cellStyle name="Normal 2 9 38" xfId="18681"/>
    <cellStyle name="Normal 2 9 39" xfId="18204"/>
    <cellStyle name="Normal 2 9 4" xfId="5892"/>
    <cellStyle name="Normal 2 9 4 10" xfId="50193"/>
    <cellStyle name="Normal 2 9 4 11" xfId="51404"/>
    <cellStyle name="Normal 2 9 4 12" xfId="52678"/>
    <cellStyle name="Normal 2 9 4 13" xfId="53921"/>
    <cellStyle name="Normal 2 9 4 14" xfId="55151"/>
    <cellStyle name="Normal 2 9 4 15" xfId="56381"/>
    <cellStyle name="Normal 2 9 4 16" xfId="57599"/>
    <cellStyle name="Normal 2 9 4 17" xfId="58808"/>
    <cellStyle name="Normal 2 9 4 18" xfId="60005"/>
    <cellStyle name="Normal 2 9 4 19" xfId="61387"/>
    <cellStyle name="Normal 2 9 4 2" xfId="11938"/>
    <cellStyle name="Normal 2 9 4 20" xfId="62583"/>
    <cellStyle name="Normal 2 9 4 3" xfId="16974"/>
    <cellStyle name="Normal 2 9 4 4" xfId="34187"/>
    <cellStyle name="Normal 2 9 4 5" xfId="38874"/>
    <cellStyle name="Normal 2 9 4 6" xfId="31419"/>
    <cellStyle name="Normal 2 9 4 7" xfId="46361"/>
    <cellStyle name="Normal 2 9 4 8" xfId="47689"/>
    <cellStyle name="Normal 2 9 4 9" xfId="48947"/>
    <cellStyle name="Normal 2 9 40" xfId="19430"/>
    <cellStyle name="Normal 2 9 41" xfId="19822"/>
    <cellStyle name="Normal 2 9 42" xfId="24438"/>
    <cellStyle name="Normal 2 9 43" xfId="24647"/>
    <cellStyle name="Normal 2 9 44" xfId="24849"/>
    <cellStyle name="Normal 2 9 45" xfId="25053"/>
    <cellStyle name="Normal 2 9 46" xfId="25249"/>
    <cellStyle name="Normal 2 9 47" xfId="25448"/>
    <cellStyle name="Normal 2 9 48" xfId="25646"/>
    <cellStyle name="Normal 2 9 49" xfId="25831"/>
    <cellStyle name="Normal 2 9 5" xfId="5893"/>
    <cellStyle name="Normal 2 9 5 10" xfId="50194"/>
    <cellStyle name="Normal 2 9 5 11" xfId="51405"/>
    <cellStyle name="Normal 2 9 5 12" xfId="52679"/>
    <cellStyle name="Normal 2 9 5 13" xfId="53922"/>
    <cellStyle name="Normal 2 9 5 14" xfId="55152"/>
    <cellStyle name="Normal 2 9 5 15" xfId="56382"/>
    <cellStyle name="Normal 2 9 5 16" xfId="57600"/>
    <cellStyle name="Normal 2 9 5 17" xfId="58809"/>
    <cellStyle name="Normal 2 9 5 18" xfId="60006"/>
    <cellStyle name="Normal 2 9 5 19" xfId="61388"/>
    <cellStyle name="Normal 2 9 5 2" xfId="11969"/>
    <cellStyle name="Normal 2 9 5 20" xfId="62584"/>
    <cellStyle name="Normal 2 9 5 3" xfId="22986"/>
    <cellStyle name="Normal 2 9 5 4" xfId="32732"/>
    <cellStyle name="Normal 2 9 5 5" xfId="36956"/>
    <cellStyle name="Normal 2 9 5 6" xfId="43245"/>
    <cellStyle name="Normal 2 9 5 7" xfId="46362"/>
    <cellStyle name="Normal 2 9 5 8" xfId="47690"/>
    <cellStyle name="Normal 2 9 5 9" xfId="48948"/>
    <cellStyle name="Normal 2 9 50" xfId="26020"/>
    <cellStyle name="Normal 2 9 51" xfId="26211"/>
    <cellStyle name="Normal 2 9 52" xfId="26396"/>
    <cellStyle name="Normal 2 9 53" xfId="26579"/>
    <cellStyle name="Normal 2 9 54" xfId="26766"/>
    <cellStyle name="Normal 2 9 55" xfId="26944"/>
    <cellStyle name="Normal 2 9 56" xfId="27123"/>
    <cellStyle name="Normal 2 9 57" xfId="27294"/>
    <cellStyle name="Normal 2 9 58" xfId="27465"/>
    <cellStyle name="Normal 2 9 59" xfId="27631"/>
    <cellStyle name="Normal 2 9 6" xfId="5894"/>
    <cellStyle name="Normal 2 9 6 10" xfId="50195"/>
    <cellStyle name="Normal 2 9 6 11" xfId="51406"/>
    <cellStyle name="Normal 2 9 6 12" xfId="52680"/>
    <cellStyle name="Normal 2 9 6 13" xfId="53923"/>
    <cellStyle name="Normal 2 9 6 14" xfId="55153"/>
    <cellStyle name="Normal 2 9 6 15" xfId="56383"/>
    <cellStyle name="Normal 2 9 6 16" xfId="57601"/>
    <cellStyle name="Normal 2 9 6 17" xfId="58810"/>
    <cellStyle name="Normal 2 9 6 18" xfId="60007"/>
    <cellStyle name="Normal 2 9 6 19" xfId="61389"/>
    <cellStyle name="Normal 2 9 6 2" xfId="11970"/>
    <cellStyle name="Normal 2 9 6 20" xfId="62585"/>
    <cellStyle name="Normal 2 9 6 3" xfId="17854"/>
    <cellStyle name="Normal 2 9 6 4" xfId="32427"/>
    <cellStyle name="Normal 2 9 6 5" xfId="31555"/>
    <cellStyle name="Normal 2 9 6 6" xfId="41621"/>
    <cellStyle name="Normal 2 9 6 7" xfId="46363"/>
    <cellStyle name="Normal 2 9 6 8" xfId="47691"/>
    <cellStyle name="Normal 2 9 6 9" xfId="48949"/>
    <cellStyle name="Normal 2 9 60" xfId="27787"/>
    <cellStyle name="Normal 2 9 61" xfId="27944"/>
    <cellStyle name="Normal 2 9 62" xfId="28089"/>
    <cellStyle name="Normal 2 9 63" xfId="28239"/>
    <cellStyle name="Normal 2 9 64" xfId="28392"/>
    <cellStyle name="Normal 2 9 65" xfId="28536"/>
    <cellStyle name="Normal 2 9 66" xfId="26460"/>
    <cellStyle name="Normal 2 9 67" xfId="21456"/>
    <cellStyle name="Normal 2 9 68" xfId="28481"/>
    <cellStyle name="Normal 2 9 69" xfId="26055"/>
    <cellStyle name="Normal 2 9 7" xfId="5895"/>
    <cellStyle name="Normal 2 9 7 10" xfId="50196"/>
    <cellStyle name="Normal 2 9 7 11" xfId="51407"/>
    <cellStyle name="Normal 2 9 7 12" xfId="52681"/>
    <cellStyle name="Normal 2 9 7 13" xfId="53924"/>
    <cellStyle name="Normal 2 9 7 14" xfId="55154"/>
    <cellStyle name="Normal 2 9 7 15" xfId="56384"/>
    <cellStyle name="Normal 2 9 7 16" xfId="57602"/>
    <cellStyle name="Normal 2 9 7 17" xfId="58811"/>
    <cellStyle name="Normal 2 9 7 18" xfId="60008"/>
    <cellStyle name="Normal 2 9 7 19" xfId="61390"/>
    <cellStyle name="Normal 2 9 7 2" xfId="11971"/>
    <cellStyle name="Normal 2 9 7 20" xfId="62586"/>
    <cellStyle name="Normal 2 9 7 3" xfId="23353"/>
    <cellStyle name="Normal 2 9 7 4" xfId="32115"/>
    <cellStyle name="Normal 2 9 7 5" xfId="38915"/>
    <cellStyle name="Normal 2 9 7 6" xfId="44032"/>
    <cellStyle name="Normal 2 9 7 7" xfId="46364"/>
    <cellStyle name="Normal 2 9 7 8" xfId="47692"/>
    <cellStyle name="Normal 2 9 7 9" xfId="48950"/>
    <cellStyle name="Normal 2 9 70" xfId="28729"/>
    <cellStyle name="Normal 2 9 71" xfId="29438"/>
    <cellStyle name="Normal 2 9 72" xfId="21434"/>
    <cellStyle name="Normal 2 9 73" xfId="29515"/>
    <cellStyle name="Normal 2 9 74" xfId="26248"/>
    <cellStyle name="Normal 2 9 75" xfId="29679"/>
    <cellStyle name="Normal 2 9 76" xfId="27317"/>
    <cellStyle name="Normal 2 9 77" xfId="25562"/>
    <cellStyle name="Normal 2 9 78" xfId="13007"/>
    <cellStyle name="Normal 2 9 79" xfId="38882"/>
    <cellStyle name="Normal 2 9 8" xfId="5896"/>
    <cellStyle name="Normal 2 9 8 10" xfId="50197"/>
    <cellStyle name="Normal 2 9 8 11" xfId="51408"/>
    <cellStyle name="Normal 2 9 8 12" xfId="52682"/>
    <cellStyle name="Normal 2 9 8 13" xfId="53925"/>
    <cellStyle name="Normal 2 9 8 14" xfId="55155"/>
    <cellStyle name="Normal 2 9 8 15" xfId="56385"/>
    <cellStyle name="Normal 2 9 8 16" xfId="57603"/>
    <cellStyle name="Normal 2 9 8 17" xfId="58812"/>
    <cellStyle name="Normal 2 9 8 18" xfId="60009"/>
    <cellStyle name="Normal 2 9 8 19" xfId="61391"/>
    <cellStyle name="Normal 2 9 8 2" xfId="11972"/>
    <cellStyle name="Normal 2 9 8 20" xfId="62587"/>
    <cellStyle name="Normal 2 9 8 3" xfId="20991"/>
    <cellStyle name="Normal 2 9 8 4" xfId="31765"/>
    <cellStyle name="Normal 2 9 8 5" xfId="38637"/>
    <cellStyle name="Normal 2 9 8 6" xfId="35446"/>
    <cellStyle name="Normal 2 9 8 7" xfId="46365"/>
    <cellStyle name="Normal 2 9 8 8" xfId="47693"/>
    <cellStyle name="Normal 2 9 8 9" xfId="48951"/>
    <cellStyle name="Normal 2 9 80" xfId="38740"/>
    <cellStyle name="Normal 2 9 81" xfId="38515"/>
    <cellStyle name="Normal 2 9 82" xfId="46344"/>
    <cellStyle name="Normal 2 9 83" xfId="47673"/>
    <cellStyle name="Normal 2 9 84" xfId="48930"/>
    <cellStyle name="Normal 2 9 85" xfId="50176"/>
    <cellStyle name="Normal 2 9 86" xfId="51389"/>
    <cellStyle name="Normal 2 9 87" xfId="52661"/>
    <cellStyle name="Normal 2 9 88" xfId="53905"/>
    <cellStyle name="Normal 2 9 89" xfId="55136"/>
    <cellStyle name="Normal 2 9 9" xfId="5897"/>
    <cellStyle name="Normal 2 9 9 10" xfId="50198"/>
    <cellStyle name="Normal 2 9 9 11" xfId="51409"/>
    <cellStyle name="Normal 2 9 9 12" xfId="52683"/>
    <cellStyle name="Normal 2 9 9 13" xfId="53926"/>
    <cellStyle name="Normal 2 9 9 14" xfId="55156"/>
    <cellStyle name="Normal 2 9 9 15" xfId="56386"/>
    <cellStyle name="Normal 2 9 9 16" xfId="57604"/>
    <cellStyle name="Normal 2 9 9 17" xfId="58813"/>
    <cellStyle name="Normal 2 9 9 18" xfId="60010"/>
    <cellStyle name="Normal 2 9 9 19" xfId="61392"/>
    <cellStyle name="Normal 2 9 9 2" xfId="11973"/>
    <cellStyle name="Normal 2 9 9 20" xfId="62588"/>
    <cellStyle name="Normal 2 9 9 3" xfId="19812"/>
    <cellStyle name="Normal 2 9 9 4" xfId="36267"/>
    <cellStyle name="Normal 2 9 9 5" xfId="37256"/>
    <cellStyle name="Normal 2 9 9 6" xfId="35137"/>
    <cellStyle name="Normal 2 9 9 7" xfId="46366"/>
    <cellStyle name="Normal 2 9 9 8" xfId="47694"/>
    <cellStyle name="Normal 2 9 9 9" xfId="48952"/>
    <cellStyle name="Normal 2 9 90" xfId="56366"/>
    <cellStyle name="Normal 2 9 91" xfId="57584"/>
    <cellStyle name="Normal 2 9 92" xfId="58793"/>
    <cellStyle name="Normal 2 9 93" xfId="59990"/>
    <cellStyle name="Normal 2 9 94" xfId="61372"/>
    <cellStyle name="Normal 2 9 95" xfId="62568"/>
    <cellStyle name="Normal 2 9_Planilha" xfId="46367"/>
    <cellStyle name="Normal 20" xfId="9598"/>
    <cellStyle name="Normal 20 10" xfId="5898"/>
    <cellStyle name="Normal 20 10 2" xfId="11974"/>
    <cellStyle name="Normal 20 10 3" xfId="10217"/>
    <cellStyle name="Normal 20 10 4" xfId="36017"/>
    <cellStyle name="Normal 20 10 5" xfId="31527"/>
    <cellStyle name="Normal 20 10 6" xfId="41931"/>
    <cellStyle name="Normal 20 11" xfId="5899"/>
    <cellStyle name="Normal 20 11 2" xfId="11975"/>
    <cellStyle name="Normal 20 11 3" xfId="19410"/>
    <cellStyle name="Normal 20 11 4" xfId="35731"/>
    <cellStyle name="Normal 20 11 5" xfId="40842"/>
    <cellStyle name="Normal 20 11 6" xfId="10581"/>
    <cellStyle name="Normal 20 12" xfId="5900"/>
    <cellStyle name="Normal 20 13" xfId="5901"/>
    <cellStyle name="Normal 20 14" xfId="5902"/>
    <cellStyle name="Normal 20 15" xfId="5903"/>
    <cellStyle name="Normal 20 16" xfId="5904"/>
    <cellStyle name="Normal 20 17" xfId="5905"/>
    <cellStyle name="Normal 20 18" xfId="5906"/>
    <cellStyle name="Normal 20 19" xfId="5907"/>
    <cellStyle name="Normal 20 2" xfId="5908"/>
    <cellStyle name="Normal 20 2 10" xfId="50200"/>
    <cellStyle name="Normal 20 2 11" xfId="51410"/>
    <cellStyle name="Normal 20 2 12" xfId="52685"/>
    <cellStyle name="Normal 20 2 13" xfId="53927"/>
    <cellStyle name="Normal 20 2 14" xfId="55157"/>
    <cellStyle name="Normal 20 2 15" xfId="56387"/>
    <cellStyle name="Normal 20 2 16" xfId="57605"/>
    <cellStyle name="Normal 20 2 17" xfId="58814"/>
    <cellStyle name="Normal 20 2 18" xfId="60011"/>
    <cellStyle name="Normal 20 2 19" xfId="61393"/>
    <cellStyle name="Normal 20 2 2" xfId="9599"/>
    <cellStyle name="Normal 20 2 20" xfId="62589"/>
    <cellStyle name="Normal 20 2 3" xfId="13004"/>
    <cellStyle name="Normal 20 2 4" xfId="37839"/>
    <cellStyle name="Normal 20 2 5" xfId="11160"/>
    <cellStyle name="Normal 20 2 6" xfId="23263"/>
    <cellStyle name="Normal 20 2 7" xfId="46369"/>
    <cellStyle name="Normal 20 2 8" xfId="47696"/>
    <cellStyle name="Normal 20 2 9" xfId="48953"/>
    <cellStyle name="Normal 20 20" xfId="5909"/>
    <cellStyle name="Normal 20 21" xfId="5910"/>
    <cellStyle name="Normal 20 22" xfId="5911"/>
    <cellStyle name="Normal 20 23" xfId="5912"/>
    <cellStyle name="Normal 20 24" xfId="5913"/>
    <cellStyle name="Normal 20 25" xfId="5914"/>
    <cellStyle name="Normal 20 26" xfId="5915"/>
    <cellStyle name="Normal 20 27" xfId="5916"/>
    <cellStyle name="Normal 20 28" xfId="5917"/>
    <cellStyle name="Normal 20 3" xfId="5918"/>
    <cellStyle name="Normal 20 3 10" xfId="50201"/>
    <cellStyle name="Normal 20 3 11" xfId="51411"/>
    <cellStyle name="Normal 20 3 12" xfId="52686"/>
    <cellStyle name="Normal 20 3 13" xfId="53928"/>
    <cellStyle name="Normal 20 3 14" xfId="55158"/>
    <cellStyle name="Normal 20 3 15" xfId="56388"/>
    <cellStyle name="Normal 20 3 16" xfId="57606"/>
    <cellStyle name="Normal 20 3 17" xfId="58815"/>
    <cellStyle name="Normal 20 3 18" xfId="60012"/>
    <cellStyle name="Normal 20 3 19" xfId="61394"/>
    <cellStyle name="Normal 20 3 2" xfId="9600"/>
    <cellStyle name="Normal 20 3 20" xfId="62590"/>
    <cellStyle name="Normal 20 3 3" xfId="13003"/>
    <cellStyle name="Normal 20 3 4" xfId="37125"/>
    <cellStyle name="Normal 20 3 5" xfId="36811"/>
    <cellStyle name="Normal 20 3 6" xfId="42092"/>
    <cellStyle name="Normal 20 3 7" xfId="46370"/>
    <cellStyle name="Normal 20 3 8" xfId="47697"/>
    <cellStyle name="Normal 20 3 9" xfId="48954"/>
    <cellStyle name="Normal 20 4" xfId="5919"/>
    <cellStyle name="Normal 20 4 10" xfId="50202"/>
    <cellStyle name="Normal 20 4 11" xfId="51412"/>
    <cellStyle name="Normal 20 4 12" xfId="52687"/>
    <cellStyle name="Normal 20 4 13" xfId="53929"/>
    <cellStyle name="Normal 20 4 14" xfId="55159"/>
    <cellStyle name="Normal 20 4 15" xfId="56389"/>
    <cellStyle name="Normal 20 4 16" xfId="57607"/>
    <cellStyle name="Normal 20 4 17" xfId="58816"/>
    <cellStyle name="Normal 20 4 18" xfId="60013"/>
    <cellStyle name="Normal 20 4 19" xfId="61395"/>
    <cellStyle name="Normal 20 4 2" xfId="11976"/>
    <cellStyle name="Normal 20 4 20" xfId="62591"/>
    <cellStyle name="Normal 20 4 3" xfId="18995"/>
    <cellStyle name="Normal 20 4 4" xfId="35395"/>
    <cellStyle name="Normal 20 4 5" xfId="33546"/>
    <cellStyle name="Normal 20 4 6" xfId="44223"/>
    <cellStyle name="Normal 20 4 7" xfId="46371"/>
    <cellStyle name="Normal 20 4 8" xfId="47698"/>
    <cellStyle name="Normal 20 4 9" xfId="48955"/>
    <cellStyle name="Normal 20 5" xfId="5920"/>
    <cellStyle name="Normal 20 5 10" xfId="50203"/>
    <cellStyle name="Normal 20 5 11" xfId="51413"/>
    <cellStyle name="Normal 20 5 12" xfId="52688"/>
    <cellStyle name="Normal 20 5 13" xfId="53930"/>
    <cellStyle name="Normal 20 5 14" xfId="55160"/>
    <cellStyle name="Normal 20 5 15" xfId="56390"/>
    <cellStyle name="Normal 20 5 16" xfId="57608"/>
    <cellStyle name="Normal 20 5 17" xfId="58817"/>
    <cellStyle name="Normal 20 5 18" xfId="60014"/>
    <cellStyle name="Normal 20 5 19" xfId="61396"/>
    <cellStyle name="Normal 20 5 2" xfId="11977"/>
    <cellStyle name="Normal 20 5 20" xfId="62592"/>
    <cellStyle name="Normal 20 5 3" xfId="18590"/>
    <cellStyle name="Normal 20 5 4" xfId="35097"/>
    <cellStyle name="Normal 20 5 5" xfId="41902"/>
    <cellStyle name="Normal 20 5 6" xfId="44173"/>
    <cellStyle name="Normal 20 5 7" xfId="46372"/>
    <cellStyle name="Normal 20 5 8" xfId="47699"/>
    <cellStyle name="Normal 20 5 9" xfId="48956"/>
    <cellStyle name="Normal 20 6" xfId="5921"/>
    <cellStyle name="Normal 20 6 2" xfId="11978"/>
    <cellStyle name="Normal 20 6 3" xfId="18186"/>
    <cellStyle name="Normal 20 6 4" xfId="34801"/>
    <cellStyle name="Normal 20 6 5" xfId="10599"/>
    <cellStyle name="Normal 20 6 6" xfId="37139"/>
    <cellStyle name="Normal 20 7" xfId="5922"/>
    <cellStyle name="Normal 20 7 2" xfId="11979"/>
    <cellStyle name="Normal 20 7 3" xfId="17778"/>
    <cellStyle name="Normal 20 7 4" xfId="34497"/>
    <cellStyle name="Normal 20 7 5" xfId="10545"/>
    <cellStyle name="Normal 20 7 6" xfId="44635"/>
    <cellStyle name="Normal 20 8" xfId="5923"/>
    <cellStyle name="Normal 20 8 2" xfId="11980"/>
    <cellStyle name="Normal 20 8 3" xfId="17380"/>
    <cellStyle name="Normal 20 8 4" xfId="34185"/>
    <cellStyle name="Normal 20 8 5" xfId="39100"/>
    <cellStyle name="Normal 20 8 6" xfId="42555"/>
    <cellStyle name="Normal 20 9" xfId="5924"/>
    <cellStyle name="Normal 20 9 2" xfId="11981"/>
    <cellStyle name="Normal 20 9 3" xfId="16981"/>
    <cellStyle name="Normal 20 9 4" xfId="20280"/>
    <cellStyle name="Normal 20 9 5" xfId="34758"/>
    <cellStyle name="Normal 20 9 6" xfId="41293"/>
    <cellStyle name="Normal 21 2" xfId="5925"/>
    <cellStyle name="Normal 21 2 10" xfId="50204"/>
    <cellStyle name="Normal 21 2 11" xfId="51414"/>
    <cellStyle name="Normal 21 2 12" xfId="52689"/>
    <cellStyle name="Normal 21 2 13" xfId="53931"/>
    <cellStyle name="Normal 21 2 14" xfId="55161"/>
    <cellStyle name="Normal 21 2 15" xfId="56391"/>
    <cellStyle name="Normal 21 2 16" xfId="57609"/>
    <cellStyle name="Normal 21 2 17" xfId="58818"/>
    <cellStyle name="Normal 21 2 18" xfId="60015"/>
    <cellStyle name="Normal 21 2 19" xfId="61397"/>
    <cellStyle name="Normal 21 2 2" xfId="9601"/>
    <cellStyle name="Normal 21 2 20" xfId="62593"/>
    <cellStyle name="Normal 21 2 3" xfId="13002"/>
    <cellStyle name="Normal 21 2 4" xfId="38087"/>
    <cellStyle name="Normal 21 2 5" xfId="30824"/>
    <cellStyle name="Normal 21 2 6" xfId="35302"/>
    <cellStyle name="Normal 21 2 7" xfId="46373"/>
    <cellStyle name="Normal 21 2 8" xfId="47700"/>
    <cellStyle name="Normal 21 2 9" xfId="48957"/>
    <cellStyle name="Normal 21 3" xfId="5926"/>
    <cellStyle name="Normal 21 3 10" xfId="50205"/>
    <cellStyle name="Normal 21 3 11" xfId="51415"/>
    <cellStyle name="Normal 21 3 12" xfId="52690"/>
    <cellStyle name="Normal 21 3 13" xfId="53932"/>
    <cellStyle name="Normal 21 3 14" xfId="55162"/>
    <cellStyle name="Normal 21 3 15" xfId="56392"/>
    <cellStyle name="Normal 21 3 16" xfId="57610"/>
    <cellStyle name="Normal 21 3 17" xfId="58819"/>
    <cellStyle name="Normal 21 3 18" xfId="60016"/>
    <cellStyle name="Normal 21 3 19" xfId="61398"/>
    <cellStyle name="Normal 21 3 2" xfId="9602"/>
    <cellStyle name="Normal 21 3 20" xfId="62594"/>
    <cellStyle name="Normal 21 3 3" xfId="13001"/>
    <cellStyle name="Normal 21 3 4" xfId="37263"/>
    <cellStyle name="Normal 21 3 5" xfId="40152"/>
    <cellStyle name="Normal 21 3 6" xfId="33816"/>
    <cellStyle name="Normal 21 3 7" xfId="46374"/>
    <cellStyle name="Normal 21 3 8" xfId="47701"/>
    <cellStyle name="Normal 21 3 9" xfId="48958"/>
    <cellStyle name="Normal 22 2" xfId="5927"/>
    <cellStyle name="Normal 22 2 10" xfId="50206"/>
    <cellStyle name="Normal 22 2 11" xfId="51416"/>
    <cellStyle name="Normal 22 2 12" xfId="52691"/>
    <cellStyle name="Normal 22 2 13" xfId="53933"/>
    <cellStyle name="Normal 22 2 14" xfId="55163"/>
    <cellStyle name="Normal 22 2 15" xfId="56393"/>
    <cellStyle name="Normal 22 2 16" xfId="57611"/>
    <cellStyle name="Normal 22 2 17" xfId="58820"/>
    <cellStyle name="Normal 22 2 18" xfId="60017"/>
    <cellStyle name="Normal 22 2 19" xfId="61399"/>
    <cellStyle name="Normal 22 2 2" xfId="9603"/>
    <cellStyle name="Normal 22 2 20" xfId="62595"/>
    <cellStyle name="Normal 22 2 3" xfId="12999"/>
    <cellStyle name="Normal 22 2 4" xfId="37414"/>
    <cellStyle name="Normal 22 2 5" xfId="13235"/>
    <cellStyle name="Normal 22 2 6" xfId="36840"/>
    <cellStyle name="Normal 22 2 7" xfId="46375"/>
    <cellStyle name="Normal 22 2 8" xfId="47702"/>
    <cellStyle name="Normal 22 2 9" xfId="48959"/>
    <cellStyle name="Normal 22 3" xfId="5928"/>
    <cellStyle name="Normal 22 3 10" xfId="50207"/>
    <cellStyle name="Normal 22 3 11" xfId="51417"/>
    <cellStyle name="Normal 22 3 12" xfId="52692"/>
    <cellStyle name="Normal 22 3 13" xfId="53934"/>
    <cellStyle name="Normal 22 3 14" xfId="55164"/>
    <cellStyle name="Normal 22 3 15" xfId="56394"/>
    <cellStyle name="Normal 22 3 16" xfId="57612"/>
    <cellStyle name="Normal 22 3 17" xfId="58821"/>
    <cellStyle name="Normal 22 3 18" xfId="60018"/>
    <cellStyle name="Normal 22 3 19" xfId="61400"/>
    <cellStyle name="Normal 22 3 2" xfId="9604"/>
    <cellStyle name="Normal 22 3 20" xfId="62596"/>
    <cellStyle name="Normal 22 3 3" xfId="12998"/>
    <cellStyle name="Normal 22 3 4" xfId="33979"/>
    <cellStyle name="Normal 22 3 5" xfId="31425"/>
    <cellStyle name="Normal 22 3 6" xfId="43658"/>
    <cellStyle name="Normal 22 3 7" xfId="46376"/>
    <cellStyle name="Normal 22 3 8" xfId="47703"/>
    <cellStyle name="Normal 22 3 9" xfId="48960"/>
    <cellStyle name="Normal 23" xfId="9605"/>
    <cellStyle name="Normal 23 10" xfId="5929"/>
    <cellStyle name="Normal 23 11" xfId="5930"/>
    <cellStyle name="Normal 23 12" xfId="5931"/>
    <cellStyle name="Normal 23 13" xfId="5932"/>
    <cellStyle name="Normal 23 14" xfId="5933"/>
    <cellStyle name="Normal 23 15" xfId="5934"/>
    <cellStyle name="Normal 23 16" xfId="5935"/>
    <cellStyle name="Normal 23 17" xfId="5936"/>
    <cellStyle name="Normal 23 18" xfId="5937"/>
    <cellStyle name="Normal 23 19" xfId="5938"/>
    <cellStyle name="Normal 23 2" xfId="5939"/>
    <cellStyle name="Normal 23 2 10" xfId="50209"/>
    <cellStyle name="Normal 23 2 11" xfId="51418"/>
    <cellStyle name="Normal 23 2 12" xfId="52693"/>
    <cellStyle name="Normal 23 2 13" xfId="53935"/>
    <cellStyle name="Normal 23 2 14" xfId="55165"/>
    <cellStyle name="Normal 23 2 15" xfId="56395"/>
    <cellStyle name="Normal 23 2 16" xfId="57613"/>
    <cellStyle name="Normal 23 2 17" xfId="58822"/>
    <cellStyle name="Normal 23 2 18" xfId="60019"/>
    <cellStyle name="Normal 23 2 19" xfId="61401"/>
    <cellStyle name="Normal 23 2 2" xfId="9606"/>
    <cellStyle name="Normal 23 2 20" xfId="62597"/>
    <cellStyle name="Normal 23 2 3" xfId="12997"/>
    <cellStyle name="Normal 23 2 4" xfId="33404"/>
    <cellStyle name="Normal 23 2 5" xfId="39319"/>
    <cellStyle name="Normal 23 2 6" xfId="38991"/>
    <cellStyle name="Normal 23 2 7" xfId="46378"/>
    <cellStyle name="Normal 23 2 8" xfId="47704"/>
    <cellStyle name="Normal 23 2 9" xfId="48961"/>
    <cellStyle name="Normal 23 20" xfId="5940"/>
    <cellStyle name="Normal 23 21" xfId="5941"/>
    <cellStyle name="Normal 23 22" xfId="5942"/>
    <cellStyle name="Normal 23 23" xfId="5943"/>
    <cellStyle name="Normal 23 24" xfId="5944"/>
    <cellStyle name="Normal 23 25" xfId="5945"/>
    <cellStyle name="Normal 23 26" xfId="5946"/>
    <cellStyle name="Normal 23 27" xfId="5947"/>
    <cellStyle name="Normal 23 28" xfId="5948"/>
    <cellStyle name="Normal 23 29" xfId="5949"/>
    <cellStyle name="Normal 23 3" xfId="5950"/>
    <cellStyle name="Normal 23 3 10" xfId="50210"/>
    <cellStyle name="Normal 23 3 11" xfId="51419"/>
    <cellStyle name="Normal 23 3 12" xfId="52694"/>
    <cellStyle name="Normal 23 3 13" xfId="53936"/>
    <cellStyle name="Normal 23 3 14" xfId="55166"/>
    <cellStyle name="Normal 23 3 15" xfId="56396"/>
    <cellStyle name="Normal 23 3 16" xfId="57614"/>
    <cellStyle name="Normal 23 3 17" xfId="58823"/>
    <cellStyle name="Normal 23 3 18" xfId="60020"/>
    <cellStyle name="Normal 23 3 19" xfId="61402"/>
    <cellStyle name="Normal 23 3 2" xfId="9607"/>
    <cellStyle name="Normal 23 3 20" xfId="62598"/>
    <cellStyle name="Normal 23 3 3" xfId="12996"/>
    <cellStyle name="Normal 23 3 4" xfId="33108"/>
    <cellStyle name="Normal 23 3 5" xfId="38890"/>
    <cellStyle name="Normal 23 3 6" xfId="42615"/>
    <cellStyle name="Normal 23 3 7" xfId="46379"/>
    <cellStyle name="Normal 23 3 8" xfId="47705"/>
    <cellStyle name="Normal 23 3 9" xfId="48962"/>
    <cellStyle name="Normal 23 30" xfId="5951"/>
    <cellStyle name="Normal 23 31" xfId="5952"/>
    <cellStyle name="Normal 23 4" xfId="5953"/>
    <cellStyle name="Normal 23 4 10" xfId="50211"/>
    <cellStyle name="Normal 23 4 11" xfId="51420"/>
    <cellStyle name="Normal 23 4 12" xfId="52695"/>
    <cellStyle name="Normal 23 4 13" xfId="53937"/>
    <cellStyle name="Normal 23 4 14" xfId="55167"/>
    <cellStyle name="Normal 23 4 15" xfId="56397"/>
    <cellStyle name="Normal 23 4 16" xfId="57615"/>
    <cellStyle name="Normal 23 4 17" xfId="58824"/>
    <cellStyle name="Normal 23 4 18" xfId="60021"/>
    <cellStyle name="Normal 23 4 19" xfId="61403"/>
    <cellStyle name="Normal 23 4 2" xfId="11983"/>
    <cellStyle name="Normal 23 4 20" xfId="62599"/>
    <cellStyle name="Normal 23 4 3" xfId="16189"/>
    <cellStyle name="Normal 23 4 4" xfId="39388"/>
    <cellStyle name="Normal 23 4 5" xfId="42140"/>
    <cellStyle name="Normal 23 4 6" xfId="39794"/>
    <cellStyle name="Normal 23 4 7" xfId="46380"/>
    <cellStyle name="Normal 23 4 8" xfId="47706"/>
    <cellStyle name="Normal 23 4 9" xfId="48963"/>
    <cellStyle name="Normal 23 5" xfId="5954"/>
    <cellStyle name="Normal 23 5 10" xfId="50212"/>
    <cellStyle name="Normal 23 5 11" xfId="51421"/>
    <cellStyle name="Normal 23 5 12" xfId="52696"/>
    <cellStyle name="Normal 23 5 13" xfId="53938"/>
    <cellStyle name="Normal 23 5 14" xfId="55168"/>
    <cellStyle name="Normal 23 5 15" xfId="56398"/>
    <cellStyle name="Normal 23 5 16" xfId="57616"/>
    <cellStyle name="Normal 23 5 17" xfId="58825"/>
    <cellStyle name="Normal 23 5 18" xfId="60022"/>
    <cellStyle name="Normal 23 5 19" xfId="61404"/>
    <cellStyle name="Normal 23 5 2" xfId="11984"/>
    <cellStyle name="Normal 23 5 20" xfId="62600"/>
    <cellStyle name="Normal 23 5 3" xfId="15787"/>
    <cellStyle name="Normal 23 5 4" xfId="36707"/>
    <cellStyle name="Normal 23 5 5" xfId="36580"/>
    <cellStyle name="Normal 23 5 6" xfId="39144"/>
    <cellStyle name="Normal 23 5 7" xfId="46381"/>
    <cellStyle name="Normal 23 5 8" xfId="47707"/>
    <cellStyle name="Normal 23 5 9" xfId="48964"/>
    <cellStyle name="Normal 23 6" xfId="5955"/>
    <cellStyle name="Normal 23 6 2" xfId="11985"/>
    <cellStyle name="Normal 23 6 3" xfId="10213"/>
    <cellStyle name="Normal 23 6 4" xfId="40511"/>
    <cellStyle name="Normal 23 6 5" xfId="43010"/>
    <cellStyle name="Normal 23 6 6" xfId="43959"/>
    <cellStyle name="Normal 23 7" xfId="5956"/>
    <cellStyle name="Normal 23 8" xfId="5957"/>
    <cellStyle name="Normal 23 9" xfId="5958"/>
    <cellStyle name="Normal 24" xfId="9608"/>
    <cellStyle name="Normal 24 10" xfId="5959"/>
    <cellStyle name="Normal 24 10 2" xfId="11986"/>
    <cellStyle name="Normal 24 10 3" xfId="15387"/>
    <cellStyle name="Normal 24 10 4" xfId="38370"/>
    <cellStyle name="Normal 24 10 5" xfId="39907"/>
    <cellStyle name="Normal 24 10 6" xfId="43863"/>
    <cellStyle name="Normal 24 11" xfId="5960"/>
    <cellStyle name="Normal 24 11 2" xfId="11987"/>
    <cellStyle name="Normal 24 11 3" xfId="14941"/>
    <cellStyle name="Normal 24 11 4" xfId="37485"/>
    <cellStyle name="Normal 24 11 5" xfId="35254"/>
    <cellStyle name="Normal 24 11 6" xfId="43696"/>
    <cellStyle name="Normal 24 12" xfId="5961"/>
    <cellStyle name="Normal 24 13" xfId="5962"/>
    <cellStyle name="Normal 24 14" xfId="5963"/>
    <cellStyle name="Normal 24 15" xfId="5964"/>
    <cellStyle name="Normal 24 16" xfId="5965"/>
    <cellStyle name="Normal 24 17" xfId="5966"/>
    <cellStyle name="Normal 24 18" xfId="5967"/>
    <cellStyle name="Normal 24 19" xfId="5968"/>
    <cellStyle name="Normal 24 2" xfId="5969"/>
    <cellStyle name="Normal 24 2 10" xfId="50213"/>
    <cellStyle name="Normal 24 2 11" xfId="51422"/>
    <cellStyle name="Normal 24 2 12" xfId="52698"/>
    <cellStyle name="Normal 24 2 13" xfId="53939"/>
    <cellStyle name="Normal 24 2 14" xfId="55170"/>
    <cellStyle name="Normal 24 2 15" xfId="56399"/>
    <cellStyle name="Normal 24 2 16" xfId="57617"/>
    <cellStyle name="Normal 24 2 17" xfId="58826"/>
    <cellStyle name="Normal 24 2 18" xfId="60023"/>
    <cellStyle name="Normal 24 2 19" xfId="61405"/>
    <cellStyle name="Normal 24 2 2" xfId="9609"/>
    <cellStyle name="Normal 24 2 20" xfId="62601"/>
    <cellStyle name="Normal 24 2 3" xfId="22740"/>
    <cellStyle name="Normal 24 2 4" xfId="32510"/>
    <cellStyle name="Normal 24 2 5" xfId="38023"/>
    <cellStyle name="Normal 24 2 6" xfId="39484"/>
    <cellStyle name="Normal 24 2 7" xfId="46383"/>
    <cellStyle name="Normal 24 2 8" xfId="47708"/>
    <cellStyle name="Normal 24 2 9" xfId="48966"/>
    <cellStyle name="Normal 24 20" xfId="5970"/>
    <cellStyle name="Normal 24 21" xfId="5971"/>
    <cellStyle name="Normal 24 22" xfId="5972"/>
    <cellStyle name="Normal 24 23" xfId="5973"/>
    <cellStyle name="Normal 24 24" xfId="5974"/>
    <cellStyle name="Normal 24 25" xfId="5975"/>
    <cellStyle name="Normal 24 26" xfId="5976"/>
    <cellStyle name="Normal 24 27" xfId="5977"/>
    <cellStyle name="Normal 24 28" xfId="5978"/>
    <cellStyle name="Normal 24 29" xfId="5979"/>
    <cellStyle name="Normal 24 3" xfId="5980"/>
    <cellStyle name="Normal 24 3 10" xfId="50214"/>
    <cellStyle name="Normal 24 3 11" xfId="51423"/>
    <cellStyle name="Normal 24 3 12" xfId="52699"/>
    <cellStyle name="Normal 24 3 13" xfId="53940"/>
    <cellStyle name="Normal 24 3 14" xfId="55171"/>
    <cellStyle name="Normal 24 3 15" xfId="56400"/>
    <cellStyle name="Normal 24 3 16" xfId="57618"/>
    <cellStyle name="Normal 24 3 17" xfId="58827"/>
    <cellStyle name="Normal 24 3 18" xfId="60024"/>
    <cellStyle name="Normal 24 3 19" xfId="61406"/>
    <cellStyle name="Normal 24 3 2" xfId="9610"/>
    <cellStyle name="Normal 24 3 20" xfId="62602"/>
    <cellStyle name="Normal 24 3 3" xfId="12995"/>
    <cellStyle name="Normal 24 3 4" xfId="32204"/>
    <cellStyle name="Normal 24 3 5" xfId="41395"/>
    <cellStyle name="Normal 24 3 6" xfId="34241"/>
    <cellStyle name="Normal 24 3 7" xfId="46384"/>
    <cellStyle name="Normal 24 3 8" xfId="47709"/>
    <cellStyle name="Normal 24 3 9" xfId="48967"/>
    <cellStyle name="Normal 24 30" xfId="5981"/>
    <cellStyle name="Normal 24 31" xfId="5982"/>
    <cellStyle name="Normal 24 4" xfId="5983"/>
    <cellStyle name="Normal 24 4 10" xfId="50215"/>
    <cellStyle name="Normal 24 4 11" xfId="51424"/>
    <cellStyle name="Normal 24 4 12" xfId="52700"/>
    <cellStyle name="Normal 24 4 13" xfId="53941"/>
    <cellStyle name="Normal 24 4 14" xfId="55172"/>
    <cellStyle name="Normal 24 4 15" xfId="56401"/>
    <cellStyle name="Normal 24 4 16" xfId="57619"/>
    <cellStyle name="Normal 24 4 17" xfId="58828"/>
    <cellStyle name="Normal 24 4 18" xfId="60025"/>
    <cellStyle name="Normal 24 4 19" xfId="61407"/>
    <cellStyle name="Normal 24 4 2" xfId="11988"/>
    <cellStyle name="Normal 24 4 20" xfId="62603"/>
    <cellStyle name="Normal 24 4 3" xfId="13400"/>
    <cellStyle name="Normal 24 4 4" xfId="38190"/>
    <cellStyle name="Normal 24 4 5" xfId="34311"/>
    <cellStyle name="Normal 24 4 6" xfId="42675"/>
    <cellStyle name="Normal 24 4 7" xfId="46385"/>
    <cellStyle name="Normal 24 4 8" xfId="47710"/>
    <cellStyle name="Normal 24 4 9" xfId="48968"/>
    <cellStyle name="Normal 24 5" xfId="5984"/>
    <cellStyle name="Normal 24 5 10" xfId="50216"/>
    <cellStyle name="Normal 24 5 11" xfId="51425"/>
    <cellStyle name="Normal 24 5 12" xfId="52701"/>
    <cellStyle name="Normal 24 5 13" xfId="53942"/>
    <cellStyle name="Normal 24 5 14" xfId="55173"/>
    <cellStyle name="Normal 24 5 15" xfId="56402"/>
    <cellStyle name="Normal 24 5 16" xfId="57620"/>
    <cellStyle name="Normal 24 5 17" xfId="58829"/>
    <cellStyle name="Normal 24 5 18" xfId="60026"/>
    <cellStyle name="Normal 24 5 19" xfId="61408"/>
    <cellStyle name="Normal 24 5 2" xfId="11989"/>
    <cellStyle name="Normal 24 5 20" xfId="62604"/>
    <cellStyle name="Normal 24 5 3" xfId="14780"/>
    <cellStyle name="Normal 24 5 4" xfId="37024"/>
    <cellStyle name="Normal 24 5 5" xfId="38703"/>
    <cellStyle name="Normal 24 5 6" xfId="11158"/>
    <cellStyle name="Normal 24 5 7" xfId="46386"/>
    <cellStyle name="Normal 24 5 8" xfId="47711"/>
    <cellStyle name="Normal 24 5 9" xfId="48969"/>
    <cellStyle name="Normal 24 6" xfId="5985"/>
    <cellStyle name="Normal 24 6 2" xfId="11990"/>
    <cellStyle name="Normal 24 6 3" xfId="13596"/>
    <cellStyle name="Normal 24 6 4" xfId="35221"/>
    <cellStyle name="Normal 24 6 5" xfId="31205"/>
    <cellStyle name="Normal 24 6 6" xfId="37266"/>
    <cellStyle name="Normal 24 7" xfId="5986"/>
    <cellStyle name="Normal 24 7 2" xfId="11991"/>
    <cellStyle name="Normal 24 7 3" xfId="13195"/>
    <cellStyle name="Normal 24 7 4" xfId="37966"/>
    <cellStyle name="Normal 24 7 5" xfId="41803"/>
    <cellStyle name="Normal 24 7 6" xfId="36472"/>
    <cellStyle name="Normal 24 8" xfId="5987"/>
    <cellStyle name="Normal 24 8 2" xfId="11992"/>
    <cellStyle name="Normal 24 8 3" xfId="10216"/>
    <cellStyle name="Normal 24 8 4" xfId="33892"/>
    <cellStyle name="Normal 24 8 5" xfId="41681"/>
    <cellStyle name="Normal 24 8 6" xfId="41689"/>
    <cellStyle name="Normal 24 9" xfId="5988"/>
    <cellStyle name="Normal 24 9 2" xfId="11993"/>
    <cellStyle name="Normal 24 9 3" xfId="10215"/>
    <cellStyle name="Normal 24 9 4" xfId="33617"/>
    <cellStyle name="Normal 24 9 5" xfId="41437"/>
    <cellStyle name="Normal 24 9 6" xfId="34398"/>
    <cellStyle name="Normal 25 2" xfId="5989"/>
    <cellStyle name="Normal 25 2 10" xfId="50217"/>
    <cellStyle name="Normal 25 2 11" xfId="51426"/>
    <cellStyle name="Normal 25 2 12" xfId="52702"/>
    <cellStyle name="Normal 25 2 13" xfId="53943"/>
    <cellStyle name="Normal 25 2 14" xfId="55174"/>
    <cellStyle name="Normal 25 2 15" xfId="56403"/>
    <cellStyle name="Normal 25 2 16" xfId="57621"/>
    <cellStyle name="Normal 25 2 17" xfId="58830"/>
    <cellStyle name="Normal 25 2 18" xfId="60027"/>
    <cellStyle name="Normal 25 2 19" xfId="61409"/>
    <cellStyle name="Normal 25 2 2" xfId="9611"/>
    <cellStyle name="Normal 25 2 20" xfId="62605"/>
    <cellStyle name="Normal 25 2 3" xfId="12994"/>
    <cellStyle name="Normal 25 2 4" xfId="31849"/>
    <cellStyle name="Normal 25 2 5" xfId="41711"/>
    <cellStyle name="Normal 25 2 6" xfId="18684"/>
    <cellStyle name="Normal 25 2 7" xfId="46387"/>
    <cellStyle name="Normal 25 2 8" xfId="47712"/>
    <cellStyle name="Normal 25 2 9" xfId="48970"/>
    <cellStyle name="Normal 25 3" xfId="5990"/>
    <cellStyle name="Normal 25 3 10" xfId="50218"/>
    <cellStyle name="Normal 25 3 11" xfId="51427"/>
    <cellStyle name="Normal 25 3 12" xfId="52703"/>
    <cellStyle name="Normal 25 3 13" xfId="53944"/>
    <cellStyle name="Normal 25 3 14" xfId="55175"/>
    <cellStyle name="Normal 25 3 15" xfId="56404"/>
    <cellStyle name="Normal 25 3 16" xfId="57622"/>
    <cellStyle name="Normal 25 3 17" xfId="58831"/>
    <cellStyle name="Normal 25 3 18" xfId="60028"/>
    <cellStyle name="Normal 25 3 19" xfId="61410"/>
    <cellStyle name="Normal 25 3 2" xfId="9612"/>
    <cellStyle name="Normal 25 3 20" xfId="62606"/>
    <cellStyle name="Normal 25 3 3" xfId="12993"/>
    <cellStyle name="Normal 25 3 4" xfId="36350"/>
    <cellStyle name="Normal 25 3 5" xfId="32536"/>
    <cellStyle name="Normal 25 3 6" xfId="37033"/>
    <cellStyle name="Normal 25 3 7" xfId="46388"/>
    <cellStyle name="Normal 25 3 8" xfId="47713"/>
    <cellStyle name="Normal 25 3 9" xfId="48971"/>
    <cellStyle name="Normal 25 4" xfId="11994"/>
    <cellStyle name="Normal 25 5" xfId="11995"/>
    <cellStyle name="Normal 25 6" xfId="11996"/>
    <cellStyle name="Normal 25 7" xfId="11997"/>
    <cellStyle name="Normal 25 8" xfId="11998"/>
    <cellStyle name="Normal 26" xfId="14533"/>
    <cellStyle name="Normal 26 10" xfId="5991"/>
    <cellStyle name="Normal 26 10 2" xfId="11999"/>
    <cellStyle name="Normal 26 10 3" xfId="13194"/>
    <cellStyle name="Normal 26 10 4" xfId="31764"/>
    <cellStyle name="Normal 26 10 5" xfId="38763"/>
    <cellStyle name="Normal 26 10 6" xfId="35145"/>
    <cellStyle name="Normal 26 11" xfId="5992"/>
    <cellStyle name="Normal 26 11 2" xfId="12000"/>
    <cellStyle name="Normal 26 11 3" xfId="10212"/>
    <cellStyle name="Normal 26 11 4" xfId="36266"/>
    <cellStyle name="Normal 26 11 5" xfId="10944"/>
    <cellStyle name="Normal 26 11 6" xfId="34841"/>
    <cellStyle name="Normal 26 12" xfId="5993"/>
    <cellStyle name="Normal 26 13" xfId="5994"/>
    <cellStyle name="Normal 26 14" xfId="5995"/>
    <cellStyle name="Normal 26 15" xfId="5996"/>
    <cellStyle name="Normal 26 16" xfId="5997"/>
    <cellStyle name="Normal 26 17" xfId="5998"/>
    <cellStyle name="Normal 26 18" xfId="5999"/>
    <cellStyle name="Normal 26 19" xfId="6000"/>
    <cellStyle name="Normal 26 2" xfId="6001"/>
    <cellStyle name="Normal 26 2 10" xfId="50219"/>
    <cellStyle name="Normal 26 2 11" xfId="51428"/>
    <cellStyle name="Normal 26 2 12" xfId="52704"/>
    <cellStyle name="Normal 26 2 13" xfId="53945"/>
    <cellStyle name="Normal 26 2 14" xfId="55176"/>
    <cellStyle name="Normal 26 2 15" xfId="56405"/>
    <cellStyle name="Normal 26 2 16" xfId="57623"/>
    <cellStyle name="Normal 26 2 17" xfId="58832"/>
    <cellStyle name="Normal 26 2 18" xfId="60029"/>
    <cellStyle name="Normal 26 2 19" xfId="61411"/>
    <cellStyle name="Normal 26 2 2" xfId="9613"/>
    <cellStyle name="Normal 26 2 20" xfId="62607"/>
    <cellStyle name="Normal 26 2 3" xfId="12992"/>
    <cellStyle name="Normal 26 2 4" xfId="36103"/>
    <cellStyle name="Normal 26 2 5" xfId="39984"/>
    <cellStyle name="Normal 26 2 6" xfId="43329"/>
    <cellStyle name="Normal 26 2 7" xfId="46389"/>
    <cellStyle name="Normal 26 2 8" xfId="47714"/>
    <cellStyle name="Normal 26 2 9" xfId="48972"/>
    <cellStyle name="Normal 26 20" xfId="6002"/>
    <cellStyle name="Normal 26 3" xfId="6003"/>
    <cellStyle name="Normal 26 3 10" xfId="50220"/>
    <cellStyle name="Normal 26 3 11" xfId="51429"/>
    <cellStyle name="Normal 26 3 12" xfId="52705"/>
    <cellStyle name="Normal 26 3 13" xfId="53946"/>
    <cellStyle name="Normal 26 3 14" xfId="55177"/>
    <cellStyle name="Normal 26 3 15" xfId="56406"/>
    <cellStyle name="Normal 26 3 16" xfId="57624"/>
    <cellStyle name="Normal 26 3 17" xfId="58833"/>
    <cellStyle name="Normal 26 3 18" xfId="60030"/>
    <cellStyle name="Normal 26 3 19" xfId="61412"/>
    <cellStyle name="Normal 26 3 2" xfId="9614"/>
    <cellStyle name="Normal 26 3 20" xfId="62608"/>
    <cellStyle name="Normal 26 3 3" xfId="12991"/>
    <cellStyle name="Normal 26 3 4" xfId="35811"/>
    <cellStyle name="Normal 26 3 5" xfId="10789"/>
    <cellStyle name="Normal 26 3 6" xfId="37257"/>
    <cellStyle name="Normal 26 3 7" xfId="46390"/>
    <cellStyle name="Normal 26 3 8" xfId="47715"/>
    <cellStyle name="Normal 26 3 9" xfId="48973"/>
    <cellStyle name="Normal 26 4" xfId="6004"/>
    <cellStyle name="Normal 26 4 10" xfId="50221"/>
    <cellStyle name="Normal 26 4 11" xfId="51430"/>
    <cellStyle name="Normal 26 4 12" xfId="52706"/>
    <cellStyle name="Normal 26 4 13" xfId="53947"/>
    <cellStyle name="Normal 26 4 14" xfId="55178"/>
    <cellStyle name="Normal 26 4 15" xfId="56407"/>
    <cellStyle name="Normal 26 4 16" xfId="57625"/>
    <cellStyle name="Normal 26 4 17" xfId="58834"/>
    <cellStyle name="Normal 26 4 18" xfId="60031"/>
    <cellStyle name="Normal 26 4 19" xfId="61413"/>
    <cellStyle name="Normal 26 4 2" xfId="12001"/>
    <cellStyle name="Normal 26 4 20" xfId="62609"/>
    <cellStyle name="Normal 26 4 3" xfId="10211"/>
    <cellStyle name="Normal 26 4 4" xfId="36016"/>
    <cellStyle name="Normal 26 4 5" xfId="31866"/>
    <cellStyle name="Normal 26 4 6" xfId="42023"/>
    <cellStyle name="Normal 26 4 7" xfId="46391"/>
    <cellStyle name="Normal 26 4 8" xfId="47716"/>
    <cellStyle name="Normal 26 4 9" xfId="48974"/>
    <cellStyle name="Normal 26 5" xfId="6005"/>
    <cellStyle name="Normal 26 5 10" xfId="50222"/>
    <cellStyle name="Normal 26 5 11" xfId="51431"/>
    <cellStyle name="Normal 26 5 12" xfId="52707"/>
    <cellStyle name="Normal 26 5 13" xfId="53948"/>
    <cellStyle name="Normal 26 5 14" xfId="55179"/>
    <cellStyle name="Normal 26 5 15" xfId="56408"/>
    <cellStyle name="Normal 26 5 16" xfId="57626"/>
    <cellStyle name="Normal 26 5 17" xfId="58835"/>
    <cellStyle name="Normal 26 5 18" xfId="60032"/>
    <cellStyle name="Normal 26 5 19" xfId="61414"/>
    <cellStyle name="Normal 26 5 2" xfId="12002"/>
    <cellStyle name="Normal 26 5 20" xfId="62610"/>
    <cellStyle name="Normal 26 5 3" xfId="10210"/>
    <cellStyle name="Normal 26 5 4" xfId="35730"/>
    <cellStyle name="Normal 26 5 5" xfId="41386"/>
    <cellStyle name="Normal 26 5 6" xfId="16220"/>
    <cellStyle name="Normal 26 5 7" xfId="46392"/>
    <cellStyle name="Normal 26 5 8" xfId="47717"/>
    <cellStyle name="Normal 26 5 9" xfId="48975"/>
    <cellStyle name="Normal 26 6" xfId="6006"/>
    <cellStyle name="Normal 26 6 2" xfId="12003"/>
    <cellStyle name="Normal 26 6 3" xfId="10209"/>
    <cellStyle name="Normal 26 6 4" xfId="35394"/>
    <cellStyle name="Normal 26 6 5" xfId="36128"/>
    <cellStyle name="Normal 26 6 6" xfId="43338"/>
    <cellStyle name="Normal 26 7" xfId="6007"/>
    <cellStyle name="Normal 26 7 2" xfId="12004"/>
    <cellStyle name="Normal 26 7 3" xfId="10208"/>
    <cellStyle name="Normal 26 7 4" xfId="35096"/>
    <cellStyle name="Normal 26 7 5" xfId="38537"/>
    <cellStyle name="Normal 26 7 6" xfId="32641"/>
    <cellStyle name="Normal 26 8" xfId="6008"/>
    <cellStyle name="Normal 26 8 2" xfId="12005"/>
    <cellStyle name="Normal 26 8 3" xfId="10207"/>
    <cellStyle name="Normal 26 8 4" xfId="34800"/>
    <cellStyle name="Normal 26 8 5" xfId="10598"/>
    <cellStyle name="Normal 26 8 6" xfId="42727"/>
    <cellStyle name="Normal 26 9" xfId="6009"/>
    <cellStyle name="Normal 26 9 2" xfId="12006"/>
    <cellStyle name="Normal 26 9 3" xfId="10205"/>
    <cellStyle name="Normal 26 9 4" xfId="34496"/>
    <cellStyle name="Normal 26 9 5" xfId="10544"/>
    <cellStyle name="Normal 26 9 6" xfId="43093"/>
    <cellStyle name="Normal 27" xfId="14538"/>
    <cellStyle name="Normal 27 10" xfId="6010"/>
    <cellStyle name="Normal 27 10 2" xfId="12007"/>
    <cellStyle name="Normal 27 10 3" xfId="10204"/>
    <cellStyle name="Normal 27 10 4" xfId="34184"/>
    <cellStyle name="Normal 27 10 5" xfId="39216"/>
    <cellStyle name="Normal 27 10 6" xfId="43357"/>
    <cellStyle name="Normal 27 11" xfId="6011"/>
    <cellStyle name="Normal 27 11 2" xfId="12008"/>
    <cellStyle name="Normal 27 11 3" xfId="10203"/>
    <cellStyle name="Normal 27 11 4" xfId="9868"/>
    <cellStyle name="Normal 27 11 5" xfId="35055"/>
    <cellStyle name="Normal 27 11 6" xfId="30014"/>
    <cellStyle name="Normal 27 12" xfId="6012"/>
    <cellStyle name="Normal 27 13" xfId="6013"/>
    <cellStyle name="Normal 27 14" xfId="6014"/>
    <cellStyle name="Normal 27 15" xfId="6015"/>
    <cellStyle name="Normal 27 16" xfId="6016"/>
    <cellStyle name="Normal 27 17" xfId="6017"/>
    <cellStyle name="Normal 27 18" xfId="6018"/>
    <cellStyle name="Normal 27 19" xfId="6019"/>
    <cellStyle name="Normal 27 2" xfId="6020"/>
    <cellStyle name="Normal 27 2 10" xfId="50223"/>
    <cellStyle name="Normal 27 2 11" xfId="51432"/>
    <cellStyle name="Normal 27 2 12" xfId="52708"/>
    <cellStyle name="Normal 27 2 13" xfId="53949"/>
    <cellStyle name="Normal 27 2 14" xfId="55180"/>
    <cellStyle name="Normal 27 2 15" xfId="56409"/>
    <cellStyle name="Normal 27 2 16" xfId="57627"/>
    <cellStyle name="Normal 27 2 17" xfId="58836"/>
    <cellStyle name="Normal 27 2 18" xfId="60033"/>
    <cellStyle name="Normal 27 2 19" xfId="61415"/>
    <cellStyle name="Normal 27 2 2" xfId="9615"/>
    <cellStyle name="Normal 27 2 20" xfId="62611"/>
    <cellStyle name="Normal 27 2 3" xfId="12990"/>
    <cellStyle name="Normal 27 2 4" xfId="35493"/>
    <cellStyle name="Normal 27 2 5" xfId="37402"/>
    <cellStyle name="Normal 27 2 6" xfId="36620"/>
    <cellStyle name="Normal 27 2 7" xfId="46393"/>
    <cellStyle name="Normal 27 2 8" xfId="47718"/>
    <cellStyle name="Normal 27 2 9" xfId="48976"/>
    <cellStyle name="Normal 27 20" xfId="6021"/>
    <cellStyle name="Normal 27 21" xfId="6022"/>
    <cellStyle name="Normal 27 22" xfId="6023"/>
    <cellStyle name="Normal 27 23" xfId="6024"/>
    <cellStyle name="Normal 27 24" xfId="6025"/>
    <cellStyle name="Normal 27 25" xfId="6026"/>
    <cellStyle name="Normal 27 26" xfId="6027"/>
    <cellStyle name="Normal 27 27" xfId="6028"/>
    <cellStyle name="Normal 27 28" xfId="6029"/>
    <cellStyle name="Normal 27 29" xfId="6030"/>
    <cellStyle name="Normal 27 3" xfId="6031"/>
    <cellStyle name="Normal 27 3 10" xfId="50224"/>
    <cellStyle name="Normal 27 3 11" xfId="51433"/>
    <cellStyle name="Normal 27 3 12" xfId="52709"/>
    <cellStyle name="Normal 27 3 13" xfId="53950"/>
    <cellStyle name="Normal 27 3 14" xfId="55181"/>
    <cellStyle name="Normal 27 3 15" xfId="56410"/>
    <cellStyle name="Normal 27 3 16" xfId="57628"/>
    <cellStyle name="Normal 27 3 17" xfId="58837"/>
    <cellStyle name="Normal 27 3 18" xfId="60034"/>
    <cellStyle name="Normal 27 3 19" xfId="61416"/>
    <cellStyle name="Normal 27 3 2" xfId="9616"/>
    <cellStyle name="Normal 27 3 20" xfId="62612"/>
    <cellStyle name="Normal 27 3 3" xfId="22735"/>
    <cellStyle name="Normal 27 3 4" xfId="35183"/>
    <cellStyle name="Normal 27 3 5" xfId="15801"/>
    <cellStyle name="Normal 27 3 6" xfId="40332"/>
    <cellStyle name="Normal 27 3 7" xfId="46394"/>
    <cellStyle name="Normal 27 3 8" xfId="47719"/>
    <cellStyle name="Normal 27 3 9" xfId="48977"/>
    <cellStyle name="Normal 27 30" xfId="6032"/>
    <cellStyle name="Normal 27 31" xfId="6033"/>
    <cellStyle name="Normal 27 4" xfId="6034"/>
    <cellStyle name="Normal 27 4 10" xfId="50225"/>
    <cellStyle name="Normal 27 4 11" xfId="51434"/>
    <cellStyle name="Normal 27 4 12" xfId="52710"/>
    <cellStyle name="Normal 27 4 13" xfId="53951"/>
    <cellStyle name="Normal 27 4 14" xfId="55182"/>
    <cellStyle name="Normal 27 4 15" xfId="56411"/>
    <cellStyle name="Normal 27 4 16" xfId="57629"/>
    <cellStyle name="Normal 27 4 17" xfId="58838"/>
    <cellStyle name="Normal 27 4 18" xfId="60035"/>
    <cellStyle name="Normal 27 4 19" xfId="61417"/>
    <cellStyle name="Normal 27 4 2" xfId="12010"/>
    <cellStyle name="Normal 27 4 20" xfId="62613"/>
    <cellStyle name="Normal 27 4 3" xfId="10202"/>
    <cellStyle name="Normal 27 4 4" xfId="37249"/>
    <cellStyle name="Normal 27 4 5" xfId="37803"/>
    <cellStyle name="Normal 27 4 6" xfId="30512"/>
    <cellStyle name="Normal 27 4 7" xfId="46395"/>
    <cellStyle name="Normal 27 4 8" xfId="47720"/>
    <cellStyle name="Normal 27 4 9" xfId="48978"/>
    <cellStyle name="Normal 27 5" xfId="6035"/>
    <cellStyle name="Normal 27 5 10" xfId="50226"/>
    <cellStyle name="Normal 27 5 11" xfId="51435"/>
    <cellStyle name="Normal 27 5 12" xfId="52711"/>
    <cellStyle name="Normal 27 5 13" xfId="53952"/>
    <cellStyle name="Normal 27 5 14" xfId="55183"/>
    <cellStyle name="Normal 27 5 15" xfId="56412"/>
    <cellStyle name="Normal 27 5 16" xfId="57630"/>
    <cellStyle name="Normal 27 5 17" xfId="58839"/>
    <cellStyle name="Normal 27 5 18" xfId="60036"/>
    <cellStyle name="Normal 27 5 19" xfId="61418"/>
    <cellStyle name="Normal 27 5 2" xfId="12011"/>
    <cellStyle name="Normal 27 5 20" xfId="62614"/>
    <cellStyle name="Normal 27 5 3" xfId="10174"/>
    <cellStyle name="Normal 27 5 4" xfId="36557"/>
    <cellStyle name="Normal 27 5 5" xfId="40133"/>
    <cellStyle name="Normal 27 5 6" xfId="34248"/>
    <cellStyle name="Normal 27 5 7" xfId="46396"/>
    <cellStyle name="Normal 27 5 8" xfId="47721"/>
    <cellStyle name="Normal 27 5 9" xfId="48979"/>
    <cellStyle name="Normal 27 6" xfId="6036"/>
    <cellStyle name="Normal 27 6 2" xfId="12012"/>
    <cellStyle name="Normal 27 6 3" xfId="22988"/>
    <cellStyle name="Normal 27 6 4" xfId="37980"/>
    <cellStyle name="Normal 27 6 5" xfId="40609"/>
    <cellStyle name="Normal 27 6 6" xfId="42179"/>
    <cellStyle name="Normal 27 7" xfId="6037"/>
    <cellStyle name="Normal 27 7 2" xfId="12013"/>
    <cellStyle name="Normal 27 7 3" xfId="17859"/>
    <cellStyle name="Normal 27 7 4" xfId="38268"/>
    <cellStyle name="Normal 27 7 5" xfId="41003"/>
    <cellStyle name="Normal 27 7 6" xfId="42423"/>
    <cellStyle name="Normal 27 8" xfId="6038"/>
    <cellStyle name="Normal 27 8 2" xfId="12014"/>
    <cellStyle name="Normal 27 8 3" xfId="23354"/>
    <cellStyle name="Normal 27 8 4" xfId="37444"/>
    <cellStyle name="Normal 27 8 5" xfId="11136"/>
    <cellStyle name="Normal 27 8 6" xfId="42994"/>
    <cellStyle name="Normal 27 9" xfId="6039"/>
    <cellStyle name="Normal 27 9 2" xfId="12015"/>
    <cellStyle name="Normal 27 9 3" xfId="20997"/>
    <cellStyle name="Normal 27 9 4" xfId="36514"/>
    <cellStyle name="Normal 27 9 5" xfId="33257"/>
    <cellStyle name="Normal 27 9 6" xfId="42758"/>
    <cellStyle name="Normal 28" xfId="14543"/>
    <cellStyle name="Normal 28 10" xfId="6040"/>
    <cellStyle name="Normal 28 10 2" xfId="12016"/>
    <cellStyle name="Normal 28 10 3" xfId="19845"/>
    <cellStyle name="Normal 28 10 4" xfId="36778"/>
    <cellStyle name="Normal 28 10 5" xfId="34078"/>
    <cellStyle name="Normal 28 10 6" xfId="31383"/>
    <cellStyle name="Normal 28 11" xfId="6041"/>
    <cellStyle name="Normal 28 11 2" xfId="12017"/>
    <cellStyle name="Normal 28 11 3" xfId="19442"/>
    <cellStyle name="Normal 28 11 4" xfId="36483"/>
    <cellStyle name="Normal 28 11 5" xfId="14011"/>
    <cellStyle name="Normal 28 11 6" xfId="38148"/>
    <cellStyle name="Normal 28 12" xfId="6042"/>
    <cellStyle name="Normal 28 13" xfId="6043"/>
    <cellStyle name="Normal 28 14" xfId="6044"/>
    <cellStyle name="Normal 28 15" xfId="6045"/>
    <cellStyle name="Normal 28 16" xfId="6046"/>
    <cellStyle name="Normal 28 17" xfId="6047"/>
    <cellStyle name="Normal 28 18" xfId="6048"/>
    <cellStyle name="Normal 28 19" xfId="6049"/>
    <cellStyle name="Normal 28 2" xfId="6050"/>
    <cellStyle name="Normal 28 2 10" xfId="50227"/>
    <cellStyle name="Normal 28 2 11" xfId="51436"/>
    <cellStyle name="Normal 28 2 12" xfId="52712"/>
    <cellStyle name="Normal 28 2 13" xfId="53953"/>
    <cellStyle name="Normal 28 2 14" xfId="55184"/>
    <cellStyle name="Normal 28 2 15" xfId="56413"/>
    <cellStyle name="Normal 28 2 16" xfId="57631"/>
    <cellStyle name="Normal 28 2 17" xfId="58840"/>
    <cellStyle name="Normal 28 2 18" xfId="60037"/>
    <cellStyle name="Normal 28 2 19" xfId="61419"/>
    <cellStyle name="Normal 28 2 2" xfId="9617"/>
    <cellStyle name="Normal 28 2 20" xfId="62615"/>
    <cellStyle name="Normal 28 2 3" xfId="12989"/>
    <cellStyle name="Normal 28 2 4" xfId="34884"/>
    <cellStyle name="Normal 28 2 5" xfId="13584"/>
    <cellStyle name="Normal 28 2 6" xfId="43583"/>
    <cellStyle name="Normal 28 2 7" xfId="46397"/>
    <cellStyle name="Normal 28 2 8" xfId="47722"/>
    <cellStyle name="Normal 28 2 9" xfId="48980"/>
    <cellStyle name="Normal 28 20" xfId="6051"/>
    <cellStyle name="Normal 28 21" xfId="6052"/>
    <cellStyle name="Normal 28 22" xfId="6053"/>
    <cellStyle name="Normal 28 23" xfId="6054"/>
    <cellStyle name="Normal 28 24" xfId="6055"/>
    <cellStyle name="Normal 28 25" xfId="6056"/>
    <cellStyle name="Normal 28 26" xfId="6057"/>
    <cellStyle name="Normal 28 27" xfId="6058"/>
    <cellStyle name="Normal 28 28" xfId="6059"/>
    <cellStyle name="Normal 28 29" xfId="6060"/>
    <cellStyle name="Normal 28 3" xfId="6061"/>
    <cellStyle name="Normal 28 3 10" xfId="50228"/>
    <cellStyle name="Normal 28 3 11" xfId="51437"/>
    <cellStyle name="Normal 28 3 12" xfId="52713"/>
    <cellStyle name="Normal 28 3 13" xfId="53954"/>
    <cellStyle name="Normal 28 3 14" xfId="55185"/>
    <cellStyle name="Normal 28 3 15" xfId="56414"/>
    <cellStyle name="Normal 28 3 16" xfId="57632"/>
    <cellStyle name="Normal 28 3 17" xfId="58841"/>
    <cellStyle name="Normal 28 3 18" xfId="60038"/>
    <cellStyle name="Normal 28 3 19" xfId="61420"/>
    <cellStyle name="Normal 28 3 2" xfId="9618"/>
    <cellStyle name="Normal 28 3 20" xfId="62616"/>
    <cellStyle name="Normal 28 3 3" xfId="12984"/>
    <cellStyle name="Normal 28 3 4" xfId="34579"/>
    <cellStyle name="Normal 28 3 5" xfId="30826"/>
    <cellStyle name="Normal 28 3 6" xfId="34862"/>
    <cellStyle name="Normal 28 3 7" xfId="46398"/>
    <cellStyle name="Normal 28 3 8" xfId="47723"/>
    <cellStyle name="Normal 28 3 9" xfId="48981"/>
    <cellStyle name="Normal 28 30" xfId="6062"/>
    <cellStyle name="Normal 28 31" xfId="6063"/>
    <cellStyle name="Normal 28 4" xfId="6064"/>
    <cellStyle name="Normal 28 4 10" xfId="50229"/>
    <cellStyle name="Normal 28 4 11" xfId="51438"/>
    <cellStyle name="Normal 28 4 12" xfId="52714"/>
    <cellStyle name="Normal 28 4 13" xfId="53955"/>
    <cellStyle name="Normal 28 4 14" xfId="55186"/>
    <cellStyle name="Normal 28 4 15" xfId="56415"/>
    <cellStyle name="Normal 28 4 16" xfId="57633"/>
    <cellStyle name="Normal 28 4 17" xfId="58842"/>
    <cellStyle name="Normal 28 4 18" xfId="60039"/>
    <cellStyle name="Normal 28 4 19" xfId="61421"/>
    <cellStyle name="Normal 28 4 2" xfId="12018"/>
    <cellStyle name="Normal 28 4 20" xfId="62617"/>
    <cellStyle name="Normal 28 4 3" xfId="19031"/>
    <cellStyle name="Normal 28 4 4" xfId="36809"/>
    <cellStyle name="Normal 28 4 5" xfId="39439"/>
    <cellStyle name="Normal 28 4 6" xfId="16908"/>
    <cellStyle name="Normal 28 4 7" xfId="46399"/>
    <cellStyle name="Normal 28 4 8" xfId="47724"/>
    <cellStyle name="Normal 28 4 9" xfId="48982"/>
    <cellStyle name="Normal 28 5" xfId="6065"/>
    <cellStyle name="Normal 28 5 10" xfId="50230"/>
    <cellStyle name="Normal 28 5 11" xfId="51439"/>
    <cellStyle name="Normal 28 5 12" xfId="52715"/>
    <cellStyle name="Normal 28 5 13" xfId="53956"/>
    <cellStyle name="Normal 28 5 14" xfId="55187"/>
    <cellStyle name="Normal 28 5 15" xfId="56416"/>
    <cellStyle name="Normal 28 5 16" xfId="57634"/>
    <cellStyle name="Normal 28 5 17" xfId="58843"/>
    <cellStyle name="Normal 28 5 18" xfId="60040"/>
    <cellStyle name="Normal 28 5 19" xfId="61422"/>
    <cellStyle name="Normal 28 5 2" xfId="12019"/>
    <cellStyle name="Normal 28 5 20" xfId="62618"/>
    <cellStyle name="Normal 28 5 3" xfId="10201"/>
    <cellStyle name="Normal 28 5 4" xfId="33891"/>
    <cellStyle name="Normal 28 5 5" xfId="39736"/>
    <cellStyle name="Normal 28 5 6" xfId="43548"/>
    <cellStyle name="Normal 28 5 7" xfId="46400"/>
    <cellStyle name="Normal 28 5 8" xfId="47725"/>
    <cellStyle name="Normal 28 5 9" xfId="48983"/>
    <cellStyle name="Normal 28 6" xfId="6066"/>
    <cellStyle name="Normal 28 6 2" xfId="12020"/>
    <cellStyle name="Normal 28 6 3" xfId="10200"/>
    <cellStyle name="Normal 28 6 4" xfId="33616"/>
    <cellStyle name="Normal 28 6 5" xfId="40483"/>
    <cellStyle name="Normal 28 6 6" xfId="34098"/>
    <cellStyle name="Normal 28 7" xfId="6067"/>
    <cellStyle name="Normal 28 7 2" xfId="12021"/>
    <cellStyle name="Normal 28 7 3" xfId="10199"/>
    <cellStyle name="Normal 28 7 4" xfId="33328"/>
    <cellStyle name="Normal 28 7 5" xfId="40170"/>
    <cellStyle name="Normal 28 7 6" xfId="43673"/>
    <cellStyle name="Normal 28 8" xfId="6068"/>
    <cellStyle name="Normal 28 8 2" xfId="12022"/>
    <cellStyle name="Normal 28 8 3" xfId="10198"/>
    <cellStyle name="Normal 28 8 4" xfId="33026"/>
    <cellStyle name="Normal 28 8 5" xfId="36403"/>
    <cellStyle name="Normal 28 8 6" xfId="38652"/>
    <cellStyle name="Normal 28 9" xfId="6069"/>
    <cellStyle name="Normal 28 9 2" xfId="12023"/>
    <cellStyle name="Normal 28 9 3" xfId="10197"/>
    <cellStyle name="Normal 28 9 4" xfId="32731"/>
    <cellStyle name="Normal 28 9 5" xfId="37475"/>
    <cellStyle name="Normal 28 9 6" xfId="42892"/>
    <cellStyle name="Normal 29 2" xfId="6070"/>
    <cellStyle name="Normal 29 2 10" xfId="50231"/>
    <cellStyle name="Normal 29 2 11" xfId="51440"/>
    <cellStyle name="Normal 29 2 12" xfId="52716"/>
    <cellStyle name="Normal 29 2 13" xfId="53957"/>
    <cellStyle name="Normal 29 2 14" xfId="55188"/>
    <cellStyle name="Normal 29 2 15" xfId="56417"/>
    <cellStyle name="Normal 29 2 16" xfId="57635"/>
    <cellStyle name="Normal 29 2 17" xfId="58844"/>
    <cellStyle name="Normal 29 2 18" xfId="60041"/>
    <cellStyle name="Normal 29 2 19" xfId="61423"/>
    <cellStyle name="Normal 29 2 2" xfId="9619"/>
    <cellStyle name="Normal 29 2 20" xfId="62619"/>
    <cellStyle name="Normal 29 2 3" xfId="13357"/>
    <cellStyle name="Normal 29 2 4" xfId="34272"/>
    <cellStyle name="Normal 29 2 5" xfId="40959"/>
    <cellStyle name="Normal 29 2 6" xfId="43160"/>
    <cellStyle name="Normal 29 2 7" xfId="46401"/>
    <cellStyle name="Normal 29 2 8" xfId="47726"/>
    <cellStyle name="Normal 29 2 9" xfId="48984"/>
    <cellStyle name="Normal 29 3" xfId="6071"/>
    <cellStyle name="Normal 29 3 10" xfId="50232"/>
    <cellStyle name="Normal 29 3 11" xfId="51441"/>
    <cellStyle name="Normal 29 3 12" xfId="52717"/>
    <cellStyle name="Normal 29 3 13" xfId="53958"/>
    <cellStyle name="Normal 29 3 14" xfId="55189"/>
    <cellStyle name="Normal 29 3 15" xfId="56418"/>
    <cellStyle name="Normal 29 3 16" xfId="57636"/>
    <cellStyle name="Normal 29 3 17" xfId="58845"/>
    <cellStyle name="Normal 29 3 18" xfId="60042"/>
    <cellStyle name="Normal 29 3 19" xfId="61424"/>
    <cellStyle name="Normal 29 3 2" xfId="9620"/>
    <cellStyle name="Normal 29 3 20" xfId="62620"/>
    <cellStyle name="Normal 29 3 3" xfId="12988"/>
    <cellStyle name="Normal 29 3 4" xfId="30035"/>
    <cellStyle name="Normal 29 3 5" xfId="37870"/>
    <cellStyle name="Normal 29 3 6" xfId="42286"/>
    <cellStyle name="Normal 29 3 7" xfId="46402"/>
    <cellStyle name="Normal 29 3 8" xfId="47727"/>
    <cellStyle name="Normal 29 3 9" xfId="48985"/>
    <cellStyle name="Normal 3 2" xfId="6072"/>
    <cellStyle name="Normal 3 2 10" xfId="50233"/>
    <cellStyle name="Normal 3 2 11" xfId="51442"/>
    <cellStyle name="Normal 3 2 12" xfId="52718"/>
    <cellStyle name="Normal 3 2 13" xfId="53959"/>
    <cellStyle name="Normal 3 2 14" xfId="55190"/>
    <cellStyle name="Normal 3 2 15" xfId="56419"/>
    <cellStyle name="Normal 3 2 16" xfId="57637"/>
    <cellStyle name="Normal 3 2 17" xfId="58846"/>
    <cellStyle name="Normal 3 2 18" xfId="60043"/>
    <cellStyle name="Normal 3 2 19" xfId="61425"/>
    <cellStyle name="Normal 3 2 2" xfId="12024"/>
    <cellStyle name="Normal 3 2 20" xfId="62621"/>
    <cellStyle name="Normal 3 2 3" xfId="10196"/>
    <cellStyle name="Normal 3 2 4" xfId="32426"/>
    <cellStyle name="Normal 3 2 5" xfId="33997"/>
    <cellStyle name="Normal 3 2 6" xfId="11148"/>
    <cellStyle name="Normal 3 2 7" xfId="46403"/>
    <cellStyle name="Normal 3 2 8" xfId="47728"/>
    <cellStyle name="Normal 3 2 9" xfId="48986"/>
    <cellStyle name="Normal 3 3" xfId="6073"/>
    <cellStyle name="Normal 3 3 10" xfId="50234"/>
    <cellStyle name="Normal 3 3 11" xfId="51443"/>
    <cellStyle name="Normal 3 3 12" xfId="52719"/>
    <cellStyle name="Normal 3 3 13" xfId="53960"/>
    <cellStyle name="Normal 3 3 14" xfId="55191"/>
    <cellStyle name="Normal 3 3 15" xfId="56420"/>
    <cellStyle name="Normal 3 3 16" xfId="57638"/>
    <cellStyle name="Normal 3 3 17" xfId="58847"/>
    <cellStyle name="Normal 3 3 18" xfId="60044"/>
    <cellStyle name="Normal 3 3 19" xfId="61426"/>
    <cellStyle name="Normal 3 3 2" xfId="12025"/>
    <cellStyle name="Normal 3 3 20" xfId="62622"/>
    <cellStyle name="Normal 3 3 3" xfId="20574"/>
    <cellStyle name="Normal 3 3 4" xfId="32114"/>
    <cellStyle name="Normal 3 3 5" xfId="41254"/>
    <cellStyle name="Normal 3 3 6" xfId="33380"/>
    <cellStyle name="Normal 3 3 7" xfId="46404"/>
    <cellStyle name="Normal 3 3 8" xfId="47729"/>
    <cellStyle name="Normal 3 3 9" xfId="48987"/>
    <cellStyle name="Normal 3 4" xfId="6074"/>
    <cellStyle name="Normal 3 4 10" xfId="50235"/>
    <cellStyle name="Normal 3 4 11" xfId="51444"/>
    <cellStyle name="Normal 3 4 12" xfId="52720"/>
    <cellStyle name="Normal 3 4 13" xfId="53961"/>
    <cellStyle name="Normal 3 4 14" xfId="55192"/>
    <cellStyle name="Normal 3 4 15" xfId="56421"/>
    <cellStyle name="Normal 3 4 16" xfId="57639"/>
    <cellStyle name="Normal 3 4 17" xfId="58848"/>
    <cellStyle name="Normal 3 4 18" xfId="60045"/>
    <cellStyle name="Normal 3 4 19" xfId="61427"/>
    <cellStyle name="Normal 3 4 2" xfId="12026"/>
    <cellStyle name="Normal 3 4 20" xfId="62623"/>
    <cellStyle name="Normal 3 4 3" xfId="22327"/>
    <cellStyle name="Normal 3 4 4" xfId="31763"/>
    <cellStyle name="Normal 3 4 5" xfId="38894"/>
    <cellStyle name="Normal 3 4 6" xfId="39300"/>
    <cellStyle name="Normal 3 4 7" xfId="46405"/>
    <cellStyle name="Normal 3 4 8" xfId="47730"/>
    <cellStyle name="Normal 3 4 9" xfId="48988"/>
    <cellStyle name="Normal 3 5" xfId="6075"/>
    <cellStyle name="Normal 3 5 10" xfId="50236"/>
    <cellStyle name="Normal 3 5 11" xfId="51445"/>
    <cellStyle name="Normal 3 5 12" xfId="52721"/>
    <cellStyle name="Normal 3 5 13" xfId="53962"/>
    <cellStyle name="Normal 3 5 14" xfId="55193"/>
    <cellStyle name="Normal 3 5 15" xfId="56422"/>
    <cellStyle name="Normal 3 5 16" xfId="57640"/>
    <cellStyle name="Normal 3 5 17" xfId="58849"/>
    <cellStyle name="Normal 3 5 18" xfId="60046"/>
    <cellStyle name="Normal 3 5 19" xfId="61428"/>
    <cellStyle name="Normal 3 5 2" xfId="12027"/>
    <cellStyle name="Normal 3 5 20" xfId="62624"/>
    <cellStyle name="Normal 3 5 3" xfId="23349"/>
    <cellStyle name="Normal 3 5 4" xfId="36265"/>
    <cellStyle name="Normal 3 5 5" xfId="41410"/>
    <cellStyle name="Normal 3 5 6" xfId="34536"/>
    <cellStyle name="Normal 3 5 7" xfId="46406"/>
    <cellStyle name="Normal 3 5 8" xfId="47731"/>
    <cellStyle name="Normal 3 5 9" xfId="48989"/>
    <cellStyle name="Normal 3 6" xfId="6076"/>
    <cellStyle name="Normal 3 6 10" xfId="50237"/>
    <cellStyle name="Normal 3 6 11" xfId="51446"/>
    <cellStyle name="Normal 3 6 12" xfId="52722"/>
    <cellStyle name="Normal 3 6 13" xfId="53963"/>
    <cellStyle name="Normal 3 6 14" xfId="55194"/>
    <cellStyle name="Normal 3 6 15" xfId="56423"/>
    <cellStyle name="Normal 3 6 16" xfId="57641"/>
    <cellStyle name="Normal 3 6 17" xfId="58850"/>
    <cellStyle name="Normal 3 6 18" xfId="60047"/>
    <cellStyle name="Normal 3 6 19" xfId="61429"/>
    <cellStyle name="Normal 3 6 2" xfId="12028"/>
    <cellStyle name="Normal 3 6 20" xfId="62625"/>
    <cellStyle name="Normal 3 6 3" xfId="20995"/>
    <cellStyle name="Normal 3 6 4" xfId="36015"/>
    <cellStyle name="Normal 3 6 5" xfId="31655"/>
    <cellStyle name="Normal 3 6 6" xfId="42106"/>
    <cellStyle name="Normal 3 6 7" xfId="46407"/>
    <cellStyle name="Normal 3 6 8" xfId="47732"/>
    <cellStyle name="Normal 3 6 9" xfId="48990"/>
    <cellStyle name="Normal 3 7" xfId="6077"/>
    <cellStyle name="Normal 3 7 10" xfId="50238"/>
    <cellStyle name="Normal 3 7 11" xfId="51447"/>
    <cellStyle name="Normal 3 7 12" xfId="52723"/>
    <cellStyle name="Normal 3 7 13" xfId="53964"/>
    <cellStyle name="Normal 3 7 14" xfId="55195"/>
    <cellStyle name="Normal 3 7 15" xfId="56424"/>
    <cellStyle name="Normal 3 7 16" xfId="57642"/>
    <cellStyle name="Normal 3 7 17" xfId="58851"/>
    <cellStyle name="Normal 3 7 18" xfId="60048"/>
    <cellStyle name="Normal 3 7 19" xfId="61430"/>
    <cellStyle name="Normal 3 7 2" xfId="12029"/>
    <cellStyle name="Normal 3 7 20" xfId="62626"/>
    <cellStyle name="Normal 3 7 3" xfId="19832"/>
    <cellStyle name="Normal 3 7 4" xfId="35729"/>
    <cellStyle name="Normal 3 7 5" xfId="40347"/>
    <cellStyle name="Normal 3 7 6" xfId="40936"/>
    <cellStyle name="Normal 3 7 7" xfId="46408"/>
    <cellStyle name="Normal 3 7 8" xfId="47733"/>
    <cellStyle name="Normal 3 7 9" xfId="48991"/>
    <cellStyle name="Normal 3 8" xfId="6078"/>
    <cellStyle name="Normal 3 8 10" xfId="50239"/>
    <cellStyle name="Normal 3 8 11" xfId="51448"/>
    <cellStyle name="Normal 3 8 12" xfId="52724"/>
    <cellStyle name="Normal 3 8 13" xfId="53965"/>
    <cellStyle name="Normal 3 8 14" xfId="55196"/>
    <cellStyle name="Normal 3 8 15" xfId="56425"/>
    <cellStyle name="Normal 3 8 16" xfId="57643"/>
    <cellStyle name="Normal 3 8 17" xfId="58852"/>
    <cellStyle name="Normal 3 8 18" xfId="60049"/>
    <cellStyle name="Normal 3 8 19" xfId="61431"/>
    <cellStyle name="Normal 3 8 2" xfId="12030"/>
    <cellStyle name="Normal 3 8 20" xfId="62627"/>
    <cellStyle name="Normal 3 8 3" xfId="10195"/>
    <cellStyle name="Normal 3 8 4" xfId="35393"/>
    <cellStyle name="Normal 3 8 5" xfId="37768"/>
    <cellStyle name="Normal 3 8 6" xfId="42474"/>
    <cellStyle name="Normal 3 8 7" xfId="46409"/>
    <cellStyle name="Normal 3 8 8" xfId="47734"/>
    <cellStyle name="Normal 3 8 9" xfId="48992"/>
    <cellStyle name="Normal 30 2" xfId="6079"/>
    <cellStyle name="Normal 30 2 10" xfId="50240"/>
    <cellStyle name="Normal 30 2 11" xfId="51449"/>
    <cellStyle name="Normal 30 2 12" xfId="52725"/>
    <cellStyle name="Normal 30 2 13" xfId="53966"/>
    <cellStyle name="Normal 30 2 14" xfId="55197"/>
    <cellStyle name="Normal 30 2 15" xfId="56426"/>
    <cellStyle name="Normal 30 2 16" xfId="57644"/>
    <cellStyle name="Normal 30 2 17" xfId="58853"/>
    <cellStyle name="Normal 30 2 18" xfId="60050"/>
    <cellStyle name="Normal 30 2 19" xfId="61432"/>
    <cellStyle name="Normal 30 2 2" xfId="9621"/>
    <cellStyle name="Normal 30 2 20" xfId="62628"/>
    <cellStyle name="Normal 30 2 3" xfId="12987"/>
    <cellStyle name="Normal 30 2 4" xfId="31690"/>
    <cellStyle name="Normal 30 2 5" xfId="36937"/>
    <cellStyle name="Normal 30 2 6" xfId="40550"/>
    <cellStyle name="Normal 30 2 7" xfId="46410"/>
    <cellStyle name="Normal 30 2 8" xfId="47735"/>
    <cellStyle name="Normal 30 2 9" xfId="48993"/>
    <cellStyle name="Normal 30 3" xfId="6080"/>
    <cellStyle name="Normal 30 3 10" xfId="50241"/>
    <cellStyle name="Normal 30 3 11" xfId="51450"/>
    <cellStyle name="Normal 30 3 12" xfId="52726"/>
    <cellStyle name="Normal 30 3 13" xfId="53967"/>
    <cellStyle name="Normal 30 3 14" xfId="55198"/>
    <cellStyle name="Normal 30 3 15" xfId="56427"/>
    <cellStyle name="Normal 30 3 16" xfId="57645"/>
    <cellStyle name="Normal 30 3 17" xfId="58854"/>
    <cellStyle name="Normal 30 3 18" xfId="60051"/>
    <cellStyle name="Normal 30 3 19" xfId="61433"/>
    <cellStyle name="Normal 30 3 2" xfId="9622"/>
    <cellStyle name="Normal 30 3 20" xfId="62629"/>
    <cellStyle name="Normal 30 3 3" xfId="12986"/>
    <cellStyle name="Normal 30 3 4" xfId="37388"/>
    <cellStyle name="Normal 30 3 5" xfId="38735"/>
    <cellStyle name="Normal 30 3 6" xfId="41211"/>
    <cellStyle name="Normal 30 3 7" xfId="46411"/>
    <cellStyle name="Normal 30 3 8" xfId="47736"/>
    <cellStyle name="Normal 30 3 9" xfId="48994"/>
    <cellStyle name="Normal 31 2" xfId="6081"/>
    <cellStyle name="Normal 31 2 10" xfId="50242"/>
    <cellStyle name="Normal 31 2 11" xfId="51451"/>
    <cellStyle name="Normal 31 2 12" xfId="52727"/>
    <cellStyle name="Normal 31 2 13" xfId="53968"/>
    <cellStyle name="Normal 31 2 14" xfId="55199"/>
    <cellStyle name="Normal 31 2 15" xfId="56428"/>
    <cellStyle name="Normal 31 2 16" xfId="57646"/>
    <cellStyle name="Normal 31 2 17" xfId="58855"/>
    <cellStyle name="Normal 31 2 18" xfId="60052"/>
    <cellStyle name="Normal 31 2 19" xfId="61434"/>
    <cellStyle name="Normal 31 2 2" xfId="9623"/>
    <cellStyle name="Normal 31 2 20" xfId="62630"/>
    <cellStyle name="Normal 31 2 3" xfId="12985"/>
    <cellStyle name="Normal 31 2 4" xfId="37820"/>
    <cellStyle name="Normal 31 2 5" xfId="41300"/>
    <cellStyle name="Normal 31 2 6" xfId="30845"/>
    <cellStyle name="Normal 31 2 7" xfId="46412"/>
    <cellStyle name="Normal 31 2 8" xfId="47737"/>
    <cellStyle name="Normal 31 2 9" xfId="48995"/>
    <cellStyle name="Normal 31 3" xfId="6082"/>
    <cellStyle name="Normal 31 3 10" xfId="50243"/>
    <cellStyle name="Normal 31 3 11" xfId="51452"/>
    <cellStyle name="Normal 31 3 12" xfId="52728"/>
    <cellStyle name="Normal 31 3 13" xfId="53969"/>
    <cellStyle name="Normal 31 3 14" xfId="55200"/>
    <cellStyle name="Normal 31 3 15" xfId="56429"/>
    <cellStyle name="Normal 31 3 16" xfId="57647"/>
    <cellStyle name="Normal 31 3 17" xfId="58856"/>
    <cellStyle name="Normal 31 3 18" xfId="60053"/>
    <cellStyle name="Normal 31 3 19" xfId="61435"/>
    <cellStyle name="Normal 31 3 2" xfId="9624"/>
    <cellStyle name="Normal 31 3 20" xfId="62631"/>
    <cellStyle name="Normal 31 3 3" xfId="12983"/>
    <cellStyle name="Normal 31 3 4" xfId="36121"/>
    <cellStyle name="Normal 31 3 5" xfId="10917"/>
    <cellStyle name="Normal 31 3 6" xfId="36088"/>
    <cellStyle name="Normal 31 3 7" xfId="46413"/>
    <cellStyle name="Normal 31 3 8" xfId="47738"/>
    <cellStyle name="Normal 31 3 9" xfId="48996"/>
    <cellStyle name="Normal 32 2" xfId="6083"/>
    <cellStyle name="Normal 32 2 10" xfId="50244"/>
    <cellStyle name="Normal 32 2 11" xfId="51453"/>
    <cellStyle name="Normal 32 2 12" xfId="52729"/>
    <cellStyle name="Normal 32 2 13" xfId="53970"/>
    <cellStyle name="Normal 32 2 14" xfId="55201"/>
    <cellStyle name="Normal 32 2 15" xfId="56430"/>
    <cellStyle name="Normal 32 2 16" xfId="57648"/>
    <cellStyle name="Normal 32 2 17" xfId="58857"/>
    <cellStyle name="Normal 32 2 18" xfId="60054"/>
    <cellStyle name="Normal 32 2 19" xfId="61436"/>
    <cellStyle name="Normal 32 2 2" xfId="9625"/>
    <cellStyle name="Normal 32 2 20" xfId="62632"/>
    <cellStyle name="Normal 32 2 3" xfId="12982"/>
    <cellStyle name="Normal 32 2 4" xfId="38425"/>
    <cellStyle name="Normal 32 2 5" xfId="40715"/>
    <cellStyle name="Normal 32 2 6" xfId="37508"/>
    <cellStyle name="Normal 32 2 7" xfId="46414"/>
    <cellStyle name="Normal 32 2 8" xfId="47739"/>
    <cellStyle name="Normal 32 2 9" xfId="48997"/>
    <cellStyle name="Normal 32 3" xfId="6084"/>
    <cellStyle name="Normal 32 3 10" xfId="50245"/>
    <cellStyle name="Normal 32 3 11" xfId="51454"/>
    <cellStyle name="Normal 32 3 12" xfId="52730"/>
    <cellStyle name="Normal 32 3 13" xfId="53971"/>
    <cellStyle name="Normal 32 3 14" xfId="55202"/>
    <cellStyle name="Normal 32 3 15" xfId="56431"/>
    <cellStyle name="Normal 32 3 16" xfId="57649"/>
    <cellStyle name="Normal 32 3 17" xfId="58858"/>
    <cellStyle name="Normal 32 3 18" xfId="60055"/>
    <cellStyle name="Normal 32 3 19" xfId="61437"/>
    <cellStyle name="Normal 32 3 2" xfId="9626"/>
    <cellStyle name="Normal 32 3 20" xfId="62633"/>
    <cellStyle name="Normal 32 3 3" xfId="12981"/>
    <cellStyle name="Normal 32 3 4" xfId="38303"/>
    <cellStyle name="Normal 32 3 5" xfId="39569"/>
    <cellStyle name="Normal 32 3 6" xfId="42065"/>
    <cellStyle name="Normal 32 3 7" xfId="46415"/>
    <cellStyle name="Normal 32 3 8" xfId="47740"/>
    <cellStyle name="Normal 32 3 9" xfId="48998"/>
    <cellStyle name="Normal 34 2" xfId="6085"/>
    <cellStyle name="Normal 34 2 10" xfId="50246"/>
    <cellStyle name="Normal 34 2 11" xfId="51455"/>
    <cellStyle name="Normal 34 2 12" xfId="52731"/>
    <cellStyle name="Normal 34 2 13" xfId="53972"/>
    <cellStyle name="Normal 34 2 14" xfId="55203"/>
    <cellStyle name="Normal 34 2 15" xfId="56432"/>
    <cellStyle name="Normal 34 2 16" xfId="57650"/>
    <cellStyle name="Normal 34 2 17" xfId="58859"/>
    <cellStyle name="Normal 34 2 18" xfId="60056"/>
    <cellStyle name="Normal 34 2 19" xfId="61438"/>
    <cellStyle name="Normal 34 2 2" xfId="9627"/>
    <cellStyle name="Normal 34 2 20" xfId="62634"/>
    <cellStyle name="Normal 34 2 3" xfId="12980"/>
    <cellStyle name="Normal 34 2 4" xfId="37188"/>
    <cellStyle name="Normal 34 2 5" xfId="32306"/>
    <cellStyle name="Normal 34 2 6" xfId="42178"/>
    <cellStyle name="Normal 34 2 7" xfId="46416"/>
    <cellStyle name="Normal 34 2 8" xfId="47741"/>
    <cellStyle name="Normal 34 2 9" xfId="48999"/>
    <cellStyle name="Normal 34 3" xfId="6086"/>
    <cellStyle name="Normal 34 3 10" xfId="50247"/>
    <cellStyle name="Normal 34 3 11" xfId="51456"/>
    <cellStyle name="Normal 34 3 12" xfId="52732"/>
    <cellStyle name="Normal 34 3 13" xfId="53973"/>
    <cellStyle name="Normal 34 3 14" xfId="55204"/>
    <cellStyle name="Normal 34 3 15" xfId="56433"/>
    <cellStyle name="Normal 34 3 16" xfId="57651"/>
    <cellStyle name="Normal 34 3 17" xfId="58860"/>
    <cellStyle name="Normal 34 3 18" xfId="60057"/>
    <cellStyle name="Normal 34 3 19" xfId="61439"/>
    <cellStyle name="Normal 34 3 2" xfId="9628"/>
    <cellStyle name="Normal 34 3 20" xfId="62635"/>
    <cellStyle name="Normal 34 3 3" xfId="12979"/>
    <cellStyle name="Normal 34 3 4" xfId="32522"/>
    <cellStyle name="Normal 34 3 5" xfId="37910"/>
    <cellStyle name="Normal 34 3 6" xfId="40117"/>
    <cellStyle name="Normal 34 3 7" xfId="46417"/>
    <cellStyle name="Normal 34 3 8" xfId="47742"/>
    <cellStyle name="Normal 34 3 9" xfId="49000"/>
    <cellStyle name="Normal 35" xfId="14561"/>
    <cellStyle name="Normal 35 10" xfId="12031"/>
    <cellStyle name="Normal 35 11" xfId="12032"/>
    <cellStyle name="Normal 35 2" xfId="6087"/>
    <cellStyle name="Normal 35 2 10" xfId="50248"/>
    <cellStyle name="Normal 35 2 11" xfId="51457"/>
    <cellStyle name="Normal 35 2 12" xfId="52733"/>
    <cellStyle name="Normal 35 2 13" xfId="53974"/>
    <cellStyle name="Normal 35 2 14" xfId="55205"/>
    <cellStyle name="Normal 35 2 15" xfId="56434"/>
    <cellStyle name="Normal 35 2 16" xfId="57652"/>
    <cellStyle name="Normal 35 2 17" xfId="58861"/>
    <cellStyle name="Normal 35 2 18" xfId="60058"/>
    <cellStyle name="Normal 35 2 19" xfId="61440"/>
    <cellStyle name="Normal 35 2 2" xfId="9629"/>
    <cellStyle name="Normal 35 2 20" xfId="62636"/>
    <cellStyle name="Normal 35 2 3" xfId="12978"/>
    <cellStyle name="Normal 35 2 4" xfId="37940"/>
    <cellStyle name="Normal 35 2 5" xfId="33829"/>
    <cellStyle name="Normal 35 2 6" xfId="34016"/>
    <cellStyle name="Normal 35 2 7" xfId="46418"/>
    <cellStyle name="Normal 35 2 8" xfId="47743"/>
    <cellStyle name="Normal 35 2 9" xfId="49001"/>
    <cellStyle name="Normal 35 3" xfId="6088"/>
    <cellStyle name="Normal 35 3 10" xfId="50249"/>
    <cellStyle name="Normal 35 3 11" xfId="51458"/>
    <cellStyle name="Normal 35 3 12" xfId="52734"/>
    <cellStyle name="Normal 35 3 13" xfId="53975"/>
    <cellStyle name="Normal 35 3 14" xfId="55206"/>
    <cellStyle name="Normal 35 3 15" xfId="56435"/>
    <cellStyle name="Normal 35 3 16" xfId="57653"/>
    <cellStyle name="Normal 35 3 17" xfId="58862"/>
    <cellStyle name="Normal 35 3 18" xfId="60059"/>
    <cellStyle name="Normal 35 3 19" xfId="61441"/>
    <cellStyle name="Normal 35 3 2" xfId="9630"/>
    <cellStyle name="Normal 35 3 20" xfId="62637"/>
    <cellStyle name="Normal 35 3 3" xfId="22739"/>
    <cellStyle name="Normal 35 3 4" xfId="38235"/>
    <cellStyle name="Normal 35 3 5" xfId="11178"/>
    <cellStyle name="Normal 35 3 6" xfId="41768"/>
    <cellStyle name="Normal 35 3 7" xfId="46419"/>
    <cellStyle name="Normal 35 3 8" xfId="47744"/>
    <cellStyle name="Normal 35 3 9" xfId="49002"/>
    <cellStyle name="Normal 35 4" xfId="6089"/>
    <cellStyle name="Normal 35 4 10" xfId="50250"/>
    <cellStyle name="Normal 35 4 11" xfId="51459"/>
    <cellStyle name="Normal 35 4 12" xfId="52735"/>
    <cellStyle name="Normal 35 4 13" xfId="53976"/>
    <cellStyle name="Normal 35 4 14" xfId="55207"/>
    <cellStyle name="Normal 35 4 15" xfId="56436"/>
    <cellStyle name="Normal 35 4 16" xfId="57654"/>
    <cellStyle name="Normal 35 4 17" xfId="58863"/>
    <cellStyle name="Normal 35 4 18" xfId="60060"/>
    <cellStyle name="Normal 35 4 19" xfId="61442"/>
    <cellStyle name="Normal 35 4 2" xfId="12033"/>
    <cellStyle name="Normal 35 4 20" xfId="62638"/>
    <cellStyle name="Normal 35 4 3" xfId="18206"/>
    <cellStyle name="Normal 35 4 4" xfId="34183"/>
    <cellStyle name="Normal 35 4 5" xfId="39340"/>
    <cellStyle name="Normal 35 4 6" xfId="13790"/>
    <cellStyle name="Normal 35 4 7" xfId="46420"/>
    <cellStyle name="Normal 35 4 8" xfId="47745"/>
    <cellStyle name="Normal 35 4 9" xfId="49003"/>
    <cellStyle name="Normal 35 5" xfId="6090"/>
    <cellStyle name="Normal 35 5 10" xfId="50251"/>
    <cellStyle name="Normal 35 5 11" xfId="51460"/>
    <cellStyle name="Normal 35 5 12" xfId="52736"/>
    <cellStyle name="Normal 35 5 13" xfId="53977"/>
    <cellStyle name="Normal 35 5 14" xfId="55208"/>
    <cellStyle name="Normal 35 5 15" xfId="56437"/>
    <cellStyle name="Normal 35 5 16" xfId="57655"/>
    <cellStyle name="Normal 35 5 17" xfId="58864"/>
    <cellStyle name="Normal 35 5 18" xfId="60061"/>
    <cellStyle name="Normal 35 5 19" xfId="61443"/>
    <cellStyle name="Normal 35 5 2" xfId="12034"/>
    <cellStyle name="Normal 35 5 20" xfId="62639"/>
    <cellStyle name="Normal 35 5 3" xfId="17798"/>
    <cellStyle name="Normal 35 5 4" xfId="20685"/>
    <cellStyle name="Normal 35 5 5" xfId="35353"/>
    <cellStyle name="Normal 35 5 6" xfId="35473"/>
    <cellStyle name="Normal 35 5 7" xfId="46421"/>
    <cellStyle name="Normal 35 5 8" xfId="47746"/>
    <cellStyle name="Normal 35 5 9" xfId="49004"/>
    <cellStyle name="Normal 35 6" xfId="6091"/>
    <cellStyle name="Normal 35 6 2" xfId="12035"/>
    <cellStyle name="Normal 35 6 3" xfId="17403"/>
    <cellStyle name="Normal 35 6 4" xfId="36446"/>
    <cellStyle name="Normal 35 6 5" xfId="39801"/>
    <cellStyle name="Normal 35 6 6" xfId="43597"/>
    <cellStyle name="Normal 35 7" xfId="6092"/>
    <cellStyle name="Normal 35 7 2" xfId="12036"/>
    <cellStyle name="Normal 35 7 3" xfId="17000"/>
    <cellStyle name="Normal 35 7 4" xfId="36841"/>
    <cellStyle name="Normal 35 7 5" xfId="40407"/>
    <cellStyle name="Normal 35 7 6" xfId="13907"/>
    <cellStyle name="Normal 35 8" xfId="12037"/>
    <cellStyle name="Normal 35 9" xfId="12038"/>
    <cellStyle name="Normal 36" xfId="14565"/>
    <cellStyle name="Normal 36 10" xfId="12039"/>
    <cellStyle name="Normal 36 11" xfId="12040"/>
    <cellStyle name="Normal 36 2" xfId="6093"/>
    <cellStyle name="Normal 36 2 10" xfId="50252"/>
    <cellStyle name="Normal 36 2 11" xfId="51461"/>
    <cellStyle name="Normal 36 2 12" xfId="52737"/>
    <cellStyle name="Normal 36 2 13" xfId="53978"/>
    <cellStyle name="Normal 36 2 14" xfId="55209"/>
    <cellStyle name="Normal 36 2 15" xfId="56438"/>
    <cellStyle name="Normal 36 2 16" xfId="57656"/>
    <cellStyle name="Normal 36 2 17" xfId="58865"/>
    <cellStyle name="Normal 36 2 18" xfId="60062"/>
    <cellStyle name="Normal 36 2 19" xfId="61444"/>
    <cellStyle name="Normal 36 2 2" xfId="9631"/>
    <cellStyle name="Normal 36 2 20" xfId="62640"/>
    <cellStyle name="Normal 36 2 3" xfId="12977"/>
    <cellStyle name="Normal 36 2 4" xfId="33978"/>
    <cellStyle name="Normal 36 2 5" xfId="37243"/>
    <cellStyle name="Normal 36 2 6" xfId="31507"/>
    <cellStyle name="Normal 36 2 7" xfId="46422"/>
    <cellStyle name="Normal 36 2 8" xfId="47747"/>
    <cellStyle name="Normal 36 2 9" xfId="49005"/>
    <cellStyle name="Normal 36 3" xfId="6094"/>
    <cellStyle name="Normal 36 3 10" xfId="50253"/>
    <cellStyle name="Normal 36 3 11" xfId="51462"/>
    <cellStyle name="Normal 36 3 12" xfId="52738"/>
    <cellStyle name="Normal 36 3 13" xfId="53979"/>
    <cellStyle name="Normal 36 3 14" xfId="55210"/>
    <cellStyle name="Normal 36 3 15" xfId="56439"/>
    <cellStyle name="Normal 36 3 16" xfId="57657"/>
    <cellStyle name="Normal 36 3 17" xfId="58866"/>
    <cellStyle name="Normal 36 3 18" xfId="60063"/>
    <cellStyle name="Normal 36 3 19" xfId="61445"/>
    <cellStyle name="Normal 36 3 2" xfId="9632"/>
    <cellStyle name="Normal 36 3 20" xfId="62641"/>
    <cellStyle name="Normal 36 3 3" xfId="12972"/>
    <cellStyle name="Normal 36 3 4" xfId="33700"/>
    <cellStyle name="Normal 36 3 5" xfId="39279"/>
    <cellStyle name="Normal 36 3 6" xfId="43592"/>
    <cellStyle name="Normal 36 3 7" xfId="46423"/>
    <cellStyle name="Normal 36 3 8" xfId="47748"/>
    <cellStyle name="Normal 36 3 9" xfId="49006"/>
    <cellStyle name="Normal 36 4" xfId="6095"/>
    <cellStyle name="Normal 36 4 10" xfId="50254"/>
    <cellStyle name="Normal 36 4 11" xfId="51463"/>
    <cellStyle name="Normal 36 4 12" xfId="52739"/>
    <cellStyle name="Normal 36 4 13" xfId="53980"/>
    <cellStyle name="Normal 36 4 14" xfId="55211"/>
    <cellStyle name="Normal 36 4 15" xfId="56440"/>
    <cellStyle name="Normal 36 4 16" xfId="57658"/>
    <cellStyle name="Normal 36 4 17" xfId="58867"/>
    <cellStyle name="Normal 36 4 18" xfId="60064"/>
    <cellStyle name="Normal 36 4 19" xfId="61446"/>
    <cellStyle name="Normal 36 4 2" xfId="12041"/>
    <cellStyle name="Normal 36 4 20" xfId="62642"/>
    <cellStyle name="Normal 36 4 3" xfId="15406"/>
    <cellStyle name="Normal 36 4 4" xfId="37399"/>
    <cellStyle name="Normal 36 4 5" xfId="41319"/>
    <cellStyle name="Normal 36 4 6" xfId="42839"/>
    <cellStyle name="Normal 36 4 7" xfId="46424"/>
    <cellStyle name="Normal 36 4 8" xfId="47749"/>
    <cellStyle name="Normal 36 4 9" xfId="49007"/>
    <cellStyle name="Normal 36 5" xfId="6096"/>
    <cellStyle name="Normal 36 5 10" xfId="50255"/>
    <cellStyle name="Normal 36 5 11" xfId="51464"/>
    <cellStyle name="Normal 36 5 12" xfId="52740"/>
    <cellStyle name="Normal 36 5 13" xfId="53981"/>
    <cellStyle name="Normal 36 5 14" xfId="55212"/>
    <cellStyle name="Normal 36 5 15" xfId="56441"/>
    <cellStyle name="Normal 36 5 16" xfId="57659"/>
    <cellStyle name="Normal 36 5 17" xfId="58868"/>
    <cellStyle name="Normal 36 5 18" xfId="60065"/>
    <cellStyle name="Normal 36 5 19" xfId="61447"/>
    <cellStyle name="Normal 36 5 2" xfId="12042"/>
    <cellStyle name="Normal 36 5 20" xfId="62643"/>
    <cellStyle name="Normal 36 5 3" xfId="14961"/>
    <cellStyle name="Normal 36 5 4" xfId="32321"/>
    <cellStyle name="Normal 36 5 5" xfId="38309"/>
    <cellStyle name="Normal 36 5 6" xfId="34287"/>
    <cellStyle name="Normal 36 5 7" xfId="46425"/>
    <cellStyle name="Normal 36 5 8" xfId="47750"/>
    <cellStyle name="Normal 36 5 9" xfId="49008"/>
    <cellStyle name="Normal 36 6" xfId="6097"/>
    <cellStyle name="Normal 36 6 2" xfId="12043"/>
    <cellStyle name="Normal 36 6 3" xfId="13383"/>
    <cellStyle name="Normal 36 6 4" xfId="37362"/>
    <cellStyle name="Normal 36 6 5" xfId="39208"/>
    <cellStyle name="Normal 36 6 6" xfId="37498"/>
    <cellStyle name="Normal 36 7" xfId="6098"/>
    <cellStyle name="Normal 36 7 2" xfId="12044"/>
    <cellStyle name="Normal 36 7 3" xfId="14794"/>
    <cellStyle name="Normal 36 7 4" xfId="37048"/>
    <cellStyle name="Normal 36 7 5" xfId="37138"/>
    <cellStyle name="Normal 36 7 6" xfId="17462"/>
    <cellStyle name="Normal 36 8" xfId="12045"/>
    <cellStyle name="Normal 36 9" xfId="12046"/>
    <cellStyle name="Normal 37" xfId="9633"/>
    <cellStyle name="Normal 37 10" xfId="6099"/>
    <cellStyle name="Normal 37 10 2" xfId="12047"/>
    <cellStyle name="Normal 37 10 3" xfId="10194"/>
    <cellStyle name="Normal 37 10 4" xfId="33327"/>
    <cellStyle name="Normal 37 10 5" xfId="40277"/>
    <cellStyle name="Normal 37 10 6" xfId="43401"/>
    <cellStyle name="Normal 37 11" xfId="6100"/>
    <cellStyle name="Normal 37 11 2" xfId="12048"/>
    <cellStyle name="Normal 37 11 3" xfId="10193"/>
    <cellStyle name="Normal 37 11 4" xfId="33025"/>
    <cellStyle name="Normal 37 11 5" xfId="38149"/>
    <cellStyle name="Normal 37 11 6" xfId="38173"/>
    <cellStyle name="Normal 37 12" xfId="6101"/>
    <cellStyle name="Normal 37 13" xfId="6102"/>
    <cellStyle name="Normal 37 14" xfId="6103"/>
    <cellStyle name="Normal 37 15" xfId="6104"/>
    <cellStyle name="Normal 37 16" xfId="6105"/>
    <cellStyle name="Normal 37 17" xfId="6106"/>
    <cellStyle name="Normal 37 18" xfId="6107"/>
    <cellStyle name="Normal 37 19" xfId="6108"/>
    <cellStyle name="Normal 37 2" xfId="6109"/>
    <cellStyle name="Normal 37 2 10" xfId="50256"/>
    <cellStyle name="Normal 37 2 11" xfId="51465"/>
    <cellStyle name="Normal 37 2 12" xfId="52742"/>
    <cellStyle name="Normal 37 2 13" xfId="53982"/>
    <cellStyle name="Normal 37 2 14" xfId="55214"/>
    <cellStyle name="Normal 37 2 15" xfId="56442"/>
    <cellStyle name="Normal 37 2 16" xfId="57660"/>
    <cellStyle name="Normal 37 2 17" xfId="58869"/>
    <cellStyle name="Normal 37 2 18" xfId="60066"/>
    <cellStyle name="Normal 37 2 19" xfId="61448"/>
    <cellStyle name="Normal 37 2 2" xfId="9634"/>
    <cellStyle name="Normal 37 2 20" xfId="62644"/>
    <cellStyle name="Normal 37 2 3" xfId="12976"/>
    <cellStyle name="Normal 37 2 4" xfId="33107"/>
    <cellStyle name="Normal 37 2 5" xfId="38994"/>
    <cellStyle name="Normal 37 2 6" xfId="42692"/>
    <cellStyle name="Normal 37 2 7" xfId="46427"/>
    <cellStyle name="Normal 37 2 8" xfId="47751"/>
    <cellStyle name="Normal 37 2 9" xfId="49010"/>
    <cellStyle name="Normal 37 20" xfId="6110"/>
    <cellStyle name="Normal 37 21" xfId="6111"/>
    <cellStyle name="Normal 37 22" xfId="6112"/>
    <cellStyle name="Normal 37 23" xfId="6113"/>
    <cellStyle name="Normal 37 24" xfId="6114"/>
    <cellStyle name="Normal 37 25" xfId="6115"/>
    <cellStyle name="Normal 37 26" xfId="6116"/>
    <cellStyle name="Normal 37 27" xfId="6117"/>
    <cellStyle name="Normal 37 28" xfId="6118"/>
    <cellStyle name="Normal 37 29" xfId="6119"/>
    <cellStyle name="Normal 37 3" xfId="6120"/>
    <cellStyle name="Normal 37 3 10" xfId="50257"/>
    <cellStyle name="Normal 37 3 11" xfId="51466"/>
    <cellStyle name="Normal 37 3 12" xfId="52743"/>
    <cellStyle name="Normal 37 3 13" xfId="53983"/>
    <cellStyle name="Normal 37 3 14" xfId="55215"/>
    <cellStyle name="Normal 37 3 15" xfId="56443"/>
    <cellStyle name="Normal 37 3 16" xfId="57661"/>
    <cellStyle name="Normal 37 3 17" xfId="58870"/>
    <cellStyle name="Normal 37 3 18" xfId="60067"/>
    <cellStyle name="Normal 37 3 19" xfId="61449"/>
    <cellStyle name="Normal 37 3 2" xfId="9635"/>
    <cellStyle name="Normal 37 3 20" xfId="62645"/>
    <cellStyle name="Normal 37 3 3" xfId="12975"/>
    <cellStyle name="Normal 37 3 4" xfId="32810"/>
    <cellStyle name="Normal 37 3 5" xfId="33273"/>
    <cellStyle name="Normal 37 3 6" xfId="32485"/>
    <cellStyle name="Normal 37 3 7" xfId="46428"/>
    <cellStyle name="Normal 37 3 8" xfId="47752"/>
    <cellStyle name="Normal 37 3 9" xfId="49011"/>
    <cellStyle name="Normal 37 30" xfId="6121"/>
    <cellStyle name="Normal 37 31" xfId="6122"/>
    <cellStyle name="Normal 37 4" xfId="6123"/>
    <cellStyle name="Normal 37 4 10" xfId="50258"/>
    <cellStyle name="Normal 37 4 11" xfId="51467"/>
    <cellStyle name="Normal 37 4 12" xfId="52744"/>
    <cellStyle name="Normal 37 4 13" xfId="53984"/>
    <cellStyle name="Normal 37 4 14" xfId="55216"/>
    <cellStyle name="Normal 37 4 15" xfId="56444"/>
    <cellStyle name="Normal 37 4 16" xfId="57662"/>
    <cellStyle name="Normal 37 4 17" xfId="58871"/>
    <cellStyle name="Normal 37 4 18" xfId="60068"/>
    <cellStyle name="Normal 37 4 19" xfId="61450"/>
    <cellStyle name="Normal 37 4 2" xfId="12049"/>
    <cellStyle name="Normal 37 4 20" xfId="62646"/>
    <cellStyle name="Normal 37 4 3" xfId="10192"/>
    <cellStyle name="Normal 37 4 4" xfId="32730"/>
    <cellStyle name="Normal 37 4 5" xfId="36389"/>
    <cellStyle name="Normal 37 4 6" xfId="43555"/>
    <cellStyle name="Normal 37 4 7" xfId="46429"/>
    <cellStyle name="Normal 37 4 8" xfId="47753"/>
    <cellStyle name="Normal 37 4 9" xfId="49012"/>
    <cellStyle name="Normal 37 5" xfId="6124"/>
    <cellStyle name="Normal 37 5 10" xfId="50259"/>
    <cellStyle name="Normal 37 5 11" xfId="51468"/>
    <cellStyle name="Normal 37 5 12" xfId="52745"/>
    <cellStyle name="Normal 37 5 13" xfId="53985"/>
    <cellStyle name="Normal 37 5 14" xfId="55217"/>
    <cellStyle name="Normal 37 5 15" xfId="56445"/>
    <cellStyle name="Normal 37 5 16" xfId="57663"/>
    <cellStyle name="Normal 37 5 17" xfId="58872"/>
    <cellStyle name="Normal 37 5 18" xfId="60069"/>
    <cellStyle name="Normal 37 5 19" xfId="61451"/>
    <cellStyle name="Normal 37 5 2" xfId="12050"/>
    <cellStyle name="Normal 37 5 20" xfId="62647"/>
    <cellStyle name="Normal 37 5 3" xfId="10191"/>
    <cellStyle name="Normal 37 5 4" xfId="32425"/>
    <cellStyle name="Normal 37 5 5" xfId="34962"/>
    <cellStyle name="Normal 37 5 6" xfId="41078"/>
    <cellStyle name="Normal 37 5 7" xfId="46430"/>
    <cellStyle name="Normal 37 5 8" xfId="47754"/>
    <cellStyle name="Normal 37 5 9" xfId="49013"/>
    <cellStyle name="Normal 37 6" xfId="6125"/>
    <cellStyle name="Normal 37 6 2" xfId="12051"/>
    <cellStyle name="Normal 37 6 3" xfId="18623"/>
    <cellStyle name="Normal 37 6 4" xfId="32113"/>
    <cellStyle name="Normal 37 6 5" xfId="41491"/>
    <cellStyle name="Normal 37 6 6" xfId="33082"/>
    <cellStyle name="Normal 37 7" xfId="6126"/>
    <cellStyle name="Normal 37 7 2" xfId="12052"/>
    <cellStyle name="Normal 37 7 3" xfId="18219"/>
    <cellStyle name="Normal 37 7 4" xfId="31762"/>
    <cellStyle name="Normal 37 7 5" xfId="38997"/>
    <cellStyle name="Normal 37 7 6" xfId="34848"/>
    <cellStyle name="Normal 37 8" xfId="6127"/>
    <cellStyle name="Normal 37 8 2" xfId="12053"/>
    <cellStyle name="Normal 37 8 3" xfId="17810"/>
    <cellStyle name="Normal 37 8 4" xfId="36264"/>
    <cellStyle name="Normal 37 8 5" xfId="41063"/>
    <cellStyle name="Normal 37 8 6" xfId="34225"/>
    <cellStyle name="Normal 37 9" xfId="6128"/>
    <cellStyle name="Normal 37 9 2" xfId="12054"/>
    <cellStyle name="Normal 37 9 3" xfId="17413"/>
    <cellStyle name="Normal 37 9 4" xfId="36014"/>
    <cellStyle name="Normal 37 9 5" xfId="32005"/>
    <cellStyle name="Normal 37 9 6" xfId="42194"/>
    <cellStyle name="Normal 39" xfId="14575"/>
    <cellStyle name="Normal 39 10" xfId="12055"/>
    <cellStyle name="Normal 39 11" xfId="12056"/>
    <cellStyle name="Normal 39 2" xfId="6129"/>
    <cellStyle name="Normal 39 2 10" xfId="50260"/>
    <cellStyle name="Normal 39 2 11" xfId="51469"/>
    <cellStyle name="Normal 39 2 12" xfId="52746"/>
    <cellStyle name="Normal 39 2 13" xfId="53986"/>
    <cellStyle name="Normal 39 2 14" xfId="55218"/>
    <cellStyle name="Normal 39 2 15" xfId="56446"/>
    <cellStyle name="Normal 39 2 16" xfId="57664"/>
    <cellStyle name="Normal 39 2 17" xfId="58873"/>
    <cellStyle name="Normal 39 2 18" xfId="60070"/>
    <cellStyle name="Normal 39 2 19" xfId="61452"/>
    <cellStyle name="Normal 39 2 2" xfId="9636"/>
    <cellStyle name="Normal 39 2 20" xfId="62648"/>
    <cellStyle name="Normal 39 2 3" xfId="12974"/>
    <cellStyle name="Normal 39 2 4" xfId="32509"/>
    <cellStyle name="Normal 39 2 5" xfId="37968"/>
    <cellStyle name="Normal 39 2 6" xfId="35513"/>
    <cellStyle name="Normal 39 2 7" xfId="46431"/>
    <cellStyle name="Normal 39 2 8" xfId="47755"/>
    <cellStyle name="Normal 39 2 9" xfId="49014"/>
    <cellStyle name="Normal 39 3" xfId="6130"/>
    <cellStyle name="Normal 39 3 10" xfId="50261"/>
    <cellStyle name="Normal 39 3 11" xfId="51470"/>
    <cellStyle name="Normal 39 3 12" xfId="52747"/>
    <cellStyle name="Normal 39 3 13" xfId="53987"/>
    <cellStyle name="Normal 39 3 14" xfId="55219"/>
    <cellStyle name="Normal 39 3 15" xfId="56447"/>
    <cellStyle name="Normal 39 3 16" xfId="57665"/>
    <cellStyle name="Normal 39 3 17" xfId="58874"/>
    <cellStyle name="Normal 39 3 18" xfId="60071"/>
    <cellStyle name="Normal 39 3 19" xfId="61453"/>
    <cellStyle name="Normal 39 3 2" xfId="9637"/>
    <cellStyle name="Normal 39 3 20" xfId="62649"/>
    <cellStyle name="Normal 39 3 3" xfId="12973"/>
    <cellStyle name="Normal 39 3 4" xfId="32203"/>
    <cellStyle name="Normal 39 3 5" xfId="36691"/>
    <cellStyle name="Normal 39 3 6" xfId="9835"/>
    <cellStyle name="Normal 39 3 7" xfId="46432"/>
    <cellStyle name="Normal 39 3 8" xfId="47756"/>
    <cellStyle name="Normal 39 3 9" xfId="49015"/>
    <cellStyle name="Normal 39 4" xfId="6131"/>
    <cellStyle name="Normal 39 4 10" xfId="50262"/>
    <cellStyle name="Normal 39 4 11" xfId="51471"/>
    <cellStyle name="Normal 39 4 12" xfId="52748"/>
    <cellStyle name="Normal 39 4 13" xfId="53988"/>
    <cellStyle name="Normal 39 4 14" xfId="55220"/>
    <cellStyle name="Normal 39 4 15" xfId="56448"/>
    <cellStyle name="Normal 39 4 16" xfId="57666"/>
    <cellStyle name="Normal 39 4 17" xfId="58875"/>
    <cellStyle name="Normal 39 4 18" xfId="60072"/>
    <cellStyle name="Normal 39 4 19" xfId="61454"/>
    <cellStyle name="Normal 39 4 2" xfId="12057"/>
    <cellStyle name="Normal 39 4 20" xfId="62650"/>
    <cellStyle name="Normal 39 4 3" xfId="16219"/>
    <cellStyle name="Normal 39 4 4" xfId="35095"/>
    <cellStyle name="Normal 39 4 5" xfId="10666"/>
    <cellStyle name="Normal 39 4 6" xfId="35449"/>
    <cellStyle name="Normal 39 4 7" xfId="46433"/>
    <cellStyle name="Normal 39 4 8" xfId="47757"/>
    <cellStyle name="Normal 39 4 9" xfId="49016"/>
    <cellStyle name="Normal 39 5" xfId="6132"/>
    <cellStyle name="Normal 39 5 10" xfId="50263"/>
    <cellStyle name="Normal 39 5 11" xfId="51472"/>
    <cellStyle name="Normal 39 5 12" xfId="52749"/>
    <cellStyle name="Normal 39 5 13" xfId="53989"/>
    <cellStyle name="Normal 39 5 14" xfId="55221"/>
    <cellStyle name="Normal 39 5 15" xfId="56449"/>
    <cellStyle name="Normal 39 5 16" xfId="57667"/>
    <cellStyle name="Normal 39 5 17" xfId="58876"/>
    <cellStyle name="Normal 39 5 18" xfId="60073"/>
    <cellStyle name="Normal 39 5 19" xfId="61455"/>
    <cellStyle name="Normal 39 5 2" xfId="12058"/>
    <cellStyle name="Normal 39 5 20" xfId="62651"/>
    <cellStyle name="Normal 39 5 3" xfId="15819"/>
    <cellStyle name="Normal 39 5 4" xfId="34798"/>
    <cellStyle name="Normal 39 5 5" xfId="10597"/>
    <cellStyle name="Normal 39 5 6" xfId="42158"/>
    <cellStyle name="Normal 39 5 7" xfId="46434"/>
    <cellStyle name="Normal 39 5 8" xfId="47758"/>
    <cellStyle name="Normal 39 5 9" xfId="49017"/>
    <cellStyle name="Normal 39 6" xfId="6133"/>
    <cellStyle name="Normal 39 6 2" xfId="12059"/>
    <cellStyle name="Normal 39 6 3" xfId="15419"/>
    <cellStyle name="Normal 39 6 4" xfId="34495"/>
    <cellStyle name="Normal 39 6 5" xfId="10542"/>
    <cellStyle name="Normal 39 6 6" xfId="40506"/>
    <cellStyle name="Normal 39 7" xfId="6134"/>
    <cellStyle name="Normal 39 7 2" xfId="12060"/>
    <cellStyle name="Normal 39 7 3" xfId="14974"/>
    <cellStyle name="Normal 39 7 4" xfId="34182"/>
    <cellStyle name="Normal 39 7 5" xfId="39460"/>
    <cellStyle name="Normal 39 7 6" xfId="33453"/>
    <cellStyle name="Normal 39 8" xfId="12061"/>
    <cellStyle name="Normal 39 9" xfId="12062"/>
    <cellStyle name="Normal 40" xfId="14580"/>
    <cellStyle name="Normal 40 10" xfId="12063"/>
    <cellStyle name="Normal 40 11" xfId="12064"/>
    <cellStyle name="Normal 40 2" xfId="6135"/>
    <cellStyle name="Normal 40 2 10" xfId="50264"/>
    <cellStyle name="Normal 40 2 11" xfId="51473"/>
    <cellStyle name="Normal 40 2 12" xfId="52750"/>
    <cellStyle name="Normal 40 2 13" xfId="53990"/>
    <cellStyle name="Normal 40 2 14" xfId="55222"/>
    <cellStyle name="Normal 40 2 15" xfId="56450"/>
    <cellStyle name="Normal 40 2 16" xfId="57668"/>
    <cellStyle name="Normal 40 2 17" xfId="58877"/>
    <cellStyle name="Normal 40 2 18" xfId="60074"/>
    <cellStyle name="Normal 40 2 19" xfId="61456"/>
    <cellStyle name="Normal 40 2 2" xfId="9638"/>
    <cellStyle name="Normal 40 2 20" xfId="62652"/>
    <cellStyle name="Normal 40 2 3" xfId="13356"/>
    <cellStyle name="Normal 40 2 4" xfId="31848"/>
    <cellStyle name="Normal 40 2 5" xfId="41313"/>
    <cellStyle name="Normal 40 2 6" xfId="41495"/>
    <cellStyle name="Normal 40 2 7" xfId="46435"/>
    <cellStyle name="Normal 40 2 8" xfId="47759"/>
    <cellStyle name="Normal 40 2 9" xfId="49018"/>
    <cellStyle name="Normal 40 3" xfId="6136"/>
    <cellStyle name="Normal 40 3 10" xfId="50265"/>
    <cellStyle name="Normal 40 3 11" xfId="51474"/>
    <cellStyle name="Normal 40 3 12" xfId="52751"/>
    <cellStyle name="Normal 40 3 13" xfId="53991"/>
    <cellStyle name="Normal 40 3 14" xfId="55223"/>
    <cellStyle name="Normal 40 3 15" xfId="56451"/>
    <cellStyle name="Normal 40 3 16" xfId="57669"/>
    <cellStyle name="Normal 40 3 17" xfId="58878"/>
    <cellStyle name="Normal 40 3 18" xfId="60075"/>
    <cellStyle name="Normal 40 3 19" xfId="61457"/>
    <cellStyle name="Normal 40 3 2" xfId="9639"/>
    <cellStyle name="Normal 40 3 20" xfId="62653"/>
    <cellStyle name="Normal 40 3 3" xfId="12971"/>
    <cellStyle name="Normal 40 3 4" xfId="36349"/>
    <cellStyle name="Normal 40 3 5" xfId="32835"/>
    <cellStyle name="Normal 40 3 6" xfId="39194"/>
    <cellStyle name="Normal 40 3 7" xfId="46436"/>
    <cellStyle name="Normal 40 3 8" xfId="47760"/>
    <cellStyle name="Normal 40 3 9" xfId="49019"/>
    <cellStyle name="Normal 40 4" xfId="6137"/>
    <cellStyle name="Normal 40 4 10" xfId="50266"/>
    <cellStyle name="Normal 40 4 11" xfId="51475"/>
    <cellStyle name="Normal 40 4 12" xfId="52752"/>
    <cellStyle name="Normal 40 4 13" xfId="53992"/>
    <cellStyle name="Normal 40 4 14" xfId="55224"/>
    <cellStyle name="Normal 40 4 15" xfId="56452"/>
    <cellStyle name="Normal 40 4 16" xfId="57670"/>
    <cellStyle name="Normal 40 4 17" xfId="58879"/>
    <cellStyle name="Normal 40 4 18" xfId="60076"/>
    <cellStyle name="Normal 40 4 19" xfId="61458"/>
    <cellStyle name="Normal 40 4 2" xfId="12065"/>
    <cellStyle name="Normal 40 4 20" xfId="62654"/>
    <cellStyle name="Normal 40 4 3" xfId="10188"/>
    <cellStyle name="Normal 40 4 4" xfId="37295"/>
    <cellStyle name="Normal 40 4 5" xfId="16985"/>
    <cellStyle name="Normal 40 4 6" xfId="45151"/>
    <cellStyle name="Normal 40 4 7" xfId="46437"/>
    <cellStyle name="Normal 40 4 8" xfId="47761"/>
    <cellStyle name="Normal 40 4 9" xfId="49020"/>
    <cellStyle name="Normal 40 5" xfId="6138"/>
    <cellStyle name="Normal 40 5 10" xfId="50267"/>
    <cellStyle name="Normal 40 5 11" xfId="51476"/>
    <cellStyle name="Normal 40 5 12" xfId="52753"/>
    <cellStyle name="Normal 40 5 13" xfId="53993"/>
    <cellStyle name="Normal 40 5 14" xfId="55225"/>
    <cellStyle name="Normal 40 5 15" xfId="56453"/>
    <cellStyle name="Normal 40 5 16" xfId="57671"/>
    <cellStyle name="Normal 40 5 17" xfId="58880"/>
    <cellStyle name="Normal 40 5 18" xfId="60077"/>
    <cellStyle name="Normal 40 5 19" xfId="61459"/>
    <cellStyle name="Normal 40 5 2" xfId="12066"/>
    <cellStyle name="Normal 40 5 20" xfId="62655"/>
    <cellStyle name="Normal 40 5 3" xfId="10187"/>
    <cellStyle name="Normal 40 5 4" xfId="21027"/>
    <cellStyle name="Normal 40 5 5" xfId="35689"/>
    <cellStyle name="Normal 40 5 6" xfId="44518"/>
    <cellStyle name="Normal 40 5 7" xfId="46438"/>
    <cellStyle name="Normal 40 5 8" xfId="47762"/>
    <cellStyle name="Normal 40 5 9" xfId="49021"/>
    <cellStyle name="Normal 40 6" xfId="6139"/>
    <cellStyle name="Normal 40 6 2" xfId="12067"/>
    <cellStyle name="Normal 40 6 3" xfId="22987"/>
    <cellStyle name="Normal 40 6 4" xfId="23378"/>
    <cellStyle name="Normal 40 6 5" xfId="35973"/>
    <cellStyle name="Normal 40 6 6" xfId="44832"/>
    <cellStyle name="Normal 40 7" xfId="6140"/>
    <cellStyle name="Normal 40 7 2" xfId="12068"/>
    <cellStyle name="Normal 40 7 3" xfId="17858"/>
    <cellStyle name="Normal 40 7 4" xfId="31345"/>
    <cellStyle name="Normal 40 7 5" xfId="36575"/>
    <cellStyle name="Normal 40 7 6" xfId="43978"/>
    <cellStyle name="Normal 40 8" xfId="12069"/>
    <cellStyle name="Normal 40 9" xfId="12070"/>
    <cellStyle name="Normal 42 2" xfId="6141"/>
    <cellStyle name="Normal 42 2 10" xfId="50268"/>
    <cellStyle name="Normal 42 2 11" xfId="51477"/>
    <cellStyle name="Normal 42 2 12" xfId="52754"/>
    <cellStyle name="Normal 42 2 13" xfId="53994"/>
    <cellStyle name="Normal 42 2 14" xfId="55226"/>
    <cellStyle name="Normal 42 2 15" xfId="56454"/>
    <cellStyle name="Normal 42 2 16" xfId="57672"/>
    <cellStyle name="Normal 42 2 17" xfId="58881"/>
    <cellStyle name="Normal 42 2 18" xfId="60078"/>
    <cellStyle name="Normal 42 2 19" xfId="61460"/>
    <cellStyle name="Normal 42 2 2" xfId="9640"/>
    <cellStyle name="Normal 42 2 20" xfId="62656"/>
    <cellStyle name="Normal 42 2 3" xfId="12970"/>
    <cellStyle name="Normal 42 2 4" xfId="36102"/>
    <cellStyle name="Normal 42 2 5" xfId="40085"/>
    <cellStyle name="Normal 42 2 6" xfId="43431"/>
    <cellStyle name="Normal 42 2 7" xfId="46439"/>
    <cellStyle name="Normal 42 2 8" xfId="47763"/>
    <cellStyle name="Normal 42 2 9" xfId="49022"/>
    <cellStyle name="Normal 42 3" xfId="6142"/>
    <cellStyle name="Normal 42 3 10" xfId="50269"/>
    <cellStyle name="Normal 42 3 11" xfId="51478"/>
    <cellStyle name="Normal 42 3 12" xfId="52755"/>
    <cellStyle name="Normal 42 3 13" xfId="53995"/>
    <cellStyle name="Normal 42 3 14" xfId="55227"/>
    <cellStyle name="Normal 42 3 15" xfId="56455"/>
    <cellStyle name="Normal 42 3 16" xfId="57673"/>
    <cellStyle name="Normal 42 3 17" xfId="58882"/>
    <cellStyle name="Normal 42 3 18" xfId="60079"/>
    <cellStyle name="Normal 42 3 19" xfId="61461"/>
    <cellStyle name="Normal 42 3 2" xfId="9641"/>
    <cellStyle name="Normal 42 3 20" xfId="62657"/>
    <cellStyle name="Normal 42 3 3" xfId="12969"/>
    <cellStyle name="Normal 42 3 4" xfId="35810"/>
    <cellStyle name="Normal 42 3 5" xfId="10788"/>
    <cellStyle name="Normal 42 3 6" xfId="32386"/>
    <cellStyle name="Normal 42 3 7" xfId="46440"/>
    <cellStyle name="Normal 42 3 8" xfId="47764"/>
    <cellStyle name="Normal 42 3 9" xfId="49023"/>
    <cellStyle name="Normal 43" xfId="14587"/>
    <cellStyle name="Normal 43 10" xfId="6143"/>
    <cellStyle name="Normal 43 10 2" xfId="12071"/>
    <cellStyle name="Normal 43 10 3" xfId="19844"/>
    <cellStyle name="Normal 43 10 4" xfId="41783"/>
    <cellStyle name="Normal 43 10 5" xfId="43945"/>
    <cellStyle name="Normal 43 10 6" xfId="40219"/>
    <cellStyle name="Normal 43 11" xfId="6144"/>
    <cellStyle name="Normal 43 11 2" xfId="12072"/>
    <cellStyle name="Normal 43 11 3" xfId="10186"/>
    <cellStyle name="Normal 43 11 4" xfId="40193"/>
    <cellStyle name="Normal 43 11 5" xfId="42778"/>
    <cellStyle name="Normal 43 11 6" xfId="37827"/>
    <cellStyle name="Normal 43 12" xfId="6145"/>
    <cellStyle name="Normal 43 13" xfId="6146"/>
    <cellStyle name="Normal 43 14" xfId="6147"/>
    <cellStyle name="Normal 43 15" xfId="6148"/>
    <cellStyle name="Normal 43 16" xfId="6149"/>
    <cellStyle name="Normal 43 17" xfId="6150"/>
    <cellStyle name="Normal 43 18" xfId="6151"/>
    <cellStyle name="Normal 43 19" xfId="6152"/>
    <cellStyle name="Normal 43 2" xfId="6153"/>
    <cellStyle name="Normal 43 2 10" xfId="50270"/>
    <cellStyle name="Normal 43 2 11" xfId="51479"/>
    <cellStyle name="Normal 43 2 12" xfId="52756"/>
    <cellStyle name="Normal 43 2 13" xfId="53996"/>
    <cellStyle name="Normal 43 2 14" xfId="55228"/>
    <cellStyle name="Normal 43 2 15" xfId="56456"/>
    <cellStyle name="Normal 43 2 16" xfId="57674"/>
    <cellStyle name="Normal 43 2 17" xfId="58883"/>
    <cellStyle name="Normal 43 2 18" xfId="60080"/>
    <cellStyle name="Normal 43 2 19" xfId="61462"/>
    <cellStyle name="Normal 43 2 2" xfId="9642"/>
    <cellStyle name="Normal 43 2 20" xfId="62658"/>
    <cellStyle name="Normal 43 2 3" xfId="12968"/>
    <cellStyle name="Normal 43 2 4" xfId="35492"/>
    <cellStyle name="Normal 43 2 5" xfId="38036"/>
    <cellStyle name="Normal 43 2 6" xfId="37395"/>
    <cellStyle name="Normal 43 2 7" xfId="46441"/>
    <cellStyle name="Normal 43 2 8" xfId="47765"/>
    <cellStyle name="Normal 43 2 9" xfId="49024"/>
    <cellStyle name="Normal 43 20" xfId="6154"/>
    <cellStyle name="Normal 43 21" xfId="6155"/>
    <cellStyle name="Normal 43 22" xfId="6156"/>
    <cellStyle name="Normal 43 23" xfId="6157"/>
    <cellStyle name="Normal 43 24" xfId="6158"/>
    <cellStyle name="Normal 43 25" xfId="6159"/>
    <cellStyle name="Normal 43 26" xfId="6160"/>
    <cellStyle name="Normal 43 27" xfId="6161"/>
    <cellStyle name="Normal 43 28" xfId="6162"/>
    <cellStyle name="Normal 43 29" xfId="6163"/>
    <cellStyle name="Normal 43 3" xfId="6164"/>
    <cellStyle name="Normal 43 3 10" xfId="50271"/>
    <cellStyle name="Normal 43 3 11" xfId="51480"/>
    <cellStyle name="Normal 43 3 12" xfId="52757"/>
    <cellStyle name="Normal 43 3 13" xfId="53997"/>
    <cellStyle name="Normal 43 3 14" xfId="55229"/>
    <cellStyle name="Normal 43 3 15" xfId="56457"/>
    <cellStyle name="Normal 43 3 16" xfId="57675"/>
    <cellStyle name="Normal 43 3 17" xfId="58884"/>
    <cellStyle name="Normal 43 3 18" xfId="60081"/>
    <cellStyle name="Normal 43 3 19" xfId="61463"/>
    <cellStyle name="Normal 43 3 2" xfId="9643"/>
    <cellStyle name="Normal 43 3 20" xfId="62659"/>
    <cellStyle name="Normal 43 3 3" xfId="12967"/>
    <cellStyle name="Normal 43 3 4" xfId="35182"/>
    <cellStyle name="Normal 43 3 5" xfId="15396"/>
    <cellStyle name="Normal 43 3 6" xfId="36333"/>
    <cellStyle name="Normal 43 3 7" xfId="46442"/>
    <cellStyle name="Normal 43 3 8" xfId="47766"/>
    <cellStyle name="Normal 43 3 9" xfId="49025"/>
    <cellStyle name="Normal 43 30" xfId="6165"/>
    <cellStyle name="Normal 43 31" xfId="6166"/>
    <cellStyle name="Normal 43 4" xfId="6167"/>
    <cellStyle name="Normal 43 4 10" xfId="50272"/>
    <cellStyle name="Normal 43 4 11" xfId="51481"/>
    <cellStyle name="Normal 43 4 12" xfId="52758"/>
    <cellStyle name="Normal 43 4 13" xfId="53998"/>
    <cellStyle name="Normal 43 4 14" xfId="55230"/>
    <cellStyle name="Normal 43 4 15" xfId="56458"/>
    <cellStyle name="Normal 43 4 16" xfId="57676"/>
    <cellStyle name="Normal 43 4 17" xfId="58885"/>
    <cellStyle name="Normal 43 4 18" xfId="60082"/>
    <cellStyle name="Normal 43 4 19" xfId="61464"/>
    <cellStyle name="Normal 43 4 2" xfId="12073"/>
    <cellStyle name="Normal 43 4 20" xfId="62660"/>
    <cellStyle name="Normal 43 4 3" xfId="19441"/>
    <cellStyle name="Normal 43 4 4" xfId="41036"/>
    <cellStyle name="Normal 43 4 5" xfId="43382"/>
    <cellStyle name="Normal 43 4 6" xfId="31910"/>
    <cellStyle name="Normal 43 4 7" xfId="46443"/>
    <cellStyle name="Normal 43 4 8" xfId="47767"/>
    <cellStyle name="Normal 43 4 9" xfId="49026"/>
    <cellStyle name="Normal 43 5" xfId="6168"/>
    <cellStyle name="Normal 43 5 10" xfId="50273"/>
    <cellStyle name="Normal 43 5 11" xfId="51482"/>
    <cellStyle name="Normal 43 5 12" xfId="52759"/>
    <cellStyle name="Normal 43 5 13" xfId="53999"/>
    <cellStyle name="Normal 43 5 14" xfId="55231"/>
    <cellStyle name="Normal 43 5 15" xfId="56459"/>
    <cellStyle name="Normal 43 5 16" xfId="57677"/>
    <cellStyle name="Normal 43 5 17" xfId="58886"/>
    <cellStyle name="Normal 43 5 18" xfId="60083"/>
    <cellStyle name="Normal 43 5 19" xfId="61465"/>
    <cellStyle name="Normal 43 5 2" xfId="12074"/>
    <cellStyle name="Normal 43 5 20" xfId="62661"/>
    <cellStyle name="Normal 43 5 3" xfId="19030"/>
    <cellStyle name="Normal 43 5 4" xfId="33890"/>
    <cellStyle name="Normal 43 5 5" xfId="41828"/>
    <cellStyle name="Normal 43 5 6" xfId="43591"/>
    <cellStyle name="Normal 43 5 7" xfId="46444"/>
    <cellStyle name="Normal 43 5 8" xfId="47768"/>
    <cellStyle name="Normal 43 5 9" xfId="49027"/>
    <cellStyle name="Normal 43 6" xfId="6169"/>
    <cellStyle name="Normal 43 6 2" xfId="12075"/>
    <cellStyle name="Normal 43 6 3" xfId="18622"/>
    <cellStyle name="Normal 43 6 4" xfId="33615"/>
    <cellStyle name="Normal 43 6 5" xfId="41754"/>
    <cellStyle name="Normal 43 6 6" xfId="41949"/>
    <cellStyle name="Normal 43 7" xfId="6170"/>
    <cellStyle name="Normal 43 7 2" xfId="12076"/>
    <cellStyle name="Normal 43 7 3" xfId="18218"/>
    <cellStyle name="Normal 43 7 4" xfId="33326"/>
    <cellStyle name="Normal 43 7 5" xfId="40379"/>
    <cellStyle name="Normal 43 7 6" xfId="43276"/>
    <cellStyle name="Normal 43 8" xfId="6171"/>
    <cellStyle name="Normal 43 8 2" xfId="12077"/>
    <cellStyle name="Normal 43 8 3" xfId="17809"/>
    <cellStyle name="Normal 43 8 4" xfId="33024"/>
    <cellStyle name="Normal 43 8 5" xfId="38561"/>
    <cellStyle name="Normal 43 8 6" xfId="38503"/>
    <cellStyle name="Normal 43 9" xfId="6172"/>
    <cellStyle name="Normal 43 9 2" xfId="12078"/>
    <cellStyle name="Normal 43 9 3" xfId="17412"/>
    <cellStyle name="Normal 43 9 4" xfId="32729"/>
    <cellStyle name="Normal 43 9 5" xfId="37869"/>
    <cellStyle name="Normal 43 9 6" xfId="43603"/>
    <cellStyle name="Normal 44" xfId="14592"/>
    <cellStyle name="Normal 44 10" xfId="6173"/>
    <cellStyle name="Normal 44 10 2" xfId="12079"/>
    <cellStyle name="Normal 44 10 3" xfId="17010"/>
    <cellStyle name="Normal 44 10 4" xfId="32424"/>
    <cellStyle name="Normal 44 10 5" xfId="38107"/>
    <cellStyle name="Normal 44 10 6" xfId="34050"/>
    <cellStyle name="Normal 44 11" xfId="6174"/>
    <cellStyle name="Normal 44 11 2" xfId="12080"/>
    <cellStyle name="Normal 44 11 3" xfId="16618"/>
    <cellStyle name="Normal 44 11 4" xfId="32112"/>
    <cellStyle name="Normal 44 11 5" xfId="41310"/>
    <cellStyle name="Normal 44 11 6" xfId="35500"/>
    <cellStyle name="Normal 44 12" xfId="6175"/>
    <cellStyle name="Normal 44 13" xfId="6176"/>
    <cellStyle name="Normal 44 14" xfId="6177"/>
    <cellStyle name="Normal 44 15" xfId="6178"/>
    <cellStyle name="Normal 44 16" xfId="6179"/>
    <cellStyle name="Normal 44 17" xfId="6180"/>
    <cellStyle name="Normal 44 18" xfId="6181"/>
    <cellStyle name="Normal 44 19" xfId="6182"/>
    <cellStyle name="Normal 44 2" xfId="6183"/>
    <cellStyle name="Normal 44 2 10" xfId="50274"/>
    <cellStyle name="Normal 44 2 11" xfId="51483"/>
    <cellStyle name="Normal 44 2 12" xfId="52760"/>
    <cellStyle name="Normal 44 2 13" xfId="54000"/>
    <cellStyle name="Normal 44 2 14" xfId="55232"/>
    <cellStyle name="Normal 44 2 15" xfId="56460"/>
    <cellStyle name="Normal 44 2 16" xfId="57678"/>
    <cellStyle name="Normal 44 2 17" xfId="58887"/>
    <cellStyle name="Normal 44 2 18" xfId="60084"/>
    <cellStyle name="Normal 44 2 19" xfId="61466"/>
    <cellStyle name="Normal 44 2 2" xfId="9644"/>
    <cellStyle name="Normal 44 2 20" xfId="62662"/>
    <cellStyle name="Normal 44 2 3" xfId="12966"/>
    <cellStyle name="Normal 44 2 4" xfId="34883"/>
    <cellStyle name="Normal 44 2 5" xfId="14626"/>
    <cellStyle name="Normal 44 2 6" xfId="43668"/>
    <cellStyle name="Normal 44 2 7" xfId="46445"/>
    <cellStyle name="Normal 44 2 8" xfId="47769"/>
    <cellStyle name="Normal 44 2 9" xfId="49028"/>
    <cellStyle name="Normal 44 20" xfId="6184"/>
    <cellStyle name="Normal 44 21" xfId="6185"/>
    <cellStyle name="Normal 44 22" xfId="6186"/>
    <cellStyle name="Normal 44 23" xfId="6187"/>
    <cellStyle name="Normal 44 24" xfId="6188"/>
    <cellStyle name="Normal 44 25" xfId="6189"/>
    <cellStyle name="Normal 44 26" xfId="6190"/>
    <cellStyle name="Normal 44 27" xfId="6191"/>
    <cellStyle name="Normal 44 28" xfId="6192"/>
    <cellStyle name="Normal 44 29" xfId="6193"/>
    <cellStyle name="Normal 44 3" xfId="6194"/>
    <cellStyle name="Normal 44 3 10" xfId="50275"/>
    <cellStyle name="Normal 44 3 11" xfId="51484"/>
    <cellStyle name="Normal 44 3 12" xfId="52761"/>
    <cellStyle name="Normal 44 3 13" xfId="54001"/>
    <cellStyle name="Normal 44 3 14" xfId="55233"/>
    <cellStyle name="Normal 44 3 15" xfId="56461"/>
    <cellStyle name="Normal 44 3 16" xfId="57679"/>
    <cellStyle name="Normal 44 3 17" xfId="58888"/>
    <cellStyle name="Normal 44 3 18" xfId="60085"/>
    <cellStyle name="Normal 44 3 19" xfId="61467"/>
    <cellStyle name="Normal 44 3 2" xfId="9645"/>
    <cellStyle name="Normal 44 3 20" xfId="62663"/>
    <cellStyle name="Normal 44 3 3" xfId="12965"/>
    <cellStyle name="Normal 44 3 4" xfId="34578"/>
    <cellStyle name="Normal 44 3 5" xfId="31053"/>
    <cellStyle name="Normal 44 3 6" xfId="43743"/>
    <cellStyle name="Normal 44 3 7" xfId="46446"/>
    <cellStyle name="Normal 44 3 8" xfId="47770"/>
    <cellStyle name="Normal 44 3 9" xfId="49029"/>
    <cellStyle name="Normal 44 30" xfId="6195"/>
    <cellStyle name="Normal 44 31" xfId="6196"/>
    <cellStyle name="Normal 44 4" xfId="6197"/>
    <cellStyle name="Normal 44 4 10" xfId="50276"/>
    <cellStyle name="Normal 44 4 11" xfId="51485"/>
    <cellStyle name="Normal 44 4 12" xfId="52762"/>
    <cellStyle name="Normal 44 4 13" xfId="54002"/>
    <cellStyle name="Normal 44 4 14" xfId="55234"/>
    <cellStyle name="Normal 44 4 15" xfId="56462"/>
    <cellStyle name="Normal 44 4 16" xfId="57680"/>
    <cellStyle name="Normal 44 4 17" xfId="58889"/>
    <cellStyle name="Normal 44 4 18" xfId="60086"/>
    <cellStyle name="Normal 44 4 19" xfId="61468"/>
    <cellStyle name="Normal 44 4 2" xfId="12081"/>
    <cellStyle name="Normal 44 4 20" xfId="62664"/>
    <cellStyle name="Normal 44 4 3" xfId="16218"/>
    <cellStyle name="Normal 44 4 4" xfId="31761"/>
    <cellStyle name="Normal 44 4 5" xfId="39123"/>
    <cellStyle name="Normal 44 4 6" xfId="34544"/>
    <cellStyle name="Normal 44 4 7" xfId="46447"/>
    <cellStyle name="Normal 44 4 8" xfId="47771"/>
    <cellStyle name="Normal 44 4 9" xfId="49030"/>
    <cellStyle name="Normal 44 5" xfId="6198"/>
    <cellStyle name="Normal 44 5 10" xfId="50277"/>
    <cellStyle name="Normal 44 5 11" xfId="51486"/>
    <cellStyle name="Normal 44 5 12" xfId="52763"/>
    <cellStyle name="Normal 44 5 13" xfId="54003"/>
    <cellStyle name="Normal 44 5 14" xfId="55235"/>
    <cellStyle name="Normal 44 5 15" xfId="56463"/>
    <cellStyle name="Normal 44 5 16" xfId="57681"/>
    <cellStyle name="Normal 44 5 17" xfId="58890"/>
    <cellStyle name="Normal 44 5 18" xfId="60087"/>
    <cellStyle name="Normal 44 5 19" xfId="61469"/>
    <cellStyle name="Normal 44 5 2" xfId="12082"/>
    <cellStyle name="Normal 44 5 20" xfId="62665"/>
    <cellStyle name="Normal 44 5 3" xfId="15818"/>
    <cellStyle name="Normal 44 5 4" xfId="36263"/>
    <cellStyle name="Normal 44 5 5" xfId="40875"/>
    <cellStyle name="Normal 44 5 6" xfId="9843"/>
    <cellStyle name="Normal 44 5 7" xfId="46448"/>
    <cellStyle name="Normal 44 5 8" xfId="47772"/>
    <cellStyle name="Normal 44 5 9" xfId="49031"/>
    <cellStyle name="Normal 44 6" xfId="6199"/>
    <cellStyle name="Normal 44 6 2" xfId="12083"/>
    <cellStyle name="Normal 44 6 3" xfId="10181"/>
    <cellStyle name="Normal 44 6 4" xfId="36013"/>
    <cellStyle name="Normal 44 6 5" xfId="32318"/>
    <cellStyle name="Normal 44 6 6" xfId="42292"/>
    <cellStyle name="Normal 44 7" xfId="6200"/>
    <cellStyle name="Normal 44 7 2" xfId="12084"/>
    <cellStyle name="Normal 44 7 3" xfId="15418"/>
    <cellStyle name="Normal 44 7 4" xfId="35728"/>
    <cellStyle name="Normal 44 7 5" xfId="41331"/>
    <cellStyle name="Normal 44 7 6" xfId="38694"/>
    <cellStyle name="Normal 44 8" xfId="6201"/>
    <cellStyle name="Normal 44 8 2" xfId="12085"/>
    <cellStyle name="Normal 44 8 3" xfId="14973"/>
    <cellStyle name="Normal 44 8 4" xfId="35392"/>
    <cellStyle name="Normal 44 8 5" xfId="37487"/>
    <cellStyle name="Normal 44 8 6" xfId="45092"/>
    <cellStyle name="Normal 44 9" xfId="6202"/>
    <cellStyle name="Normal 44 9 2" xfId="12086"/>
    <cellStyle name="Normal 44 9 3" xfId="13373"/>
    <cellStyle name="Normal 44 9 4" xfId="35094"/>
    <cellStyle name="Normal 44 9 5" xfId="13366"/>
    <cellStyle name="Normal 44 9 6" xfId="44768"/>
    <cellStyle name="Normal 49" xfId="14597"/>
    <cellStyle name="Normal 49 10" xfId="6203"/>
    <cellStyle name="Normal 49 10 2" xfId="12087"/>
    <cellStyle name="Normal 49 10 3" xfId="14803"/>
    <cellStyle name="Normal 49 10 4" xfId="34797"/>
    <cellStyle name="Normal 49 10 5" xfId="10596"/>
    <cellStyle name="Normal 49 10 6" xfId="40880"/>
    <cellStyle name="Normal 49 11" xfId="6204"/>
    <cellStyle name="Normal 49 11 2" xfId="12088"/>
    <cellStyle name="Normal 49 11 3" xfId="13577"/>
    <cellStyle name="Normal 49 11 4" xfId="34494"/>
    <cellStyle name="Normal 49 11 5" xfId="10541"/>
    <cellStyle name="Normal 49 11 6" xfId="40944"/>
    <cellStyle name="Normal 49 12" xfId="6205"/>
    <cellStyle name="Normal 49 13" xfId="6206"/>
    <cellStyle name="Normal 49 14" xfId="6207"/>
    <cellStyle name="Normal 49 15" xfId="6208"/>
    <cellStyle name="Normal 49 16" xfId="6209"/>
    <cellStyle name="Normal 49 17" xfId="6210"/>
    <cellStyle name="Normal 49 18" xfId="6211"/>
    <cellStyle name="Normal 49 19" xfId="6212"/>
    <cellStyle name="Normal 49 2" xfId="6213"/>
    <cellStyle name="Normal 49 2 10" xfId="50278"/>
    <cellStyle name="Normal 49 2 11" xfId="51487"/>
    <cellStyle name="Normal 49 2 12" xfId="52764"/>
    <cellStyle name="Normal 49 2 13" xfId="54004"/>
    <cellStyle name="Normal 49 2 14" xfId="55236"/>
    <cellStyle name="Normal 49 2 15" xfId="56464"/>
    <cellStyle name="Normal 49 2 16" xfId="57682"/>
    <cellStyle name="Normal 49 2 17" xfId="58891"/>
    <cellStyle name="Normal 49 2 18" xfId="60088"/>
    <cellStyle name="Normal 49 2 19" xfId="61470"/>
    <cellStyle name="Normal 49 2 2" xfId="9646"/>
    <cellStyle name="Normal 49 2 20" xfId="62666"/>
    <cellStyle name="Normal 49 2 3" xfId="12964"/>
    <cellStyle name="Normal 49 2 4" xfId="34271"/>
    <cellStyle name="Normal 49 2 5" xfId="41100"/>
    <cellStyle name="Normal 49 2 6" xfId="33466"/>
    <cellStyle name="Normal 49 2 7" xfId="46449"/>
    <cellStyle name="Normal 49 2 8" xfId="47773"/>
    <cellStyle name="Normal 49 2 9" xfId="49032"/>
    <cellStyle name="Normal 49 20" xfId="6214"/>
    <cellStyle name="Normal 49 21" xfId="6215"/>
    <cellStyle name="Normal 49 22" xfId="6216"/>
    <cellStyle name="Normal 49 23" xfId="6217"/>
    <cellStyle name="Normal 49 24" xfId="6218"/>
    <cellStyle name="Normal 49 25" xfId="6219"/>
    <cellStyle name="Normal 49 26" xfId="6220"/>
    <cellStyle name="Normal 49 27" xfId="6221"/>
    <cellStyle name="Normal 49 28" xfId="6222"/>
    <cellStyle name="Normal 49 29" xfId="6223"/>
    <cellStyle name="Normal 49 3" xfId="6224"/>
    <cellStyle name="Normal 49 3 10" xfId="50279"/>
    <cellStyle name="Normal 49 3 11" xfId="51488"/>
    <cellStyle name="Normal 49 3 12" xfId="52765"/>
    <cellStyle name="Normal 49 3 13" xfId="54005"/>
    <cellStyle name="Normal 49 3 14" xfId="55237"/>
    <cellStyle name="Normal 49 3 15" xfId="56465"/>
    <cellStyle name="Normal 49 3 16" xfId="57683"/>
    <cellStyle name="Normal 49 3 17" xfId="58892"/>
    <cellStyle name="Normal 49 3 18" xfId="60089"/>
    <cellStyle name="Normal 49 3 19" xfId="61471"/>
    <cellStyle name="Normal 49 3 2" xfId="9647"/>
    <cellStyle name="Normal 49 3 20" xfId="62667"/>
    <cellStyle name="Normal 49 3 3" xfId="12963"/>
    <cellStyle name="Normal 49 3 4" xfId="30018"/>
    <cellStyle name="Normal 49 3 5" xfId="9898"/>
    <cellStyle name="Normal 49 3 6" xfId="32856"/>
    <cellStyle name="Normal 49 3 7" xfId="46450"/>
    <cellStyle name="Normal 49 3 8" xfId="47774"/>
    <cellStyle name="Normal 49 3 9" xfId="49033"/>
    <cellStyle name="Normal 49 30" xfId="6225"/>
    <cellStyle name="Normal 49 31" xfId="6226"/>
    <cellStyle name="Normal 49 4" xfId="6227"/>
    <cellStyle name="Normal 49 4 10" xfId="50280"/>
    <cellStyle name="Normal 49 4 11" xfId="51489"/>
    <cellStyle name="Normal 49 4 12" xfId="52766"/>
    <cellStyle name="Normal 49 4 13" xfId="54006"/>
    <cellStyle name="Normal 49 4 14" xfId="55238"/>
    <cellStyle name="Normal 49 4 15" xfId="56466"/>
    <cellStyle name="Normal 49 4 16" xfId="57684"/>
    <cellStyle name="Normal 49 4 17" xfId="58893"/>
    <cellStyle name="Normal 49 4 18" xfId="60090"/>
    <cellStyle name="Normal 49 4 19" xfId="61472"/>
    <cellStyle name="Normal 49 4 2" xfId="12089"/>
    <cellStyle name="Normal 49 4 20" xfId="62668"/>
    <cellStyle name="Normal 49 4 3" xfId="13193"/>
    <cellStyle name="Normal 49 4 4" xfId="34181"/>
    <cellStyle name="Normal 49 4 5" xfId="39577"/>
    <cellStyle name="Normal 49 4 6" xfId="44966"/>
    <cellStyle name="Normal 49 4 7" xfId="46451"/>
    <cellStyle name="Normal 49 4 8" xfId="47775"/>
    <cellStyle name="Normal 49 4 9" xfId="49034"/>
    <cellStyle name="Normal 49 5" xfId="6228"/>
    <cellStyle name="Normal 49 5 10" xfId="50281"/>
    <cellStyle name="Normal 49 5 11" xfId="51490"/>
    <cellStyle name="Normal 49 5 12" xfId="52767"/>
    <cellStyle name="Normal 49 5 13" xfId="54007"/>
    <cellStyle name="Normal 49 5 14" xfId="55239"/>
    <cellStyle name="Normal 49 5 15" xfId="56467"/>
    <cellStyle name="Normal 49 5 16" xfId="57685"/>
    <cellStyle name="Normal 49 5 17" xfId="58894"/>
    <cellStyle name="Normal 49 5 18" xfId="60091"/>
    <cellStyle name="Normal 49 5 19" xfId="61473"/>
    <cellStyle name="Normal 49 5 2" xfId="12090"/>
    <cellStyle name="Normal 49 5 20" xfId="62669"/>
    <cellStyle name="Normal 49 5 3" xfId="10185"/>
    <cellStyle name="Normal 49 5 4" xfId="23578"/>
    <cellStyle name="Normal 49 5 5" xfId="36223"/>
    <cellStyle name="Normal 49 5 6" xfId="44934"/>
    <cellStyle name="Normal 49 5 7" xfId="46452"/>
    <cellStyle name="Normal 49 5 8" xfId="47776"/>
    <cellStyle name="Normal 49 5 9" xfId="49035"/>
    <cellStyle name="Normal 49 6" xfId="6229"/>
    <cellStyle name="Normal 49 6 2" xfId="12091"/>
    <cellStyle name="Normal 49 6 3" xfId="10184"/>
    <cellStyle name="Normal 49 6 4" xfId="41618"/>
    <cellStyle name="Normal 49 6 5" xfId="43822"/>
    <cellStyle name="Normal 49 6 6" xfId="44896"/>
    <cellStyle name="Normal 49 7" xfId="6230"/>
    <cellStyle name="Normal 49 7 2" xfId="12092"/>
    <cellStyle name="Normal 49 7 3" xfId="10183"/>
    <cellStyle name="Normal 49 7 4" xfId="40868"/>
    <cellStyle name="Normal 49 7 5" xfId="43270"/>
    <cellStyle name="Normal 49 7 6" xfId="44856"/>
    <cellStyle name="Normal 49 8" xfId="6231"/>
    <cellStyle name="Normal 49 8 2" xfId="12093"/>
    <cellStyle name="Normal 49 8 3" xfId="10182"/>
    <cellStyle name="Normal 49 8 4" xfId="38127"/>
    <cellStyle name="Normal 49 8 5" xfId="36440"/>
    <cellStyle name="Normal 49 8 6" xfId="44824"/>
    <cellStyle name="Normal 49 9" xfId="6232"/>
    <cellStyle name="Normal 49 9 2" xfId="12094"/>
    <cellStyle name="Normal 49 9 3" xfId="15250"/>
    <cellStyle name="Normal 49 9 4" xfId="36710"/>
    <cellStyle name="Normal 49 9 5" xfId="36753"/>
    <cellStyle name="Normal 49 9 6" xfId="44786"/>
    <cellStyle name="Normal 5" xfId="63335"/>
    <cellStyle name="Normal 5 10" xfId="63337"/>
    <cellStyle name="Normal 5 2" xfId="63339"/>
    <cellStyle name="Normal 50 2" xfId="6233"/>
    <cellStyle name="Normal 50 2 10" xfId="50282"/>
    <cellStyle name="Normal 50 2 11" xfId="51491"/>
    <cellStyle name="Normal 50 2 12" xfId="52768"/>
    <cellStyle name="Normal 50 2 13" xfId="54008"/>
    <cellStyle name="Normal 50 2 14" xfId="55240"/>
    <cellStyle name="Normal 50 2 15" xfId="56468"/>
    <cellStyle name="Normal 50 2 16" xfId="57686"/>
    <cellStyle name="Normal 50 2 17" xfId="58895"/>
    <cellStyle name="Normal 50 2 18" xfId="60092"/>
    <cellStyle name="Normal 50 2 19" xfId="61474"/>
    <cellStyle name="Normal 50 2 2" xfId="9648"/>
    <cellStyle name="Normal 50 2 20" xfId="62670"/>
    <cellStyle name="Normal 50 2 3" xfId="12962"/>
    <cellStyle name="Normal 50 2 4" xfId="34708"/>
    <cellStyle name="Normal 50 2 5" xfId="10571"/>
    <cellStyle name="Normal 50 2 6" xfId="45198"/>
    <cellStyle name="Normal 50 2 7" xfId="46453"/>
    <cellStyle name="Normal 50 2 8" xfId="47777"/>
    <cellStyle name="Normal 50 2 9" xfId="49036"/>
    <cellStyle name="Normal 50 3" xfId="6234"/>
    <cellStyle name="Normal 50 3 10" xfId="50283"/>
    <cellStyle name="Normal 50 3 11" xfId="51492"/>
    <cellStyle name="Normal 50 3 12" xfId="52769"/>
    <cellStyle name="Normal 50 3 13" xfId="54009"/>
    <cellStyle name="Normal 50 3 14" xfId="55241"/>
    <cellStyle name="Normal 50 3 15" xfId="56469"/>
    <cellStyle name="Normal 50 3 16" xfId="57687"/>
    <cellStyle name="Normal 50 3 17" xfId="58896"/>
    <cellStyle name="Normal 50 3 18" xfId="60093"/>
    <cellStyle name="Normal 50 3 19" xfId="61475"/>
    <cellStyle name="Normal 50 3 2" xfId="9649"/>
    <cellStyle name="Normal 50 3 20" xfId="62671"/>
    <cellStyle name="Normal 50 3 3" xfId="12961"/>
    <cellStyle name="Normal 50 3 4" xfId="37147"/>
    <cellStyle name="Normal 50 3 5" xfId="11119"/>
    <cellStyle name="Normal 50 3 6" xfId="45113"/>
    <cellStyle name="Normal 50 3 7" xfId="46454"/>
    <cellStyle name="Normal 50 3 8" xfId="47778"/>
    <cellStyle name="Normal 50 3 9" xfId="49037"/>
    <cellStyle name="Normal 51 2" xfId="6235"/>
    <cellStyle name="Normal 51 2 10" xfId="50284"/>
    <cellStyle name="Normal 51 2 11" xfId="51493"/>
    <cellStyle name="Normal 51 2 12" xfId="52770"/>
    <cellStyle name="Normal 51 2 13" xfId="54010"/>
    <cellStyle name="Normal 51 2 14" xfId="55242"/>
    <cellStyle name="Normal 51 2 15" xfId="56470"/>
    <cellStyle name="Normal 51 2 16" xfId="57688"/>
    <cellStyle name="Normal 51 2 17" xfId="58897"/>
    <cellStyle name="Normal 51 2 18" xfId="60094"/>
    <cellStyle name="Normal 51 2 19" xfId="61476"/>
    <cellStyle name="Normal 51 2 2" xfId="9650"/>
    <cellStyle name="Normal 51 2 20" xfId="62672"/>
    <cellStyle name="Normal 51 2 3" xfId="12931"/>
    <cellStyle name="Normal 51 2 4" xfId="33451"/>
    <cellStyle name="Normal 51 2 5" xfId="41406"/>
    <cellStyle name="Normal 51 2 6" xfId="41850"/>
    <cellStyle name="Normal 51 2 7" xfId="46455"/>
    <cellStyle name="Normal 51 2 8" xfId="47779"/>
    <cellStyle name="Normal 51 2 9" xfId="49038"/>
    <cellStyle name="Normal 51 3" xfId="6236"/>
    <cellStyle name="Normal 51 3 10" xfId="50285"/>
    <cellStyle name="Normal 51 3 11" xfId="51494"/>
    <cellStyle name="Normal 51 3 12" xfId="52771"/>
    <cellStyle name="Normal 51 3 13" xfId="54011"/>
    <cellStyle name="Normal 51 3 14" xfId="55243"/>
    <cellStyle name="Normal 51 3 15" xfId="56471"/>
    <cellStyle name="Normal 51 3 16" xfId="57689"/>
    <cellStyle name="Normal 51 3 17" xfId="58898"/>
    <cellStyle name="Normal 51 3 18" xfId="60095"/>
    <cellStyle name="Normal 51 3 19" xfId="61477"/>
    <cellStyle name="Normal 51 3 2" xfId="9651"/>
    <cellStyle name="Normal 51 3 20" xfId="62673"/>
    <cellStyle name="Normal 51 3 3" xfId="22727"/>
    <cellStyle name="Normal 51 3 4" xfId="37298"/>
    <cellStyle name="Normal 51 3 5" xfId="41502"/>
    <cellStyle name="Normal 51 3 6" xfId="34135"/>
    <cellStyle name="Normal 51 3 7" xfId="46456"/>
    <cellStyle name="Normal 51 3 8" xfId="47780"/>
    <cellStyle name="Normal 51 3 9" xfId="49039"/>
    <cellStyle name="Normal 52" xfId="14603"/>
    <cellStyle name="Normal 52 10" xfId="6237"/>
    <cellStyle name="Normal 52 10 2" xfId="12095"/>
    <cellStyle name="Normal 52 10 3" xfId="14804"/>
    <cellStyle name="Normal 52 10 4" xfId="41327"/>
    <cellStyle name="Normal 52 10 5" xfId="43601"/>
    <cellStyle name="Normal 52 10 6" xfId="34838"/>
    <cellStyle name="Normal 52 11" xfId="6238"/>
    <cellStyle name="Normal 52 11 2" xfId="12096"/>
    <cellStyle name="Normal 52 11 3" xfId="13576"/>
    <cellStyle name="Normal 52 11 4" xfId="41260"/>
    <cellStyle name="Normal 52 11 5" xfId="43553"/>
    <cellStyle name="Normal 52 11 6" xfId="43620"/>
    <cellStyle name="Normal 52 12" xfId="6239"/>
    <cellStyle name="Normal 52 13" xfId="6240"/>
    <cellStyle name="Normal 52 14" xfId="6241"/>
    <cellStyle name="Normal 52 15" xfId="6242"/>
    <cellStyle name="Normal 52 16" xfId="6243"/>
    <cellStyle name="Normal 52 17" xfId="6244"/>
    <cellStyle name="Normal 52 18" xfId="6245"/>
    <cellStyle name="Normal 52 19" xfId="6246"/>
    <cellStyle name="Normal 52 2" xfId="6247"/>
    <cellStyle name="Normal 52 2 10" xfId="50286"/>
    <cellStyle name="Normal 52 2 11" xfId="51495"/>
    <cellStyle name="Normal 52 2 12" xfId="52772"/>
    <cellStyle name="Normal 52 2 13" xfId="54012"/>
    <cellStyle name="Normal 52 2 14" xfId="55244"/>
    <cellStyle name="Normal 52 2 15" xfId="56472"/>
    <cellStyle name="Normal 52 2 16" xfId="57690"/>
    <cellStyle name="Normal 52 2 17" xfId="58899"/>
    <cellStyle name="Normal 52 2 18" xfId="60096"/>
    <cellStyle name="Normal 52 2 19" xfId="61478"/>
    <cellStyle name="Normal 52 2 2" xfId="9652"/>
    <cellStyle name="Normal 52 2 20" xfId="62674"/>
    <cellStyle name="Normal 52 2 3" xfId="12960"/>
    <cellStyle name="Normal 52 2 4" xfId="30034"/>
    <cellStyle name="Normal 52 2 5" xfId="35646"/>
    <cellStyle name="Normal 52 2 6" xfId="45115"/>
    <cellStyle name="Normal 52 2 7" xfId="46457"/>
    <cellStyle name="Normal 52 2 8" xfId="47781"/>
    <cellStyle name="Normal 52 2 9" xfId="49040"/>
    <cellStyle name="Normal 52 20" xfId="6248"/>
    <cellStyle name="Normal 52 21" xfId="6249"/>
    <cellStyle name="Normal 52 22" xfId="6250"/>
    <cellStyle name="Normal 52 23" xfId="6251"/>
    <cellStyle name="Normal 52 24" xfId="6252"/>
    <cellStyle name="Normal 52 25" xfId="6253"/>
    <cellStyle name="Normal 52 26" xfId="6254"/>
    <cellStyle name="Normal 52 27" xfId="6255"/>
    <cellStyle name="Normal 52 28" xfId="6256"/>
    <cellStyle name="Normal 52 29" xfId="6257"/>
    <cellStyle name="Normal 52 3" xfId="6258"/>
    <cellStyle name="Normal 52 3 10" xfId="50287"/>
    <cellStyle name="Normal 52 3 11" xfId="51496"/>
    <cellStyle name="Normal 52 3 12" xfId="52773"/>
    <cellStyle name="Normal 52 3 13" xfId="54013"/>
    <cellStyle name="Normal 52 3 14" xfId="55245"/>
    <cellStyle name="Normal 52 3 15" xfId="56473"/>
    <cellStyle name="Normal 52 3 16" xfId="57691"/>
    <cellStyle name="Normal 52 3 17" xfId="58900"/>
    <cellStyle name="Normal 52 3 18" xfId="60097"/>
    <cellStyle name="Normal 52 3 19" xfId="61479"/>
    <cellStyle name="Normal 52 3 2" xfId="9653"/>
    <cellStyle name="Normal 52 3 20" xfId="62675"/>
    <cellStyle name="Normal 52 3 3" xfId="12959"/>
    <cellStyle name="Normal 52 3 4" xfId="30033"/>
    <cellStyle name="Normal 52 3 5" xfId="37743"/>
    <cellStyle name="Normal 52 3 6" xfId="43578"/>
    <cellStyle name="Normal 52 3 7" xfId="46458"/>
    <cellStyle name="Normal 52 3 8" xfId="47782"/>
    <cellStyle name="Normal 52 3 9" xfId="49041"/>
    <cellStyle name="Normal 52 30" xfId="6259"/>
    <cellStyle name="Normal 52 31" xfId="6260"/>
    <cellStyle name="Normal 52 4" xfId="6261"/>
    <cellStyle name="Normal 52 4 10" xfId="50288"/>
    <cellStyle name="Normal 52 4 11" xfId="51497"/>
    <cellStyle name="Normal 52 4 12" xfId="52774"/>
    <cellStyle name="Normal 52 4 13" xfId="54014"/>
    <cellStyle name="Normal 52 4 14" xfId="55246"/>
    <cellStyle name="Normal 52 4 15" xfId="56474"/>
    <cellStyle name="Normal 52 4 16" xfId="57692"/>
    <cellStyle name="Normal 52 4 17" xfId="58901"/>
    <cellStyle name="Normal 52 4 18" xfId="60098"/>
    <cellStyle name="Normal 52 4 19" xfId="61480"/>
    <cellStyle name="Normal 52 4 2" xfId="12097"/>
    <cellStyle name="Normal 52 4 20" xfId="62676"/>
    <cellStyle name="Normal 52 4 3" xfId="13192"/>
    <cellStyle name="Normal 52 4 4" xfId="41175"/>
    <cellStyle name="Normal 52 4 5" xfId="43492"/>
    <cellStyle name="Normal 52 4 6" xfId="42995"/>
    <cellStyle name="Normal 52 4 7" xfId="46459"/>
    <cellStyle name="Normal 52 4 8" xfId="47783"/>
    <cellStyle name="Normal 52 4 9" xfId="49042"/>
    <cellStyle name="Normal 52 5" xfId="6262"/>
    <cellStyle name="Normal 52 5 10" xfId="50289"/>
    <cellStyle name="Normal 52 5 11" xfId="51498"/>
    <cellStyle name="Normal 52 5 12" xfId="52775"/>
    <cellStyle name="Normal 52 5 13" xfId="54015"/>
    <cellStyle name="Normal 52 5 14" xfId="55247"/>
    <cellStyle name="Normal 52 5 15" xfId="56475"/>
    <cellStyle name="Normal 52 5 16" xfId="57693"/>
    <cellStyle name="Normal 52 5 17" xfId="58902"/>
    <cellStyle name="Normal 52 5 18" xfId="60099"/>
    <cellStyle name="Normal 52 5 19" xfId="61481"/>
    <cellStyle name="Normal 52 5 2" xfId="12098"/>
    <cellStyle name="Normal 52 5 20" xfId="62677"/>
    <cellStyle name="Normal 52 5 3" xfId="10180"/>
    <cellStyle name="Normal 52 5 4" xfId="41094"/>
    <cellStyle name="Normal 52 5 5" xfId="43427"/>
    <cellStyle name="Normal 52 5 6" xfId="41820"/>
    <cellStyle name="Normal 52 5 7" xfId="46460"/>
    <cellStyle name="Normal 52 5 8" xfId="47784"/>
    <cellStyle name="Normal 52 5 9" xfId="49043"/>
    <cellStyle name="Normal 52 6" xfId="6263"/>
    <cellStyle name="Normal 52 6 2" xfId="12099"/>
    <cellStyle name="Normal 52 6 3" xfId="10179"/>
    <cellStyle name="Normal 52 6 4" xfId="41016"/>
    <cellStyle name="Normal 52 6 5" xfId="43364"/>
    <cellStyle name="Normal 52 6 6" xfId="31615"/>
    <cellStyle name="Normal 52 7" xfId="6264"/>
    <cellStyle name="Normal 52 7 2" xfId="12100"/>
    <cellStyle name="Normal 52 7 3" xfId="10178"/>
    <cellStyle name="Normal 52 7 4" xfId="40925"/>
    <cellStyle name="Normal 52 7 5" xfId="43306"/>
    <cellStyle name="Normal 52 7 6" xfId="39952"/>
    <cellStyle name="Normal 52 8" xfId="6265"/>
    <cellStyle name="Normal 52 8 2" xfId="12101"/>
    <cellStyle name="Normal 52 8 3" xfId="10177"/>
    <cellStyle name="Normal 52 8 4" xfId="33889"/>
    <cellStyle name="Normal 52 8 5" xfId="10502"/>
    <cellStyle name="Normal 52 8 6" xfId="42847"/>
    <cellStyle name="Normal 52 9" xfId="6266"/>
    <cellStyle name="Normal 52 9 2" xfId="12102"/>
    <cellStyle name="Normal 52 9 3" xfId="10176"/>
    <cellStyle name="Normal 52 9 4" xfId="33614"/>
    <cellStyle name="Normal 52 9 5" xfId="41349"/>
    <cellStyle name="Normal 52 9 6" xfId="42038"/>
    <cellStyle name="Normal 53 2" xfId="6267"/>
    <cellStyle name="Normal 53 2 10" xfId="50290"/>
    <cellStyle name="Normal 53 2 11" xfId="51499"/>
    <cellStyle name="Normal 53 2 12" xfId="52776"/>
    <cellStyle name="Normal 53 2 13" xfId="54016"/>
    <cellStyle name="Normal 53 2 14" xfId="55248"/>
    <cellStyle name="Normal 53 2 15" xfId="56476"/>
    <cellStyle name="Normal 53 2 16" xfId="57694"/>
    <cellStyle name="Normal 53 2 17" xfId="58903"/>
    <cellStyle name="Normal 53 2 18" xfId="60100"/>
    <cellStyle name="Normal 53 2 19" xfId="61482"/>
    <cellStyle name="Normal 53 2 2" xfId="9654"/>
    <cellStyle name="Normal 53 2 20" xfId="62678"/>
    <cellStyle name="Normal 53 2 3" xfId="12958"/>
    <cellStyle name="Normal 53 2 4" xfId="41914"/>
    <cellStyle name="Normal 53 2 5" xfId="44043"/>
    <cellStyle name="Normal 53 2 6" xfId="10510"/>
    <cellStyle name="Normal 53 2 7" xfId="46461"/>
    <cellStyle name="Normal 53 2 8" xfId="47785"/>
    <cellStyle name="Normal 53 2 9" xfId="49044"/>
    <cellStyle name="Normal 53 3" xfId="6268"/>
    <cellStyle name="Normal 53 3 10" xfId="50291"/>
    <cellStyle name="Normal 53 3 11" xfId="51500"/>
    <cellStyle name="Normal 53 3 12" xfId="52777"/>
    <cellStyle name="Normal 53 3 13" xfId="54017"/>
    <cellStyle name="Normal 53 3 14" xfId="55249"/>
    <cellStyle name="Normal 53 3 15" xfId="56477"/>
    <cellStyle name="Normal 53 3 16" xfId="57695"/>
    <cellStyle name="Normal 53 3 17" xfId="58904"/>
    <cellStyle name="Normal 53 3 18" xfId="60101"/>
    <cellStyle name="Normal 53 3 19" xfId="61483"/>
    <cellStyle name="Normal 53 3 2" xfId="9655"/>
    <cellStyle name="Normal 53 3 20" xfId="62679"/>
    <cellStyle name="Normal 53 3 3" xfId="12957"/>
    <cellStyle name="Normal 53 3 4" xfId="41692"/>
    <cellStyle name="Normal 53 3 5" xfId="43871"/>
    <cellStyle name="Normal 53 3 6" xfId="42704"/>
    <cellStyle name="Normal 53 3 7" xfId="46462"/>
    <cellStyle name="Normal 53 3 8" xfId="47786"/>
    <cellStyle name="Normal 53 3 9" xfId="49045"/>
    <cellStyle name="Normal 54 2" xfId="6269"/>
    <cellStyle name="Normal 54 2 10" xfId="50292"/>
    <cellStyle name="Normal 54 2 11" xfId="51501"/>
    <cellStyle name="Normal 54 2 12" xfId="52778"/>
    <cellStyle name="Normal 54 2 13" xfId="54018"/>
    <cellStyle name="Normal 54 2 14" xfId="55250"/>
    <cellStyle name="Normal 54 2 15" xfId="56478"/>
    <cellStyle name="Normal 54 2 16" xfId="57696"/>
    <cellStyle name="Normal 54 2 17" xfId="58905"/>
    <cellStyle name="Normal 54 2 18" xfId="60102"/>
    <cellStyle name="Normal 54 2 19" xfId="61484"/>
    <cellStyle name="Normal 54 2 2" xfId="9656"/>
    <cellStyle name="Normal 54 2 20" xfId="62680"/>
    <cellStyle name="Normal 54 2 3" xfId="12956"/>
    <cellStyle name="Normal 54 2 4" xfId="36491"/>
    <cellStyle name="Normal 54 2 5" xfId="31491"/>
    <cellStyle name="Normal 54 2 6" xfId="42279"/>
    <cellStyle name="Normal 54 2 7" xfId="46463"/>
    <cellStyle name="Normal 54 2 8" xfId="47787"/>
    <cellStyle name="Normal 54 2 9" xfId="49046"/>
    <cellStyle name="Normal 54 3" xfId="6270"/>
    <cellStyle name="Normal 54 3 10" xfId="50293"/>
    <cellStyle name="Normal 54 3 11" xfId="51502"/>
    <cellStyle name="Normal 54 3 12" xfId="52779"/>
    <cellStyle name="Normal 54 3 13" xfId="54019"/>
    <cellStyle name="Normal 54 3 14" xfId="55251"/>
    <cellStyle name="Normal 54 3 15" xfId="56479"/>
    <cellStyle name="Normal 54 3 16" xfId="57697"/>
    <cellStyle name="Normal 54 3 17" xfId="58906"/>
    <cellStyle name="Normal 54 3 18" xfId="60103"/>
    <cellStyle name="Normal 54 3 19" xfId="61485"/>
    <cellStyle name="Normal 54 3 2" xfId="9657"/>
    <cellStyle name="Normal 54 3 20" xfId="62681"/>
    <cellStyle name="Normal 54 3 3" xfId="12955"/>
    <cellStyle name="Normal 54 3 4" xfId="37065"/>
    <cellStyle name="Normal 54 3 5" xfId="30067"/>
    <cellStyle name="Normal 54 3 6" xfId="41947"/>
    <cellStyle name="Normal 54 3 7" xfId="46464"/>
    <cellStyle name="Normal 54 3 8" xfId="47788"/>
    <cellStyle name="Normal 54 3 9" xfId="49047"/>
    <cellStyle name="Normal 56" xfId="14612"/>
    <cellStyle name="Normal 56 10" xfId="6271"/>
    <cellStyle name="Normal 56 10 2" xfId="12103"/>
    <cellStyle name="Normal 56 10 3" xfId="10175"/>
    <cellStyle name="Normal 56 10 4" xfId="33325"/>
    <cellStyle name="Normal 56 10 5" xfId="40484"/>
    <cellStyle name="Normal 56 10 6" xfId="40434"/>
    <cellStyle name="Normal 56 11" xfId="6272"/>
    <cellStyle name="Normal 56 11 2" xfId="12104"/>
    <cellStyle name="Normal 56 11 3" xfId="10173"/>
    <cellStyle name="Normal 56 11 4" xfId="33023"/>
    <cellStyle name="Normal 56 11 5" xfId="38685"/>
    <cellStyle name="Normal 56 11 6" xfId="39987"/>
    <cellStyle name="Normal 56 12" xfId="6273"/>
    <cellStyle name="Normal 56 13" xfId="6274"/>
    <cellStyle name="Normal 56 14" xfId="6275"/>
    <cellStyle name="Normal 56 15" xfId="6276"/>
    <cellStyle name="Normal 56 16" xfId="6277"/>
    <cellStyle name="Normal 56 17" xfId="6278"/>
    <cellStyle name="Normal 56 18" xfId="6279"/>
    <cellStyle name="Normal 56 19" xfId="6280"/>
    <cellStyle name="Normal 56 2" xfId="6281"/>
    <cellStyle name="Normal 56 2 10" xfId="50294"/>
    <cellStyle name="Normal 56 2 11" xfId="51503"/>
    <cellStyle name="Normal 56 2 12" xfId="52780"/>
    <cellStyle name="Normal 56 2 13" xfId="54020"/>
    <cellStyle name="Normal 56 2 14" xfId="55252"/>
    <cellStyle name="Normal 56 2 15" xfId="56480"/>
    <cellStyle name="Normal 56 2 16" xfId="57698"/>
    <cellStyle name="Normal 56 2 17" xfId="58907"/>
    <cellStyle name="Normal 56 2 18" xfId="60104"/>
    <cellStyle name="Normal 56 2 19" xfId="61486"/>
    <cellStyle name="Normal 56 2 2" xfId="9658"/>
    <cellStyle name="Normal 56 2 20" xfId="62682"/>
    <cellStyle name="Normal 56 2 3" xfId="23591"/>
    <cellStyle name="Normal 56 2 4" xfId="41698"/>
    <cellStyle name="Normal 56 2 5" xfId="43876"/>
    <cellStyle name="Normal 56 2 6" xfId="31874"/>
    <cellStyle name="Normal 56 2 7" xfId="46465"/>
    <cellStyle name="Normal 56 2 8" xfId="47789"/>
    <cellStyle name="Normal 56 2 9" xfId="49048"/>
    <cellStyle name="Normal 56 20" xfId="6282"/>
    <cellStyle name="Normal 56 21" xfId="6283"/>
    <cellStyle name="Normal 56 22" xfId="6284"/>
    <cellStyle name="Normal 56 23" xfId="6285"/>
    <cellStyle name="Normal 56 24" xfId="6286"/>
    <cellStyle name="Normal 56 25" xfId="6287"/>
    <cellStyle name="Normal 56 26" xfId="6288"/>
    <cellStyle name="Normal 56 27" xfId="6289"/>
    <cellStyle name="Normal 56 28" xfId="6290"/>
    <cellStyle name="Normal 56 29" xfId="6291"/>
    <cellStyle name="Normal 56 3" xfId="6292"/>
    <cellStyle name="Normal 56 3 10" xfId="50295"/>
    <cellStyle name="Normal 56 3 11" xfId="51504"/>
    <cellStyle name="Normal 56 3 12" xfId="52781"/>
    <cellStyle name="Normal 56 3 13" xfId="54021"/>
    <cellStyle name="Normal 56 3 14" xfId="55253"/>
    <cellStyle name="Normal 56 3 15" xfId="56481"/>
    <cellStyle name="Normal 56 3 16" xfId="57699"/>
    <cellStyle name="Normal 56 3 17" xfId="58908"/>
    <cellStyle name="Normal 56 3 18" xfId="60105"/>
    <cellStyle name="Normal 56 3 19" xfId="61487"/>
    <cellStyle name="Normal 56 3 2" xfId="9659"/>
    <cellStyle name="Normal 56 3 20" xfId="62683"/>
    <cellStyle name="Normal 56 3 3" xfId="12954"/>
    <cellStyle name="Normal 56 3 4" xfId="36880"/>
    <cellStyle name="Normal 56 3 5" xfId="41294"/>
    <cellStyle name="Normal 56 3 6" xfId="34035"/>
    <cellStyle name="Normal 56 3 7" xfId="46466"/>
    <cellStyle name="Normal 56 3 8" xfId="47790"/>
    <cellStyle name="Normal 56 3 9" xfId="49049"/>
    <cellStyle name="Normal 56 30" xfId="6293"/>
    <cellStyle name="Normal 56 31" xfId="6294"/>
    <cellStyle name="Normal 56 4" xfId="6295"/>
    <cellStyle name="Normal 56 4 10" xfId="50296"/>
    <cellStyle name="Normal 56 4 11" xfId="51505"/>
    <cellStyle name="Normal 56 4 12" xfId="52782"/>
    <cellStyle name="Normal 56 4 13" xfId="54022"/>
    <cellStyle name="Normal 56 4 14" xfId="55254"/>
    <cellStyle name="Normal 56 4 15" xfId="56482"/>
    <cellStyle name="Normal 56 4 16" xfId="57700"/>
    <cellStyle name="Normal 56 4 17" xfId="58909"/>
    <cellStyle name="Normal 56 4 18" xfId="60106"/>
    <cellStyle name="Normal 56 4 19" xfId="61488"/>
    <cellStyle name="Normal 56 4 2" xfId="12105"/>
    <cellStyle name="Normal 56 4 20" xfId="62684"/>
    <cellStyle name="Normal 56 4 3" xfId="10172"/>
    <cellStyle name="Normal 56 4 4" xfId="32728"/>
    <cellStyle name="Normal 56 4 5" xfId="36427"/>
    <cellStyle name="Normal 56 4 6" xfId="42996"/>
    <cellStyle name="Normal 56 4 7" xfId="46467"/>
    <cellStyle name="Normal 56 4 8" xfId="47791"/>
    <cellStyle name="Normal 56 4 9" xfId="49050"/>
    <cellStyle name="Normal 56 5" xfId="6296"/>
    <cellStyle name="Normal 56 5 10" xfId="50297"/>
    <cellStyle name="Normal 56 5 11" xfId="51506"/>
    <cellStyle name="Normal 56 5 12" xfId="52783"/>
    <cellStyle name="Normal 56 5 13" xfId="54023"/>
    <cellStyle name="Normal 56 5 14" xfId="55255"/>
    <cellStyle name="Normal 56 5 15" xfId="56483"/>
    <cellStyle name="Normal 56 5 16" xfId="57701"/>
    <cellStyle name="Normal 56 5 17" xfId="58910"/>
    <cellStyle name="Normal 56 5 18" xfId="60107"/>
    <cellStyle name="Normal 56 5 19" xfId="61489"/>
    <cellStyle name="Normal 56 5 2" xfId="12106"/>
    <cellStyle name="Normal 56 5 20" xfId="62685"/>
    <cellStyle name="Normal 56 5 3" xfId="10171"/>
    <cellStyle name="Normal 56 5 4" xfId="32423"/>
    <cellStyle name="Normal 56 5 5" xfId="37020"/>
    <cellStyle name="Normal 56 5 6" xfId="39087"/>
    <cellStyle name="Normal 56 5 7" xfId="46468"/>
    <cellStyle name="Normal 56 5 8" xfId="47792"/>
    <cellStyle name="Normal 56 5 9" xfId="49051"/>
    <cellStyle name="Normal 56 6" xfId="6297"/>
    <cellStyle name="Normal 56 6 2" xfId="12107"/>
    <cellStyle name="Normal 56 6 3" xfId="10170"/>
    <cellStyle name="Normal 56 6 4" xfId="32111"/>
    <cellStyle name="Normal 56 6 5" xfId="40291"/>
    <cellStyle name="Normal 56 6 6" xfId="35189"/>
    <cellStyle name="Normal 56 7" xfId="6298"/>
    <cellStyle name="Normal 56 7 2" xfId="12108"/>
    <cellStyle name="Normal 56 7 3" xfId="10169"/>
    <cellStyle name="Normal 56 7 4" xfId="31760"/>
    <cellStyle name="Normal 56 7 5" xfId="39238"/>
    <cellStyle name="Normal 56 7 6" xfId="34232"/>
    <cellStyle name="Normal 56 8" xfId="6299"/>
    <cellStyle name="Normal 56 8 2" xfId="12109"/>
    <cellStyle name="Normal 56 8 3" xfId="10138"/>
    <cellStyle name="Normal 56 8 4" xfId="36262"/>
    <cellStyle name="Normal 56 8 5" xfId="38838"/>
    <cellStyle name="Normal 56 8 6" xfId="19856"/>
    <cellStyle name="Normal 56 9" xfId="6300"/>
    <cellStyle name="Normal 56 9 2" xfId="12110"/>
    <cellStyle name="Normal 56 9 3" xfId="22992"/>
    <cellStyle name="Normal 56 9 4" xfId="36012"/>
    <cellStyle name="Normal 56 9 5" xfId="32626"/>
    <cellStyle name="Normal 56 9 6" xfId="42390"/>
    <cellStyle name="Normal 57 2" xfId="6301"/>
    <cellStyle name="Normal 57 2 10" xfId="50298"/>
    <cellStyle name="Normal 57 2 11" xfId="51507"/>
    <cellStyle name="Normal 57 2 12" xfId="52784"/>
    <cellStyle name="Normal 57 2 13" xfId="54024"/>
    <cellStyle name="Normal 57 2 14" xfId="55256"/>
    <cellStyle name="Normal 57 2 15" xfId="56484"/>
    <cellStyle name="Normal 57 2 16" xfId="57702"/>
    <cellStyle name="Normal 57 2 17" xfId="58911"/>
    <cellStyle name="Normal 57 2 18" xfId="60108"/>
    <cellStyle name="Normal 57 2 19" xfId="61490"/>
    <cellStyle name="Normal 57 2 2" xfId="9660"/>
    <cellStyle name="Normal 57 2 20" xfId="62686"/>
    <cellStyle name="Normal 57 2 3" xfId="12949"/>
    <cellStyle name="Normal 57 2 4" xfId="33977"/>
    <cellStyle name="Normal 57 2 5" xfId="34007"/>
    <cellStyle name="Normal 57 2 6" xfId="42691"/>
    <cellStyle name="Normal 57 2 7" xfId="46469"/>
    <cellStyle name="Normal 57 2 8" xfId="47793"/>
    <cellStyle name="Normal 57 2 9" xfId="49052"/>
    <cellStyle name="Normal 57 3" xfId="6302"/>
    <cellStyle name="Normal 57 3 10" xfId="50299"/>
    <cellStyle name="Normal 57 3 11" xfId="51508"/>
    <cellStyle name="Normal 57 3 12" xfId="52785"/>
    <cellStyle name="Normal 57 3 13" xfId="54025"/>
    <cellStyle name="Normal 57 3 14" xfId="55257"/>
    <cellStyle name="Normal 57 3 15" xfId="56485"/>
    <cellStyle name="Normal 57 3 16" xfId="57703"/>
    <cellStyle name="Normal 57 3 17" xfId="58912"/>
    <cellStyle name="Normal 57 3 18" xfId="60109"/>
    <cellStyle name="Normal 57 3 19" xfId="61491"/>
    <cellStyle name="Normal 57 3 2" xfId="9661"/>
    <cellStyle name="Normal 57 3 20" xfId="62687"/>
    <cellStyle name="Normal 57 3 3" xfId="13355"/>
    <cellStyle name="Normal 57 3 4" xfId="33699"/>
    <cellStyle name="Normal 57 3 5" xfId="40100"/>
    <cellStyle name="Normal 57 3 6" xfId="43869"/>
    <cellStyle name="Normal 57 3 7" xfId="46470"/>
    <cellStyle name="Normal 57 3 8" xfId="47794"/>
    <cellStyle name="Normal 57 3 9" xfId="49053"/>
    <cellStyle name="Normal 58 2" xfId="6303"/>
    <cellStyle name="Normal 58 2 10" xfId="50300"/>
    <cellStyle name="Normal 58 2 11" xfId="51509"/>
    <cellStyle name="Normal 58 2 12" xfId="52786"/>
    <cellStyle name="Normal 58 2 13" xfId="54026"/>
    <cellStyle name="Normal 58 2 14" xfId="55258"/>
    <cellStyle name="Normal 58 2 15" xfId="56486"/>
    <cellStyle name="Normal 58 2 16" xfId="57704"/>
    <cellStyle name="Normal 58 2 17" xfId="58913"/>
    <cellStyle name="Normal 58 2 18" xfId="60110"/>
    <cellStyle name="Normal 58 2 19" xfId="61492"/>
    <cellStyle name="Normal 58 2 2" xfId="9662"/>
    <cellStyle name="Normal 58 2 20" xfId="62688"/>
    <cellStyle name="Normal 58 2 3" xfId="12953"/>
    <cellStyle name="Normal 58 2 4" xfId="33403"/>
    <cellStyle name="Normal 58 2 5" xfId="39560"/>
    <cellStyle name="Normal 58 2 6" xfId="40289"/>
    <cellStyle name="Normal 58 2 7" xfId="46471"/>
    <cellStyle name="Normal 58 2 8" xfId="47795"/>
    <cellStyle name="Normal 58 2 9" xfId="49054"/>
    <cellStyle name="Normal 58 3" xfId="6304"/>
    <cellStyle name="Normal 58 3 10" xfId="50301"/>
    <cellStyle name="Normal 58 3 11" xfId="51510"/>
    <cellStyle name="Normal 58 3 12" xfId="52787"/>
    <cellStyle name="Normal 58 3 13" xfId="54027"/>
    <cellStyle name="Normal 58 3 14" xfId="55259"/>
    <cellStyle name="Normal 58 3 15" xfId="56487"/>
    <cellStyle name="Normal 58 3 16" xfId="57705"/>
    <cellStyle name="Normal 58 3 17" xfId="58914"/>
    <cellStyle name="Normal 58 3 18" xfId="60111"/>
    <cellStyle name="Normal 58 3 19" xfId="61493"/>
    <cellStyle name="Normal 58 3 2" xfId="9663"/>
    <cellStyle name="Normal 58 3 20" xfId="62689"/>
    <cellStyle name="Normal 58 3 3" xfId="12952"/>
    <cellStyle name="Normal 58 3 4" xfId="33106"/>
    <cellStyle name="Normal 58 3 5" xfId="39119"/>
    <cellStyle name="Normal 58 3 6" xfId="42774"/>
    <cellStyle name="Normal 58 3 7" xfId="46472"/>
    <cellStyle name="Normal 58 3 8" xfId="47796"/>
    <cellStyle name="Normal 58 3 9" xfId="49055"/>
    <cellStyle name="Normal 59" xfId="14619"/>
    <cellStyle name="Normal 59 10" xfId="6305"/>
    <cellStyle name="Normal 59 10 2" xfId="12111"/>
    <cellStyle name="Normal 59 10 3" xfId="17868"/>
    <cellStyle name="Normal 59 10 4" xfId="35727"/>
    <cellStyle name="Normal 59 10 5" xfId="40485"/>
    <cellStyle name="Normal 59 10 6" xfId="38576"/>
    <cellStyle name="Normal 59 11" xfId="6306"/>
    <cellStyle name="Normal 59 11 2" xfId="12112"/>
    <cellStyle name="Normal 59 11 3" xfId="23357"/>
    <cellStyle name="Normal 59 11 4" xfId="35391"/>
    <cellStyle name="Normal 59 11 5" xfId="30925"/>
    <cellStyle name="Normal 59 11 6" xfId="44749"/>
    <cellStyle name="Normal 59 12" xfId="6307"/>
    <cellStyle name="Normal 59 13" xfId="6308"/>
    <cellStyle name="Normal 59 14" xfId="6309"/>
    <cellStyle name="Normal 59 15" xfId="6310"/>
    <cellStyle name="Normal 59 16" xfId="6311"/>
    <cellStyle name="Normal 59 17" xfId="6312"/>
    <cellStyle name="Normal 59 18" xfId="6313"/>
    <cellStyle name="Normal 59 19" xfId="6314"/>
    <cellStyle name="Normal 59 2" xfId="6315"/>
    <cellStyle name="Normal 59 2 10" xfId="50302"/>
    <cellStyle name="Normal 59 2 11" xfId="51511"/>
    <cellStyle name="Normal 59 2 12" xfId="52788"/>
    <cellStyle name="Normal 59 2 13" xfId="54028"/>
    <cellStyle name="Normal 59 2 14" xfId="55260"/>
    <cellStyle name="Normal 59 2 15" xfId="56488"/>
    <cellStyle name="Normal 59 2 16" xfId="57706"/>
    <cellStyle name="Normal 59 2 17" xfId="58915"/>
    <cellStyle name="Normal 59 2 18" xfId="60112"/>
    <cellStyle name="Normal 59 2 19" xfId="61494"/>
    <cellStyle name="Normal 59 2 2" xfId="9664"/>
    <cellStyle name="Normal 59 2 20" xfId="62690"/>
    <cellStyle name="Normal 59 2 3" xfId="12951"/>
    <cellStyle name="Normal 59 2 4" xfId="32809"/>
    <cellStyle name="Normal 59 2 5" xfId="36863"/>
    <cellStyle name="Normal 59 2 6" xfId="31384"/>
    <cellStyle name="Normal 59 2 7" xfId="46473"/>
    <cellStyle name="Normal 59 2 8" xfId="47797"/>
    <cellStyle name="Normal 59 2 9" xfId="49056"/>
    <cellStyle name="Normal 59 20" xfId="6316"/>
    <cellStyle name="Normal 59 21" xfId="6317"/>
    <cellStyle name="Normal 59 22" xfId="6318"/>
    <cellStyle name="Normal 59 23" xfId="6319"/>
    <cellStyle name="Normal 59 24" xfId="6320"/>
    <cellStyle name="Normal 59 25" xfId="6321"/>
    <cellStyle name="Normal 59 26" xfId="6322"/>
    <cellStyle name="Normal 59 27" xfId="6323"/>
    <cellStyle name="Normal 59 28" xfId="6324"/>
    <cellStyle name="Normal 59 29" xfId="6325"/>
    <cellStyle name="Normal 59 3" xfId="6326"/>
    <cellStyle name="Normal 59 3 10" xfId="50303"/>
    <cellStyle name="Normal 59 3 11" xfId="51512"/>
    <cellStyle name="Normal 59 3 12" xfId="52789"/>
    <cellStyle name="Normal 59 3 13" xfId="54029"/>
    <cellStyle name="Normal 59 3 14" xfId="55261"/>
    <cellStyle name="Normal 59 3 15" xfId="56489"/>
    <cellStyle name="Normal 59 3 16" xfId="57707"/>
    <cellStyle name="Normal 59 3 17" xfId="58916"/>
    <cellStyle name="Normal 59 3 18" xfId="60113"/>
    <cellStyle name="Normal 59 3 19" xfId="61495"/>
    <cellStyle name="Normal 59 3 2" xfId="9665"/>
    <cellStyle name="Normal 59 3 20" xfId="62691"/>
    <cellStyle name="Normal 59 3 3" xfId="12950"/>
    <cellStyle name="Normal 59 3 4" xfId="32508"/>
    <cellStyle name="Normal 59 3 5" xfId="38347"/>
    <cellStyle name="Normal 59 3 6" xfId="41909"/>
    <cellStyle name="Normal 59 3 7" xfId="46474"/>
    <cellStyle name="Normal 59 3 8" xfId="47798"/>
    <cellStyle name="Normal 59 3 9" xfId="49057"/>
    <cellStyle name="Normal 59 30" xfId="6327"/>
    <cellStyle name="Normal 59 31" xfId="6328"/>
    <cellStyle name="Normal 59 4" xfId="6329"/>
    <cellStyle name="Normal 59 4 10" xfId="50304"/>
    <cellStyle name="Normal 59 4 11" xfId="51513"/>
    <cellStyle name="Normal 59 4 12" xfId="52790"/>
    <cellStyle name="Normal 59 4 13" xfId="54030"/>
    <cellStyle name="Normal 59 4 14" xfId="55262"/>
    <cellStyle name="Normal 59 4 15" xfId="56490"/>
    <cellStyle name="Normal 59 4 16" xfId="57708"/>
    <cellStyle name="Normal 59 4 17" xfId="58917"/>
    <cellStyle name="Normal 59 4 18" xfId="60114"/>
    <cellStyle name="Normal 59 4 19" xfId="61496"/>
    <cellStyle name="Normal 59 4 2" xfId="12113"/>
    <cellStyle name="Normal 59 4 20" xfId="62692"/>
    <cellStyle name="Normal 59 4 3" xfId="21001"/>
    <cellStyle name="Normal 59 4 4" xfId="35093"/>
    <cellStyle name="Normal 59 4 5" xfId="13101"/>
    <cellStyle name="Normal 59 4 6" xfId="44710"/>
    <cellStyle name="Normal 59 4 7" xfId="46475"/>
    <cellStyle name="Normal 59 4 8" xfId="47799"/>
    <cellStyle name="Normal 59 4 9" xfId="49058"/>
    <cellStyle name="Normal 59 5" xfId="6330"/>
    <cellStyle name="Normal 59 5 10" xfId="50305"/>
    <cellStyle name="Normal 59 5 11" xfId="51514"/>
    <cellStyle name="Normal 59 5 12" xfId="52791"/>
    <cellStyle name="Normal 59 5 13" xfId="54031"/>
    <cellStyle name="Normal 59 5 14" xfId="55263"/>
    <cellStyle name="Normal 59 5 15" xfId="56491"/>
    <cellStyle name="Normal 59 5 16" xfId="57709"/>
    <cellStyle name="Normal 59 5 17" xfId="58918"/>
    <cellStyle name="Normal 59 5 18" xfId="60115"/>
    <cellStyle name="Normal 59 5 19" xfId="61497"/>
    <cellStyle name="Normal 59 5 2" xfId="12114"/>
    <cellStyle name="Normal 59 5 20" xfId="62693"/>
    <cellStyle name="Normal 59 5 3" xfId="19877"/>
    <cellStyle name="Normal 59 5 4" xfId="34796"/>
    <cellStyle name="Normal 59 5 5" xfId="10595"/>
    <cellStyle name="Normal 59 5 6" xfId="44679"/>
    <cellStyle name="Normal 59 5 7" xfId="46476"/>
    <cellStyle name="Normal 59 5 8" xfId="47800"/>
    <cellStyle name="Normal 59 5 9" xfId="49059"/>
    <cellStyle name="Normal 59 6" xfId="6331"/>
    <cellStyle name="Normal 59 6 2" xfId="12115"/>
    <cellStyle name="Normal 59 6 3" xfId="19473"/>
    <cellStyle name="Normal 59 6 4" xfId="34493"/>
    <cellStyle name="Normal 59 6 5" xfId="30091"/>
    <cellStyle name="Normal 59 6 6" xfId="44646"/>
    <cellStyle name="Normal 59 7" xfId="6332"/>
    <cellStyle name="Normal 59 7 2" xfId="12116"/>
    <cellStyle name="Normal 59 7 3" xfId="19065"/>
    <cellStyle name="Normal 59 7 4" xfId="34180"/>
    <cellStyle name="Normal 59 7 5" xfId="39697"/>
    <cellStyle name="Normal 59 7 6" xfId="44613"/>
    <cellStyle name="Normal 59 8" xfId="6333"/>
    <cellStyle name="Normal 59 8 2" xfId="12117"/>
    <cellStyle name="Normal 59 8 3" xfId="10168"/>
    <cellStyle name="Normal 59 8 4" xfId="23786"/>
    <cellStyle name="Normal 59 8 5" xfId="31723"/>
    <cellStyle name="Normal 59 8 6" xfId="44571"/>
    <cellStyle name="Normal 59 9" xfId="6334"/>
    <cellStyle name="Normal 59 9 2" xfId="12118"/>
    <cellStyle name="Normal 59 9 3" xfId="10167"/>
    <cellStyle name="Normal 59 9 4" xfId="40826"/>
    <cellStyle name="Normal 59 9 5" xfId="43233"/>
    <cellStyle name="Normal 59 9 6" xfId="44526"/>
    <cellStyle name="Normal 6" xfId="63336"/>
    <cellStyle name="Normal 6 2" xfId="63340"/>
    <cellStyle name="Normal 60" xfId="14623"/>
    <cellStyle name="Normal 60 10" xfId="6335"/>
    <cellStyle name="Normal 60 10 2" xfId="12119"/>
    <cellStyle name="Normal 60 10 3" xfId="10166"/>
    <cellStyle name="Normal 60 10 4" xfId="40726"/>
    <cellStyle name="Normal 60 10 5" xfId="43166"/>
    <cellStyle name="Normal 60 10 6" xfId="44491"/>
    <cellStyle name="Normal 60 11" xfId="6336"/>
    <cellStyle name="Normal 60 11 2" xfId="12120"/>
    <cellStyle name="Normal 60 11 3" xfId="10165"/>
    <cellStyle name="Normal 60 11 4" xfId="40638"/>
    <cellStyle name="Normal 60 11 5" xfId="43113"/>
    <cellStyle name="Normal 60 11 6" xfId="44448"/>
    <cellStyle name="Normal 60 12" xfId="6337"/>
    <cellStyle name="Normal 60 13" xfId="6338"/>
    <cellStyle name="Normal 60 14" xfId="6339"/>
    <cellStyle name="Normal 60 15" xfId="6340"/>
    <cellStyle name="Normal 60 16" xfId="6341"/>
    <cellStyle name="Normal 60 17" xfId="6342"/>
    <cellStyle name="Normal 60 18" xfId="6343"/>
    <cellStyle name="Normal 60 19" xfId="6344"/>
    <cellStyle name="Normal 60 2" xfId="6345"/>
    <cellStyle name="Normal 60 2 10" xfId="50306"/>
    <cellStyle name="Normal 60 2 11" xfId="51515"/>
    <cellStyle name="Normal 60 2 12" xfId="52792"/>
    <cellStyle name="Normal 60 2 13" xfId="54032"/>
    <cellStyle name="Normal 60 2 14" xfId="55264"/>
    <cellStyle name="Normal 60 2 15" xfId="56492"/>
    <cellStyle name="Normal 60 2 16" xfId="57710"/>
    <cellStyle name="Normal 60 2 17" xfId="58919"/>
    <cellStyle name="Normal 60 2 18" xfId="60116"/>
    <cellStyle name="Normal 60 2 19" xfId="61498"/>
    <cellStyle name="Normal 60 2 2" xfId="9666"/>
    <cellStyle name="Normal 60 2 20" xfId="62694"/>
    <cellStyle name="Normal 60 2 3" xfId="12948"/>
    <cellStyle name="Normal 60 2 4" xfId="32202"/>
    <cellStyle name="Normal 60 2 5" xfId="40084"/>
    <cellStyle name="Normal 60 2 6" xfId="39436"/>
    <cellStyle name="Normal 60 2 7" xfId="46477"/>
    <cellStyle name="Normal 60 2 8" xfId="47801"/>
    <cellStyle name="Normal 60 2 9" xfId="49060"/>
    <cellStyle name="Normal 60 20" xfId="6346"/>
    <cellStyle name="Normal 60 21" xfId="6347"/>
    <cellStyle name="Normal 60 22" xfId="6348"/>
    <cellStyle name="Normal 60 23" xfId="6349"/>
    <cellStyle name="Normal 60 24" xfId="6350"/>
    <cellStyle name="Normal 60 25" xfId="6351"/>
    <cellStyle name="Normal 60 26" xfId="6352"/>
    <cellStyle name="Normal 60 27" xfId="6353"/>
    <cellStyle name="Normal 60 28" xfId="6354"/>
    <cellStyle name="Normal 60 29" xfId="6355"/>
    <cellStyle name="Normal 60 3" xfId="6356"/>
    <cellStyle name="Normal 60 3 10" xfId="50307"/>
    <cellStyle name="Normal 60 3 11" xfId="51516"/>
    <cellStyle name="Normal 60 3 12" xfId="52793"/>
    <cellStyle name="Normal 60 3 13" xfId="54033"/>
    <cellStyle name="Normal 60 3 14" xfId="55265"/>
    <cellStyle name="Normal 60 3 15" xfId="56493"/>
    <cellStyle name="Normal 60 3 16" xfId="57711"/>
    <cellStyle name="Normal 60 3 17" xfId="58920"/>
    <cellStyle name="Normal 60 3 18" xfId="60117"/>
    <cellStyle name="Normal 60 3 19" xfId="61499"/>
    <cellStyle name="Normal 60 3 2" xfId="9667"/>
    <cellStyle name="Normal 60 3 20" xfId="62695"/>
    <cellStyle name="Normal 60 3 3" xfId="12947"/>
    <cellStyle name="Normal 60 3 4" xfId="31847"/>
    <cellStyle name="Normal 60 3 5" xfId="41690"/>
    <cellStyle name="Normal 60 3 6" xfId="39846"/>
    <cellStyle name="Normal 60 3 7" xfId="46478"/>
    <cellStyle name="Normal 60 3 8" xfId="47802"/>
    <cellStyle name="Normal 60 3 9" xfId="49061"/>
    <cellStyle name="Normal 60 30" xfId="6357"/>
    <cellStyle name="Normal 60 31" xfId="6358"/>
    <cellStyle name="Normal 60 4" xfId="6359"/>
    <cellStyle name="Normal 60 4 10" xfId="50308"/>
    <cellStyle name="Normal 60 4 11" xfId="51517"/>
    <cellStyle name="Normal 60 4 12" xfId="52794"/>
    <cellStyle name="Normal 60 4 13" xfId="54034"/>
    <cellStyle name="Normal 60 4 14" xfId="55266"/>
    <cellStyle name="Normal 60 4 15" xfId="56494"/>
    <cellStyle name="Normal 60 4 16" xfId="57712"/>
    <cellStyle name="Normal 60 4 17" xfId="58921"/>
    <cellStyle name="Normal 60 4 18" xfId="60118"/>
    <cellStyle name="Normal 60 4 19" xfId="61500"/>
    <cellStyle name="Normal 60 4 2" xfId="12121"/>
    <cellStyle name="Normal 60 4 20" xfId="62696"/>
    <cellStyle name="Normal 60 4 3" xfId="10164"/>
    <cellStyle name="Normal 60 4 4" xfId="40541"/>
    <cellStyle name="Normal 60 4 5" xfId="43037"/>
    <cellStyle name="Normal 60 4 6" xfId="44405"/>
    <cellStyle name="Normal 60 4 7" xfId="46479"/>
    <cellStyle name="Normal 60 4 8" xfId="47803"/>
    <cellStyle name="Normal 60 4 9" xfId="49062"/>
    <cellStyle name="Normal 60 5" xfId="6360"/>
    <cellStyle name="Normal 60 5 10" xfId="50309"/>
    <cellStyle name="Normal 60 5 11" xfId="51518"/>
    <cellStyle name="Normal 60 5 12" xfId="52795"/>
    <cellStyle name="Normal 60 5 13" xfId="54035"/>
    <cellStyle name="Normal 60 5 14" xfId="55267"/>
    <cellStyle name="Normal 60 5 15" xfId="56495"/>
    <cellStyle name="Normal 60 5 16" xfId="57713"/>
    <cellStyle name="Normal 60 5 17" xfId="58922"/>
    <cellStyle name="Normal 60 5 18" xfId="60119"/>
    <cellStyle name="Normal 60 5 19" xfId="61501"/>
    <cellStyle name="Normal 60 5 2" xfId="12122"/>
    <cellStyle name="Normal 60 5 20" xfId="62697"/>
    <cellStyle name="Normal 60 5 3" xfId="10163"/>
    <cellStyle name="Normal 60 5 4" xfId="40439"/>
    <cellStyle name="Normal 60 5 5" xfId="42965"/>
    <cellStyle name="Normal 60 5 6" xfId="34534"/>
    <cellStyle name="Normal 60 5 7" xfId="46480"/>
    <cellStyle name="Normal 60 5 8" xfId="47804"/>
    <cellStyle name="Normal 60 5 9" xfId="49063"/>
    <cellStyle name="Normal 60 6" xfId="6361"/>
    <cellStyle name="Normal 60 6 2" xfId="12123"/>
    <cellStyle name="Normal 60 6 3" xfId="22989"/>
    <cellStyle name="Normal 60 6 4" xfId="40338"/>
    <cellStyle name="Normal 60 6 5" xfId="42885"/>
    <cellStyle name="Normal 60 6 6" xfId="40716"/>
    <cellStyle name="Normal 60 7" xfId="6362"/>
    <cellStyle name="Normal 60 7 2" xfId="12124"/>
    <cellStyle name="Normal 60 7 3" xfId="17866"/>
    <cellStyle name="Normal 60 7 4" xfId="40232"/>
    <cellStyle name="Normal 60 7 5" xfId="42803"/>
    <cellStyle name="Normal 60 7 6" xfId="43074"/>
    <cellStyle name="Normal 60 8" xfId="6363"/>
    <cellStyle name="Normal 60 8 2" xfId="12125"/>
    <cellStyle name="Normal 60 8 3" xfId="23355"/>
    <cellStyle name="Normal 60 8 4" xfId="40124"/>
    <cellStyle name="Normal 60 8 5" xfId="42722"/>
    <cellStyle name="Normal 60 8 6" xfId="13934"/>
    <cellStyle name="Normal 60 9" xfId="6364"/>
    <cellStyle name="Normal 60 9 2" xfId="12126"/>
    <cellStyle name="Normal 60 9 3" xfId="20998"/>
    <cellStyle name="Normal 60 9 4" xfId="40018"/>
    <cellStyle name="Normal 60 9 5" xfId="42640"/>
    <cellStyle name="Normal 60 9 6" xfId="34104"/>
    <cellStyle name="Normal 61 2" xfId="6365"/>
    <cellStyle name="Normal 61 2 10" xfId="50310"/>
    <cellStyle name="Normal 61 2 11" xfId="51519"/>
    <cellStyle name="Normal 61 2 12" xfId="52796"/>
    <cellStyle name="Normal 61 2 13" xfId="54036"/>
    <cellStyle name="Normal 61 2 14" xfId="55268"/>
    <cellStyle name="Normal 61 2 15" xfId="56496"/>
    <cellStyle name="Normal 61 2 16" xfId="57714"/>
    <cellStyle name="Normal 61 2 17" xfId="58923"/>
    <cellStyle name="Normal 61 2 18" xfId="60120"/>
    <cellStyle name="Normal 61 2 19" xfId="61502"/>
    <cellStyle name="Normal 61 2 2" xfId="9668"/>
    <cellStyle name="Normal 61 2 20" xfId="62698"/>
    <cellStyle name="Normal 61 2 3" xfId="12946"/>
    <cellStyle name="Normal 61 2 4" xfId="36348"/>
    <cellStyle name="Normal 61 2 5" xfId="33140"/>
    <cellStyle name="Normal 61 2 6" xfId="33541"/>
    <cellStyle name="Normal 61 2 7" xfId="46481"/>
    <cellStyle name="Normal 61 2 8" xfId="47805"/>
    <cellStyle name="Normal 61 2 9" xfId="49064"/>
    <cellStyle name="Normal 61 3" xfId="6366"/>
    <cellStyle name="Normal 61 3 10" xfId="50311"/>
    <cellStyle name="Normal 61 3 11" xfId="51520"/>
    <cellStyle name="Normal 61 3 12" xfId="52797"/>
    <cellStyle name="Normal 61 3 13" xfId="54037"/>
    <cellStyle name="Normal 61 3 14" xfId="55269"/>
    <cellStyle name="Normal 61 3 15" xfId="56497"/>
    <cellStyle name="Normal 61 3 16" xfId="57715"/>
    <cellStyle name="Normal 61 3 17" xfId="58924"/>
    <cellStyle name="Normal 61 3 18" xfId="60121"/>
    <cellStyle name="Normal 61 3 19" xfId="61503"/>
    <cellStyle name="Normal 61 3 2" xfId="9669"/>
    <cellStyle name="Normal 61 3 20" xfId="62699"/>
    <cellStyle name="Normal 61 3 3" xfId="12945"/>
    <cellStyle name="Normal 61 3 4" xfId="36101"/>
    <cellStyle name="Normal 61 3 5" xfId="40189"/>
    <cellStyle name="Normal 61 3 6" xfId="43497"/>
    <cellStyle name="Normal 61 3 7" xfId="46482"/>
    <cellStyle name="Normal 61 3 8" xfId="47806"/>
    <cellStyle name="Normal 61 3 9" xfId="49065"/>
    <cellStyle name="Normal 62" xfId="9670"/>
    <cellStyle name="Normal 62 10" xfId="6367"/>
    <cellStyle name="Normal 62 10 2" xfId="12127"/>
    <cellStyle name="Normal 62 10 3" xfId="19863"/>
    <cellStyle name="Normal 62 10 4" xfId="39920"/>
    <cellStyle name="Normal 62 10 5" xfId="42564"/>
    <cellStyle name="Normal 62 10 6" xfId="39252"/>
    <cellStyle name="Normal 62 11" xfId="6368"/>
    <cellStyle name="Normal 62 11 2" xfId="12128"/>
    <cellStyle name="Normal 62 11 3" xfId="10162"/>
    <cellStyle name="Normal 62 11 4" xfId="33888"/>
    <cellStyle name="Normal 62 11 5" xfId="10501"/>
    <cellStyle name="Normal 62 11 6" xfId="44009"/>
    <cellStyle name="Normal 62 12" xfId="6369"/>
    <cellStyle name="Normal 62 12 2" xfId="12129"/>
    <cellStyle name="Normal 62 12 3" xfId="19459"/>
    <cellStyle name="Normal 62 12 4" xfId="33613"/>
    <cellStyle name="Normal 62 12 5" xfId="38558"/>
    <cellStyle name="Normal 62 12 6" xfId="42116"/>
    <cellStyle name="Normal 62 13" xfId="6370"/>
    <cellStyle name="Normal 62 13 2" xfId="12130"/>
    <cellStyle name="Normal 62 13 3" xfId="19051"/>
    <cellStyle name="Normal 62 13 4" xfId="33324"/>
    <cellStyle name="Normal 62 13 5" xfId="40584"/>
    <cellStyle name="Normal 62 13 6" xfId="42467"/>
    <cellStyle name="Normal 62 14" xfId="6371"/>
    <cellStyle name="Normal 62 14 2" xfId="12131"/>
    <cellStyle name="Normal 62 14 3" xfId="18643"/>
    <cellStyle name="Normal 62 14 4" xfId="33022"/>
    <cellStyle name="Normal 62 14 5" xfId="38809"/>
    <cellStyle name="Normal 62 14 6" xfId="36519"/>
    <cellStyle name="Normal 62 15" xfId="6372"/>
    <cellStyle name="Normal 62 15 2" xfId="12132"/>
    <cellStyle name="Normal 62 15 3" xfId="18236"/>
    <cellStyle name="Normal 62 15 4" xfId="32727"/>
    <cellStyle name="Normal 62 15 5" xfId="36827"/>
    <cellStyle name="Normal 62 15 6" xfId="42136"/>
    <cellStyle name="Normal 62 16" xfId="6373"/>
    <cellStyle name="Normal 62 17" xfId="6374"/>
    <cellStyle name="Normal 62 18" xfId="6375"/>
    <cellStyle name="Normal 62 19" xfId="6376"/>
    <cellStyle name="Normal 62 2" xfId="6377"/>
    <cellStyle name="Normal 62 2 10" xfId="50312"/>
    <cellStyle name="Normal 62 2 11" xfId="51521"/>
    <cellStyle name="Normal 62 2 12" xfId="52799"/>
    <cellStyle name="Normal 62 2 13" xfId="54039"/>
    <cellStyle name="Normal 62 2 14" xfId="55271"/>
    <cellStyle name="Normal 62 2 15" xfId="56499"/>
    <cellStyle name="Normal 62 2 16" xfId="57717"/>
    <cellStyle name="Normal 62 2 17" xfId="58926"/>
    <cellStyle name="Normal 62 2 18" xfId="60122"/>
    <cellStyle name="Normal 62 2 19" xfId="61505"/>
    <cellStyle name="Normal 62 2 2" xfId="9671"/>
    <cellStyle name="Normal 62 2 20" xfId="62700"/>
    <cellStyle name="Normal 62 2 3" xfId="12944"/>
    <cellStyle name="Normal 62 2 4" xfId="35491"/>
    <cellStyle name="Normal 62 2 5" xfId="38445"/>
    <cellStyle name="Normal 62 2 6" xfId="45069"/>
    <cellStyle name="Normal 62 2 7" xfId="46484"/>
    <cellStyle name="Normal 62 2 8" xfId="47808"/>
    <cellStyle name="Normal 62 2 9" xfId="49066"/>
    <cellStyle name="Normal 62 20" xfId="6378"/>
    <cellStyle name="Normal 62 21" xfId="6379"/>
    <cellStyle name="Normal 62 22" xfId="6380"/>
    <cellStyle name="Normal 62 23" xfId="6381"/>
    <cellStyle name="Normal 62 24" xfId="6382"/>
    <cellStyle name="Normal 62 25" xfId="6383"/>
    <cellStyle name="Normal 62 26" xfId="6384"/>
    <cellStyle name="Normal 62 27" xfId="6385"/>
    <cellStyle name="Normal 62 28" xfId="6386"/>
    <cellStyle name="Normal 62 29" xfId="6387"/>
    <cellStyle name="Normal 62 3" xfId="6388"/>
    <cellStyle name="Normal 62 3 10" xfId="50313"/>
    <cellStyle name="Normal 62 3 11" xfId="51522"/>
    <cellStyle name="Normal 62 3 12" xfId="52800"/>
    <cellStyle name="Normal 62 3 13" xfId="54040"/>
    <cellStyle name="Normal 62 3 14" xfId="55272"/>
    <cellStyle name="Normal 62 3 15" xfId="56500"/>
    <cellStyle name="Normal 62 3 16" xfId="57718"/>
    <cellStyle name="Normal 62 3 17" xfId="58927"/>
    <cellStyle name="Normal 62 3 18" xfId="60123"/>
    <cellStyle name="Normal 62 3 19" xfId="61506"/>
    <cellStyle name="Normal 62 3 2" xfId="9672"/>
    <cellStyle name="Normal 62 3 20" xfId="62701"/>
    <cellStyle name="Normal 62 3 3" xfId="22742"/>
    <cellStyle name="Normal 62 3 4" xfId="35181"/>
    <cellStyle name="Normal 62 3 5" xfId="14956"/>
    <cellStyle name="Normal 62 3 6" xfId="45038"/>
    <cellStyle name="Normal 62 3 7" xfId="46485"/>
    <cellStyle name="Normal 62 3 8" xfId="47809"/>
    <cellStyle name="Normal 62 3 9" xfId="49067"/>
    <cellStyle name="Normal 62 30" xfId="6389"/>
    <cellStyle name="Normal 62 31" xfId="6390"/>
    <cellStyle name="Normal 62 32" xfId="6391"/>
    <cellStyle name="Normal 62 33" xfId="6392"/>
    <cellStyle name="Normal 62 34" xfId="6393"/>
    <cellStyle name="Normal 62 35" xfId="6394"/>
    <cellStyle name="Normal 62 4" xfId="6395"/>
    <cellStyle name="Normal 62 4 10" xfId="50314"/>
    <cellStyle name="Normal 62 4 11" xfId="51523"/>
    <cellStyle name="Normal 62 4 12" xfId="52801"/>
    <cellStyle name="Normal 62 4 13" xfId="54041"/>
    <cellStyle name="Normal 62 4 14" xfId="55273"/>
    <cellStyle name="Normal 62 4 15" xfId="56501"/>
    <cellStyle name="Normal 62 4 16" xfId="57719"/>
    <cellStyle name="Normal 62 4 17" xfId="58928"/>
    <cellStyle name="Normal 62 4 18" xfId="60124"/>
    <cellStyle name="Normal 62 4 19" xfId="61507"/>
    <cellStyle name="Normal 62 4 2" xfId="12133"/>
    <cellStyle name="Normal 62 4 20" xfId="62702"/>
    <cellStyle name="Normal 62 4 3" xfId="17829"/>
    <cellStyle name="Normal 62 4 4" xfId="32422"/>
    <cellStyle name="Normal 62 4 5" xfId="35866"/>
    <cellStyle name="Normal 62 4 6" xfId="32666"/>
    <cellStyle name="Normal 62 4 7" xfId="46486"/>
    <cellStyle name="Normal 62 4 8" xfId="47810"/>
    <cellStyle name="Normal 62 4 9" xfId="49068"/>
    <cellStyle name="Normal 62 5" xfId="6396"/>
    <cellStyle name="Normal 62 5 10" xfId="50315"/>
    <cellStyle name="Normal 62 5 11" xfId="51524"/>
    <cellStyle name="Normal 62 5 12" xfId="52802"/>
    <cellStyle name="Normal 62 5 13" xfId="54042"/>
    <cellStyle name="Normal 62 5 14" xfId="55274"/>
    <cellStyle name="Normal 62 5 15" xfId="56502"/>
    <cellStyle name="Normal 62 5 16" xfId="57720"/>
    <cellStyle name="Normal 62 5 17" xfId="58929"/>
    <cellStyle name="Normal 62 5 18" xfId="60125"/>
    <cellStyle name="Normal 62 5 19" xfId="61508"/>
    <cellStyle name="Normal 62 5 2" xfId="12134"/>
    <cellStyle name="Normal 62 5 20" xfId="62703"/>
    <cellStyle name="Normal 62 5 3" xfId="17429"/>
    <cellStyle name="Normal 62 5 4" xfId="32110"/>
    <cellStyle name="Normal 62 5 5" xfId="41870"/>
    <cellStyle name="Normal 62 5 6" xfId="41659"/>
    <cellStyle name="Normal 62 5 7" xfId="46487"/>
    <cellStyle name="Normal 62 5 8" xfId="47811"/>
    <cellStyle name="Normal 62 5 9" xfId="49069"/>
    <cellStyle name="Normal 62 6" xfId="6397"/>
    <cellStyle name="Normal 62 6 10" xfId="50316"/>
    <cellStyle name="Normal 62 6 11" xfId="51525"/>
    <cellStyle name="Normal 62 6 12" xfId="52803"/>
    <cellStyle name="Normal 62 6 13" xfId="54043"/>
    <cellStyle name="Normal 62 6 14" xfId="55275"/>
    <cellStyle name="Normal 62 6 15" xfId="56503"/>
    <cellStyle name="Normal 62 6 16" xfId="57721"/>
    <cellStyle name="Normal 62 6 17" xfId="58930"/>
    <cellStyle name="Normal 62 6 18" xfId="60126"/>
    <cellStyle name="Normal 62 6 19" xfId="61509"/>
    <cellStyle name="Normal 62 6 2" xfId="12135"/>
    <cellStyle name="Normal 62 6 20" xfId="62704"/>
    <cellStyle name="Normal 62 6 3" xfId="17028"/>
    <cellStyle name="Normal 62 6 4" xfId="31759"/>
    <cellStyle name="Normal 62 6 5" xfId="39358"/>
    <cellStyle name="Normal 62 6 6" xfId="23581"/>
    <cellStyle name="Normal 62 6 7" xfId="46488"/>
    <cellStyle name="Normal 62 6 8" xfId="47812"/>
    <cellStyle name="Normal 62 6 9" xfId="49070"/>
    <cellStyle name="Normal 62 7" xfId="6398"/>
    <cellStyle name="Normal 62 7 10" xfId="50317"/>
    <cellStyle name="Normal 62 7 11" xfId="51526"/>
    <cellStyle name="Normal 62 7 12" xfId="52804"/>
    <cellStyle name="Normal 62 7 13" xfId="54044"/>
    <cellStyle name="Normal 62 7 14" xfId="55276"/>
    <cellStyle name="Normal 62 7 15" xfId="56504"/>
    <cellStyle name="Normal 62 7 16" xfId="57722"/>
    <cellStyle name="Normal 62 7 17" xfId="58931"/>
    <cellStyle name="Normal 62 7 18" xfId="60127"/>
    <cellStyle name="Normal 62 7 19" xfId="61510"/>
    <cellStyle name="Normal 62 7 2" xfId="12136"/>
    <cellStyle name="Normal 62 7 20" xfId="62705"/>
    <cellStyle name="Normal 62 7 3" xfId="16636"/>
    <cellStyle name="Normal 62 7 4" xfId="36261"/>
    <cellStyle name="Normal 62 7 5" xfId="39787"/>
    <cellStyle name="Normal 62 7 6" xfId="37598"/>
    <cellStyle name="Normal 62 7 7" xfId="46489"/>
    <cellStyle name="Normal 62 7 8" xfId="47813"/>
    <cellStyle name="Normal 62 7 9" xfId="49071"/>
    <cellStyle name="Normal 62 8" xfId="6399"/>
    <cellStyle name="Normal 62 8 10" xfId="50318"/>
    <cellStyle name="Normal 62 8 11" xfId="51527"/>
    <cellStyle name="Normal 62 8 12" xfId="52805"/>
    <cellStyle name="Normal 62 8 13" xfId="54045"/>
    <cellStyle name="Normal 62 8 14" xfId="55277"/>
    <cellStyle name="Normal 62 8 15" xfId="56505"/>
    <cellStyle name="Normal 62 8 16" xfId="57723"/>
    <cellStyle name="Normal 62 8 17" xfId="58932"/>
    <cellStyle name="Normal 62 8 18" xfId="60128"/>
    <cellStyle name="Normal 62 8 19" xfId="61511"/>
    <cellStyle name="Normal 62 8 2" xfId="12137"/>
    <cellStyle name="Normal 62 8 20" xfId="62706"/>
    <cellStyle name="Normal 62 8 3" xfId="16238"/>
    <cellStyle name="Normal 62 8 4" xfId="36011"/>
    <cellStyle name="Normal 62 8 5" xfId="32920"/>
    <cellStyle name="Normal 62 8 6" xfId="42470"/>
    <cellStyle name="Normal 62 8 7" xfId="46490"/>
    <cellStyle name="Normal 62 8 8" xfId="47814"/>
    <cellStyle name="Normal 62 8 9" xfId="49072"/>
    <cellStyle name="Normal 62 9" xfId="6400"/>
    <cellStyle name="Normal 62 9 10" xfId="50319"/>
    <cellStyle name="Normal 62 9 11" xfId="51528"/>
    <cellStyle name="Normal 62 9 12" xfId="52806"/>
    <cellStyle name="Normal 62 9 13" xfId="54046"/>
    <cellStyle name="Normal 62 9 14" xfId="55278"/>
    <cellStyle name="Normal 62 9 15" xfId="56506"/>
    <cellStyle name="Normal 62 9 16" xfId="57724"/>
    <cellStyle name="Normal 62 9 17" xfId="58933"/>
    <cellStyle name="Normal 62 9 18" xfId="60129"/>
    <cellStyle name="Normal 62 9 19" xfId="61512"/>
    <cellStyle name="Normal 62 9 2" xfId="12138"/>
    <cellStyle name="Normal 62 9 20" xfId="62707"/>
    <cellStyle name="Normal 62 9 3" xfId="15837"/>
    <cellStyle name="Normal 62 9 4" xfId="35726"/>
    <cellStyle name="Normal 62 9 5" xfId="39384"/>
    <cellStyle name="Normal 62 9 6" xfId="40477"/>
    <cellStyle name="Normal 62 9 7" xfId="46491"/>
    <cellStyle name="Normal 62 9 8" xfId="47815"/>
    <cellStyle name="Normal 62 9 9" xfId="49073"/>
    <cellStyle name="Normal 63" xfId="14638"/>
    <cellStyle name="Normal 63 10" xfId="6401"/>
    <cellStyle name="Normal 63 10 2" xfId="12139"/>
    <cellStyle name="Normal 63 10 3" xfId="10157"/>
    <cellStyle name="Normal 63 10 4" xfId="35390"/>
    <cellStyle name="Normal 63 10 5" xfId="37948"/>
    <cellStyle name="Normal 63 10 6" xfId="44354"/>
    <cellStyle name="Normal 63 11" xfId="6402"/>
    <cellStyle name="Normal 63 11 2" xfId="12140"/>
    <cellStyle name="Normal 63 11 3" xfId="15437"/>
    <cellStyle name="Normal 63 11 4" xfId="35092"/>
    <cellStyle name="Normal 63 11 5" xfId="13170"/>
    <cellStyle name="Normal 63 11 6" xfId="44306"/>
    <cellStyle name="Normal 63 12" xfId="6403"/>
    <cellStyle name="Normal 63 13" xfId="6404"/>
    <cellStyle name="Normal 63 14" xfId="6405"/>
    <cellStyle name="Normal 63 15" xfId="6406"/>
    <cellStyle name="Normal 63 16" xfId="6407"/>
    <cellStyle name="Normal 63 17" xfId="6408"/>
    <cellStyle name="Normal 63 18" xfId="6409"/>
    <cellStyle name="Normal 63 19" xfId="6410"/>
    <cellStyle name="Normal 63 2" xfId="6411"/>
    <cellStyle name="Normal 63 2 10" xfId="50320"/>
    <cellStyle name="Normal 63 2 11" xfId="51529"/>
    <cellStyle name="Normal 63 2 12" xfId="52807"/>
    <cellStyle name="Normal 63 2 13" xfId="54047"/>
    <cellStyle name="Normal 63 2 14" xfId="55279"/>
    <cellStyle name="Normal 63 2 15" xfId="56507"/>
    <cellStyle name="Normal 63 2 16" xfId="57725"/>
    <cellStyle name="Normal 63 2 17" xfId="58934"/>
    <cellStyle name="Normal 63 2 18" xfId="60130"/>
    <cellStyle name="Normal 63 2 19" xfId="61513"/>
    <cellStyle name="Normal 63 2 2" xfId="9673"/>
    <cellStyle name="Normal 63 2 20" xfId="62708"/>
    <cellStyle name="Normal 63 2 3" xfId="12943"/>
    <cellStyle name="Normal 63 2 4" xfId="34882"/>
    <cellStyle name="Normal 63 2 5" xfId="13685"/>
    <cellStyle name="Normal 63 2 6" xfId="44176"/>
    <cellStyle name="Normal 63 2 7" xfId="46492"/>
    <cellStyle name="Normal 63 2 8" xfId="47816"/>
    <cellStyle name="Normal 63 2 9" xfId="49074"/>
    <cellStyle name="Normal 63 20" xfId="6412"/>
    <cellStyle name="Normal 63 21" xfId="6413"/>
    <cellStyle name="Normal 63 22" xfId="6414"/>
    <cellStyle name="Normal 63 23" xfId="6415"/>
    <cellStyle name="Normal 63 24" xfId="6416"/>
    <cellStyle name="Normal 63 25" xfId="6417"/>
    <cellStyle name="Normal 63 26" xfId="6418"/>
    <cellStyle name="Normal 63 27" xfId="6419"/>
    <cellStyle name="Normal 63 28" xfId="6420"/>
    <cellStyle name="Normal 63 29" xfId="6421"/>
    <cellStyle name="Normal 63 3" xfId="6422"/>
    <cellStyle name="Normal 63 3 10" xfId="50321"/>
    <cellStyle name="Normal 63 3 11" xfId="51530"/>
    <cellStyle name="Normal 63 3 12" xfId="52808"/>
    <cellStyle name="Normal 63 3 13" xfId="54048"/>
    <cellStyle name="Normal 63 3 14" xfId="55280"/>
    <cellStyle name="Normal 63 3 15" xfId="56508"/>
    <cellStyle name="Normal 63 3 16" xfId="57726"/>
    <cellStyle name="Normal 63 3 17" xfId="58935"/>
    <cellStyle name="Normal 63 3 18" xfId="60131"/>
    <cellStyle name="Normal 63 3 19" xfId="61514"/>
    <cellStyle name="Normal 63 3 2" xfId="9674"/>
    <cellStyle name="Normal 63 3 20" xfId="62709"/>
    <cellStyle name="Normal 63 3 3" xfId="12938"/>
    <cellStyle name="Normal 63 3 4" xfId="34577"/>
    <cellStyle name="Normal 63 3 5" xfId="30759"/>
    <cellStyle name="Normal 63 3 6" xfId="44557"/>
    <cellStyle name="Normal 63 3 7" xfId="46493"/>
    <cellStyle name="Normal 63 3 8" xfId="47817"/>
    <cellStyle name="Normal 63 3 9" xfId="49075"/>
    <cellStyle name="Normal 63 30" xfId="6423"/>
    <cellStyle name="Normal 63 31" xfId="6424"/>
    <cellStyle name="Normal 63 4" xfId="6425"/>
    <cellStyle name="Normal 63 4 10" xfId="50322"/>
    <cellStyle name="Normal 63 4 11" xfId="51531"/>
    <cellStyle name="Normal 63 4 12" xfId="52809"/>
    <cellStyle name="Normal 63 4 13" xfId="54049"/>
    <cellStyle name="Normal 63 4 14" xfId="55281"/>
    <cellStyle name="Normal 63 4 15" xfId="56509"/>
    <cellStyle name="Normal 63 4 16" xfId="57727"/>
    <cellStyle name="Normal 63 4 17" xfId="58936"/>
    <cellStyle name="Normal 63 4 18" xfId="60132"/>
    <cellStyle name="Normal 63 4 19" xfId="61515"/>
    <cellStyle name="Normal 63 4 2" xfId="12141"/>
    <cellStyle name="Normal 63 4 20" xfId="62710"/>
    <cellStyle name="Normal 63 4 3" xfId="14992"/>
    <cellStyle name="Normal 63 4 4" xfId="34795"/>
    <cellStyle name="Normal 63 4 5" xfId="10594"/>
    <cellStyle name="Normal 63 4 6" xfId="44257"/>
    <cellStyle name="Normal 63 4 7" xfId="46494"/>
    <cellStyle name="Normal 63 4 8" xfId="47818"/>
    <cellStyle name="Normal 63 4 9" xfId="49076"/>
    <cellStyle name="Normal 63 5" xfId="6426"/>
    <cellStyle name="Normal 63 5 10" xfId="50323"/>
    <cellStyle name="Normal 63 5 11" xfId="51532"/>
    <cellStyle name="Normal 63 5 12" xfId="52810"/>
    <cellStyle name="Normal 63 5 13" xfId="54050"/>
    <cellStyle name="Normal 63 5 14" xfId="55282"/>
    <cellStyle name="Normal 63 5 15" xfId="56510"/>
    <cellStyle name="Normal 63 5 16" xfId="57728"/>
    <cellStyle name="Normal 63 5 17" xfId="58937"/>
    <cellStyle name="Normal 63 5 18" xfId="60133"/>
    <cellStyle name="Normal 63 5 19" xfId="61516"/>
    <cellStyle name="Normal 63 5 2" xfId="12142"/>
    <cellStyle name="Normal 63 5 20" xfId="62711"/>
    <cellStyle name="Normal 63 5 3" xfId="15264"/>
    <cellStyle name="Normal 63 5 4" xfId="34492"/>
    <cellStyle name="Normal 63 5 5" xfId="30838"/>
    <cellStyle name="Normal 63 5 6" xfId="44202"/>
    <cellStyle name="Normal 63 5 7" xfId="46495"/>
    <cellStyle name="Normal 63 5 8" xfId="47819"/>
    <cellStyle name="Normal 63 5 9" xfId="49077"/>
    <cellStyle name="Normal 63 6" xfId="6427"/>
    <cellStyle name="Normal 63 6 2" xfId="12143"/>
    <cellStyle name="Normal 63 6 3" xfId="14816"/>
    <cellStyle name="Normal 63 6 4" xfId="34179"/>
    <cellStyle name="Normal 63 6 5" xfId="39797"/>
    <cellStyle name="Normal 63 6 6" xfId="44151"/>
    <cellStyle name="Normal 63 7" xfId="6428"/>
    <cellStyle name="Normal 63 7 2" xfId="12144"/>
    <cellStyle name="Normal 63 7 3" xfId="13563"/>
    <cellStyle name="Normal 63 7 4" xfId="9869"/>
    <cellStyle name="Normal 63 7 5" xfId="32073"/>
    <cellStyle name="Normal 63 7 6" xfId="44096"/>
    <cellStyle name="Normal 63 8" xfId="6429"/>
    <cellStyle name="Normal 63 8 2" xfId="12145"/>
    <cellStyle name="Normal 63 8 3" xfId="13191"/>
    <cellStyle name="Normal 63 8 4" xfId="39804"/>
    <cellStyle name="Normal 63 8 5" xfId="42476"/>
    <cellStyle name="Normal 63 8 6" xfId="44052"/>
    <cellStyle name="Normal 63 9" xfId="6430"/>
    <cellStyle name="Normal 63 9 2" xfId="12146"/>
    <cellStyle name="Normal 63 9 3" xfId="10161"/>
    <cellStyle name="Normal 63 9 4" xfId="39701"/>
    <cellStyle name="Normal 63 9 5" xfId="42393"/>
    <cellStyle name="Normal 63 9 6" xfId="43818"/>
    <cellStyle name="Normal 64" xfId="14643"/>
    <cellStyle name="Normal 64 10" xfId="6431"/>
    <cellStyle name="Normal 64 11" xfId="6432"/>
    <cellStyle name="Normal 64 12" xfId="6433"/>
    <cellStyle name="Normal 64 13" xfId="6434"/>
    <cellStyle name="Normal 64 14" xfId="6435"/>
    <cellStyle name="Normal 64 15" xfId="6436"/>
    <cellStyle name="Normal 64 16" xfId="6437"/>
    <cellStyle name="Normal 64 17" xfId="6438"/>
    <cellStyle name="Normal 64 18" xfId="6439"/>
    <cellStyle name="Normal 64 19" xfId="6440"/>
    <cellStyle name="Normal 64 2" xfId="6441"/>
    <cellStyle name="Normal 64 2 10" xfId="50324"/>
    <cellStyle name="Normal 64 2 11" xfId="51533"/>
    <cellStyle name="Normal 64 2 12" xfId="52811"/>
    <cellStyle name="Normal 64 2 13" xfId="54051"/>
    <cellStyle name="Normal 64 2 14" xfId="55283"/>
    <cellStyle name="Normal 64 2 15" xfId="56511"/>
    <cellStyle name="Normal 64 2 16" xfId="57729"/>
    <cellStyle name="Normal 64 2 17" xfId="58938"/>
    <cellStyle name="Normal 64 2 18" xfId="60134"/>
    <cellStyle name="Normal 64 2 19" xfId="61517"/>
    <cellStyle name="Normal 64 2 2" xfId="9675"/>
    <cellStyle name="Normal 64 2 20" xfId="62712"/>
    <cellStyle name="Normal 64 2 3" xfId="13354"/>
    <cellStyle name="Normal 64 2 4" xfId="34270"/>
    <cellStyle name="Normal 64 2 5" xfId="41181"/>
    <cellStyle name="Normal 64 2 6" xfId="44909"/>
    <cellStyle name="Normal 64 2 7" xfId="46496"/>
    <cellStyle name="Normal 64 2 8" xfId="47820"/>
    <cellStyle name="Normal 64 2 9" xfId="49078"/>
    <cellStyle name="Normal 64 20" xfId="6442"/>
    <cellStyle name="Normal 64 21" xfId="6443"/>
    <cellStyle name="Normal 64 22" xfId="6444"/>
    <cellStyle name="Normal 64 23" xfId="6445"/>
    <cellStyle name="Normal 64 24" xfId="6446"/>
    <cellStyle name="Normal 64 25" xfId="6447"/>
    <cellStyle name="Normal 64 26" xfId="6448"/>
    <cellStyle name="Normal 64 27" xfId="6449"/>
    <cellStyle name="Normal 64 28" xfId="6450"/>
    <cellStyle name="Normal 64 29" xfId="6451"/>
    <cellStyle name="Normal 64 3" xfId="6452"/>
    <cellStyle name="Normal 64 3 10" xfId="50325"/>
    <cellStyle name="Normal 64 3 11" xfId="51534"/>
    <cellStyle name="Normal 64 3 12" xfId="52812"/>
    <cellStyle name="Normal 64 3 13" xfId="54052"/>
    <cellStyle name="Normal 64 3 14" xfId="55284"/>
    <cellStyle name="Normal 64 3 15" xfId="56512"/>
    <cellStyle name="Normal 64 3 16" xfId="57730"/>
    <cellStyle name="Normal 64 3 17" xfId="58939"/>
    <cellStyle name="Normal 64 3 18" xfId="60135"/>
    <cellStyle name="Normal 64 3 19" xfId="61518"/>
    <cellStyle name="Normal 64 3 2" xfId="9676"/>
    <cellStyle name="Normal 64 3 20" xfId="62713"/>
    <cellStyle name="Normal 64 3 3" xfId="12942"/>
    <cellStyle name="Normal 64 3 4" xfId="30032"/>
    <cellStyle name="Normal 64 3 5" xfId="38278"/>
    <cellStyle name="Normal 64 3 6" xfId="44197"/>
    <cellStyle name="Normal 64 3 7" xfId="46497"/>
    <cellStyle name="Normal 64 3 8" xfId="47821"/>
    <cellStyle name="Normal 64 3 9" xfId="49079"/>
    <cellStyle name="Normal 64 30" xfId="6453"/>
    <cellStyle name="Normal 64 31" xfId="6454"/>
    <cellStyle name="Normal 64 4" xfId="6455"/>
    <cellStyle name="Normal 64 4 10" xfId="50326"/>
    <cellStyle name="Normal 64 4 11" xfId="51535"/>
    <cellStyle name="Normal 64 4 12" xfId="52813"/>
    <cellStyle name="Normal 64 4 13" xfId="54053"/>
    <cellStyle name="Normal 64 4 14" xfId="55285"/>
    <cellStyle name="Normal 64 4 15" xfId="56513"/>
    <cellStyle name="Normal 64 4 16" xfId="57731"/>
    <cellStyle name="Normal 64 4 17" xfId="58940"/>
    <cellStyle name="Normal 64 4 18" xfId="60136"/>
    <cellStyle name="Normal 64 4 19" xfId="61519"/>
    <cellStyle name="Normal 64 4 2" xfId="12147"/>
    <cellStyle name="Normal 64 4 20" xfId="62714"/>
    <cellStyle name="Normal 64 4 3" xfId="10160"/>
    <cellStyle name="Normal 64 4 4" xfId="39583"/>
    <cellStyle name="Normal 64 4 5" xfId="42296"/>
    <cellStyle name="Normal 64 4 6" xfId="42101"/>
    <cellStyle name="Normal 64 4 7" xfId="46498"/>
    <cellStyle name="Normal 64 4 8" xfId="47822"/>
    <cellStyle name="Normal 64 4 9" xfId="49080"/>
    <cellStyle name="Normal 64 5" xfId="6456"/>
    <cellStyle name="Normal 64 5 10" xfId="50327"/>
    <cellStyle name="Normal 64 5 11" xfId="51536"/>
    <cellStyle name="Normal 64 5 12" xfId="52814"/>
    <cellStyle name="Normal 64 5 13" xfId="54054"/>
    <cellStyle name="Normal 64 5 14" xfId="55286"/>
    <cellStyle name="Normal 64 5 15" xfId="56514"/>
    <cellStyle name="Normal 64 5 16" xfId="57732"/>
    <cellStyle name="Normal 64 5 17" xfId="58941"/>
    <cellStyle name="Normal 64 5 18" xfId="60137"/>
    <cellStyle name="Normal 64 5 19" xfId="61520"/>
    <cellStyle name="Normal 64 5 2" xfId="12148"/>
    <cellStyle name="Normal 64 5 20" xfId="62715"/>
    <cellStyle name="Normal 64 5 3" xfId="10159"/>
    <cellStyle name="Normal 64 5 4" xfId="39465"/>
    <cellStyle name="Normal 64 5 5" xfId="42200"/>
    <cellStyle name="Normal 64 5 6" xfId="31173"/>
    <cellStyle name="Normal 64 5 7" xfId="46499"/>
    <cellStyle name="Normal 64 5 8" xfId="47823"/>
    <cellStyle name="Normal 64 5 9" xfId="49081"/>
    <cellStyle name="Normal 64 6" xfId="6457"/>
    <cellStyle name="Normal 64 6 2" xfId="12149"/>
    <cellStyle name="Normal 64 6 3" xfId="10158"/>
    <cellStyle name="Normal 64 6 4" xfId="39346"/>
    <cellStyle name="Normal 64 6 5" xfId="42110"/>
    <cellStyle name="Normal 64 6 6" xfId="40785"/>
    <cellStyle name="Normal 64 7" xfId="6458"/>
    <cellStyle name="Normal 64 8" xfId="6459"/>
    <cellStyle name="Normal 64 9" xfId="6460"/>
    <cellStyle name="Normal 66 2" xfId="6461"/>
    <cellStyle name="Normal 66 2 10" xfId="50328"/>
    <cellStyle name="Normal 66 2 11" xfId="51537"/>
    <cellStyle name="Normal 66 2 12" xfId="52815"/>
    <cellStyle name="Normal 66 2 13" xfId="54055"/>
    <cellStyle name="Normal 66 2 14" xfId="55287"/>
    <cellStyle name="Normal 66 2 15" xfId="56515"/>
    <cellStyle name="Normal 66 2 16" xfId="57733"/>
    <cellStyle name="Normal 66 2 17" xfId="58942"/>
    <cellStyle name="Normal 66 2 18" xfId="60138"/>
    <cellStyle name="Normal 66 2 19" xfId="61521"/>
    <cellStyle name="Normal 66 2 2" xfId="9677"/>
    <cellStyle name="Normal 66 2 20" xfId="62716"/>
    <cellStyle name="Normal 66 2 3" xfId="12941"/>
    <cellStyle name="Normal 66 2 4" xfId="41568"/>
    <cellStyle name="Normal 66 2 5" xfId="43794"/>
    <cellStyle name="Normal 66 2 6" xfId="43105"/>
    <cellStyle name="Normal 66 2 7" xfId="46500"/>
    <cellStyle name="Normal 66 2 8" xfId="47824"/>
    <cellStyle name="Normal 66 2 9" xfId="49082"/>
    <cellStyle name="Normal 66 3" xfId="6462"/>
    <cellStyle name="Normal 66 3 10" xfId="50329"/>
    <cellStyle name="Normal 66 3 11" xfId="51538"/>
    <cellStyle name="Normal 66 3 12" xfId="52816"/>
    <cellStyle name="Normal 66 3 13" xfId="54056"/>
    <cellStyle name="Normal 66 3 14" xfId="55288"/>
    <cellStyle name="Normal 66 3 15" xfId="56516"/>
    <cellStyle name="Normal 66 3 16" xfId="57734"/>
    <cellStyle name="Normal 66 3 17" xfId="58943"/>
    <cellStyle name="Normal 66 3 18" xfId="60139"/>
    <cellStyle name="Normal 66 3 19" xfId="61522"/>
    <cellStyle name="Normal 66 3 2" xfId="9678"/>
    <cellStyle name="Normal 66 3 20" xfId="62717"/>
    <cellStyle name="Normal 66 3 3" xfId="12940"/>
    <cellStyle name="Normal 66 3 4" xfId="41508"/>
    <cellStyle name="Normal 66 3 5" xfId="43747"/>
    <cellStyle name="Normal 66 3 6" xfId="42272"/>
    <cellStyle name="Normal 66 3 7" xfId="46501"/>
    <cellStyle name="Normal 66 3 8" xfId="47825"/>
    <cellStyle name="Normal 66 3 9" xfId="49083"/>
    <cellStyle name="Normal 67" xfId="9679"/>
    <cellStyle name="Normal 67 10" xfId="6463"/>
    <cellStyle name="Normal 67 10 2" xfId="12150"/>
    <cellStyle name="Normal 67 10 3" xfId="18657"/>
    <cellStyle name="Normal 67 10 4" xfId="39222"/>
    <cellStyle name="Normal 67 10 5" xfId="42026"/>
    <cellStyle name="Normal 67 10 6" xfId="11092"/>
    <cellStyle name="Normal 67 11" xfId="6464"/>
    <cellStyle name="Normal 67 11 2" xfId="12151"/>
    <cellStyle name="Normal 67 11 3" xfId="18248"/>
    <cellStyle name="Normal 67 11 4" xfId="39106"/>
    <cellStyle name="Normal 67 11 5" xfId="41936"/>
    <cellStyle name="Normal 67 11 6" xfId="43137"/>
    <cellStyle name="Normal 67 12" xfId="6465"/>
    <cellStyle name="Normal 67 13" xfId="6466"/>
    <cellStyle name="Normal 67 14" xfId="6467"/>
    <cellStyle name="Normal 67 15" xfId="6468"/>
    <cellStyle name="Normal 67 16" xfId="6469"/>
    <cellStyle name="Normal 67 17" xfId="6470"/>
    <cellStyle name="Normal 67 18" xfId="6471"/>
    <cellStyle name="Normal 67 19" xfId="6472"/>
    <cellStyle name="Normal 67 2" xfId="6473"/>
    <cellStyle name="Normal 67 2 10" xfId="50330"/>
    <cellStyle name="Normal 67 2 11" xfId="51539"/>
    <cellStyle name="Normal 67 2 12" xfId="52817"/>
    <cellStyle name="Normal 67 2 13" xfId="54058"/>
    <cellStyle name="Normal 67 2 14" xfId="55289"/>
    <cellStyle name="Normal 67 2 15" xfId="56517"/>
    <cellStyle name="Normal 67 2 16" xfId="57735"/>
    <cellStyle name="Normal 67 2 17" xfId="58944"/>
    <cellStyle name="Normal 67 2 18" xfId="60140"/>
    <cellStyle name="Normal 67 2 19" xfId="61524"/>
    <cellStyle name="Normal 67 2 2" xfId="9680"/>
    <cellStyle name="Normal 67 2 20" xfId="62718"/>
    <cellStyle name="Normal 67 2 3" xfId="13353"/>
    <cellStyle name="Normal 67 2 4" xfId="40301"/>
    <cellStyle name="Normal 67 2 5" xfId="42856"/>
    <cellStyle name="Normal 67 2 6" xfId="40252"/>
    <cellStyle name="Normal 67 2 7" xfId="46503"/>
    <cellStyle name="Normal 67 2 8" xfId="47827"/>
    <cellStyle name="Normal 67 2 9" xfId="49085"/>
    <cellStyle name="Normal 67 20" xfId="6474"/>
    <cellStyle name="Normal 67 21" xfId="6475"/>
    <cellStyle name="Normal 67 22" xfId="6476"/>
    <cellStyle name="Normal 67 23" xfId="6477"/>
    <cellStyle name="Normal 67 24" xfId="6478"/>
    <cellStyle name="Normal 67 25" xfId="6479"/>
    <cellStyle name="Normal 67 26" xfId="6480"/>
    <cellStyle name="Normal 67 27" xfId="6481"/>
    <cellStyle name="Normal 67 28" xfId="6482"/>
    <cellStyle name="Normal 67 29" xfId="6483"/>
    <cellStyle name="Normal 67 3" xfId="6484"/>
    <cellStyle name="Normal 67 3 10" xfId="50331"/>
    <cellStyle name="Normal 67 3 11" xfId="51540"/>
    <cellStyle name="Normal 67 3 12" xfId="52818"/>
    <cellStyle name="Normal 67 3 13" xfId="54059"/>
    <cellStyle name="Normal 67 3 14" xfId="55290"/>
    <cellStyle name="Normal 67 3 15" xfId="56518"/>
    <cellStyle name="Normal 67 3 16" xfId="57736"/>
    <cellStyle name="Normal 67 3 17" xfId="58945"/>
    <cellStyle name="Normal 67 3 18" xfId="60141"/>
    <cellStyle name="Normal 67 3 19" xfId="61525"/>
    <cellStyle name="Normal 67 3 2" xfId="9681"/>
    <cellStyle name="Normal 67 3 20" xfId="62719"/>
    <cellStyle name="Normal 67 3 3" xfId="12937"/>
    <cellStyle name="Normal 67 3 4" xfId="41191"/>
    <cellStyle name="Normal 67 3 5" xfId="43506"/>
    <cellStyle name="Normal 67 3 6" xfId="14506"/>
    <cellStyle name="Normal 67 3 7" xfId="46504"/>
    <cellStyle name="Normal 67 3 8" xfId="47828"/>
    <cellStyle name="Normal 67 3 9" xfId="49086"/>
    <cellStyle name="Normal 67 30" xfId="6485"/>
    <cellStyle name="Normal 67 31" xfId="6486"/>
    <cellStyle name="Normal 67 4" xfId="6487"/>
    <cellStyle name="Normal 67 4 10" xfId="50332"/>
    <cellStyle name="Normal 67 4 11" xfId="51541"/>
    <cellStyle name="Normal 67 4 12" xfId="52819"/>
    <cellStyle name="Normal 67 4 13" xfId="54060"/>
    <cellStyle name="Normal 67 4 14" xfId="55291"/>
    <cellStyle name="Normal 67 4 15" xfId="56519"/>
    <cellStyle name="Normal 67 4 16" xfId="57737"/>
    <cellStyle name="Normal 67 4 17" xfId="58946"/>
    <cellStyle name="Normal 67 4 18" xfId="60142"/>
    <cellStyle name="Normal 67 4 19" xfId="61526"/>
    <cellStyle name="Normal 67 4 2" xfId="12152"/>
    <cellStyle name="Normal 67 4 20" xfId="62720"/>
    <cellStyle name="Normal 67 4 3" xfId="17843"/>
    <cellStyle name="Normal 67 4 4" xfId="38983"/>
    <cellStyle name="Normal 67 4 5" xfId="41612"/>
    <cellStyle name="Normal 67 4 6" xfId="38073"/>
    <cellStyle name="Normal 67 4 7" xfId="46505"/>
    <cellStyle name="Normal 67 4 8" xfId="47829"/>
    <cellStyle name="Normal 67 4 9" xfId="49087"/>
    <cellStyle name="Normal 67 5" xfId="6488"/>
    <cellStyle name="Normal 67 5 10" xfId="50333"/>
    <cellStyle name="Normal 67 5 11" xfId="51542"/>
    <cellStyle name="Normal 67 5 12" xfId="52820"/>
    <cellStyle name="Normal 67 5 13" xfId="54061"/>
    <cellStyle name="Normal 67 5 14" xfId="55292"/>
    <cellStyle name="Normal 67 5 15" xfId="56520"/>
    <cellStyle name="Normal 67 5 16" xfId="57738"/>
    <cellStyle name="Normal 67 5 17" xfId="58947"/>
    <cellStyle name="Normal 67 5 18" xfId="60143"/>
    <cellStyle name="Normal 67 5 19" xfId="61527"/>
    <cellStyle name="Normal 67 5 2" xfId="12153"/>
    <cellStyle name="Normal 67 5 20" xfId="62721"/>
    <cellStyle name="Normal 67 5 3" xfId="17439"/>
    <cellStyle name="Normal 67 5 4" xfId="38878"/>
    <cellStyle name="Normal 67 5 5" xfId="39335"/>
    <cellStyle name="Normal 67 5 6" xfId="36976"/>
    <cellStyle name="Normal 67 5 7" xfId="46506"/>
    <cellStyle name="Normal 67 5 8" xfId="47830"/>
    <cellStyle name="Normal 67 5 9" xfId="49088"/>
    <cellStyle name="Normal 67 6" xfId="6489"/>
    <cellStyle name="Normal 67 6 2" xfId="12154"/>
    <cellStyle name="Normal 67 6 3" xfId="17041"/>
    <cellStyle name="Normal 67 6 4" xfId="38749"/>
    <cellStyle name="Normal 67 6 5" xfId="35283"/>
    <cellStyle name="Normal 67 6 6" xfId="11174"/>
    <cellStyle name="Normal 67 7" xfId="6490"/>
    <cellStyle name="Normal 67 7 2" xfId="12155"/>
    <cellStyle name="Normal 67 7 3" xfId="16649"/>
    <cellStyle name="Normal 67 7 4" xfId="33887"/>
    <cellStyle name="Normal 67 7 5" xfId="31210"/>
    <cellStyle name="Normal 67 7 6" xfId="35504"/>
    <cellStyle name="Normal 67 8" xfId="6491"/>
    <cellStyle name="Normal 67 8 2" xfId="12156"/>
    <cellStyle name="Normal 67 8 3" xfId="16251"/>
    <cellStyle name="Normal 67 8 4" xfId="33612"/>
    <cellStyle name="Normal 67 8 5" xfId="36592"/>
    <cellStyle name="Normal 67 8 6" xfId="42212"/>
    <cellStyle name="Normal 67 9" xfId="6492"/>
    <cellStyle name="Normal 67 9 2" xfId="12157"/>
    <cellStyle name="Normal 67 9 3" xfId="15850"/>
    <cellStyle name="Normal 67 9 4" xfId="33323"/>
    <cellStyle name="Normal 67 9 5" xfId="40670"/>
    <cellStyle name="Normal 67 9 6" xfId="43853"/>
    <cellStyle name="Normal 68" xfId="9682"/>
    <cellStyle name="Normal 68 10" xfId="6493"/>
    <cellStyle name="Normal 68 10 2" xfId="12158"/>
    <cellStyle name="Normal 68 10 3" xfId="15450"/>
    <cellStyle name="Normal 68 10 4" xfId="33021"/>
    <cellStyle name="Normal 68 10 5" xfId="38936"/>
    <cellStyle name="Normal 68 10 6" xfId="41317"/>
    <cellStyle name="Normal 68 11" xfId="6494"/>
    <cellStyle name="Normal 68 11 2" xfId="12159"/>
    <cellStyle name="Normal 68 11 3" xfId="15004"/>
    <cellStyle name="Normal 68 11 4" xfId="32726"/>
    <cellStyle name="Normal 68 11 5" xfId="36459"/>
    <cellStyle name="Normal 68 11 6" xfId="32788"/>
    <cellStyle name="Normal 68 12" xfId="6495"/>
    <cellStyle name="Normal 68 12 2" xfId="12160"/>
    <cellStyle name="Normal 68 12 3" xfId="10156"/>
    <cellStyle name="Normal 68 12 4" xfId="32421"/>
    <cellStyle name="Normal 68 12 5" xfId="38199"/>
    <cellStyle name="Normal 68 12 6" xfId="37442"/>
    <cellStyle name="Normal 68 13" xfId="6496"/>
    <cellStyle name="Normal 68 13 2" xfId="12161"/>
    <cellStyle name="Normal 68 13 3" xfId="10155"/>
    <cellStyle name="Normal 68 13 4" xfId="32109"/>
    <cellStyle name="Normal 68 13 5" xfId="37426"/>
    <cellStyle name="Normal 68 13 6" xfId="34890"/>
    <cellStyle name="Normal 68 14" xfId="6497"/>
    <cellStyle name="Normal 68 14 2" xfId="12162"/>
    <cellStyle name="Normal 68 14 3" xfId="10154"/>
    <cellStyle name="Normal 68 14 4" xfId="31758"/>
    <cellStyle name="Normal 68 14 5" xfId="39477"/>
    <cellStyle name="Normal 68 14 6" xfId="30220"/>
    <cellStyle name="Normal 68 15" xfId="6498"/>
    <cellStyle name="Normal 68 16" xfId="6499"/>
    <cellStyle name="Normal 68 17" xfId="6500"/>
    <cellStyle name="Normal 68 18" xfId="6501"/>
    <cellStyle name="Normal 68 19" xfId="6502"/>
    <cellStyle name="Normal 68 2" xfId="6503"/>
    <cellStyle name="Normal 68 2 10" xfId="50334"/>
    <cellStyle name="Normal 68 2 11" xfId="51543"/>
    <cellStyle name="Normal 68 2 12" xfId="52821"/>
    <cellStyle name="Normal 68 2 13" xfId="54062"/>
    <cellStyle name="Normal 68 2 14" xfId="55294"/>
    <cellStyle name="Normal 68 2 15" xfId="56522"/>
    <cellStyle name="Normal 68 2 16" xfId="57740"/>
    <cellStyle name="Normal 68 2 17" xfId="58948"/>
    <cellStyle name="Normal 68 2 18" xfId="60144"/>
    <cellStyle name="Normal 68 2 19" xfId="61528"/>
    <cellStyle name="Normal 68 2 2" xfId="9683"/>
    <cellStyle name="Normal 68 2 20" xfId="62722"/>
    <cellStyle name="Normal 68 2 3" xfId="12935"/>
    <cellStyle name="Normal 68 2 4" xfId="36615"/>
    <cellStyle name="Normal 68 2 5" xfId="40624"/>
    <cellStyle name="Normal 68 2 6" xfId="42375"/>
    <cellStyle name="Normal 68 2 7" xfId="46508"/>
    <cellStyle name="Normal 68 2 8" xfId="47832"/>
    <cellStyle name="Normal 68 2 9" xfId="49089"/>
    <cellStyle name="Normal 68 20" xfId="6504"/>
    <cellStyle name="Normal 68 21" xfId="6505"/>
    <cellStyle name="Normal 68 22" xfId="6506"/>
    <cellStyle name="Normal 68 23" xfId="6507"/>
    <cellStyle name="Normal 68 24" xfId="6508"/>
    <cellStyle name="Normal 68 25" xfId="6509"/>
    <cellStyle name="Normal 68 26" xfId="6510"/>
    <cellStyle name="Normal 68 27" xfId="6511"/>
    <cellStyle name="Normal 68 28" xfId="6512"/>
    <cellStyle name="Normal 68 29" xfId="6513"/>
    <cellStyle name="Normal 68 3" xfId="6514"/>
    <cellStyle name="Normal 68 3 10" xfId="50335"/>
    <cellStyle name="Normal 68 3 11" xfId="51544"/>
    <cellStyle name="Normal 68 3 12" xfId="52822"/>
    <cellStyle name="Normal 68 3 13" xfId="54063"/>
    <cellStyle name="Normal 68 3 14" xfId="55295"/>
    <cellStyle name="Normal 68 3 15" xfId="56523"/>
    <cellStyle name="Normal 68 3 16" xfId="57741"/>
    <cellStyle name="Normal 68 3 17" xfId="58949"/>
    <cellStyle name="Normal 68 3 18" xfId="60145"/>
    <cellStyle name="Normal 68 3 19" xfId="61529"/>
    <cellStyle name="Normal 68 3 2" xfId="9684"/>
    <cellStyle name="Normal 68 3 20" xfId="62723"/>
    <cellStyle name="Normal 68 3 3" xfId="12934"/>
    <cellStyle name="Normal 68 3 4" xfId="37986"/>
    <cellStyle name="Normal 68 3 5" xfId="39550"/>
    <cellStyle name="Normal 68 3 6" xfId="42035"/>
    <cellStyle name="Normal 68 3 7" xfId="46509"/>
    <cellStyle name="Normal 68 3 8" xfId="47833"/>
    <cellStyle name="Normal 68 3 9" xfId="49090"/>
    <cellStyle name="Normal 68 30" xfId="6515"/>
    <cellStyle name="Normal 68 31" xfId="6516"/>
    <cellStyle name="Normal 68 32" xfId="6517"/>
    <cellStyle name="Normal 68 33" xfId="6518"/>
    <cellStyle name="Normal 68 34" xfId="6519"/>
    <cellStyle name="Normal 68 35" xfId="6520"/>
    <cellStyle name="Normal 68 4" xfId="6521"/>
    <cellStyle name="Normal 68 4 10" xfId="50336"/>
    <cellStyle name="Normal 68 4 11" xfId="51545"/>
    <cellStyle name="Normal 68 4 12" xfId="52823"/>
    <cellStyle name="Normal 68 4 13" xfId="54064"/>
    <cellStyle name="Normal 68 4 14" xfId="55296"/>
    <cellStyle name="Normal 68 4 15" xfId="56524"/>
    <cellStyle name="Normal 68 4 16" xfId="57742"/>
    <cellStyle name="Normal 68 4 17" xfId="58950"/>
    <cellStyle name="Normal 68 4 18" xfId="60146"/>
    <cellStyle name="Normal 68 4 19" xfId="61530"/>
    <cellStyle name="Normal 68 4 2" xfId="12163"/>
    <cellStyle name="Normal 68 4 20" xfId="62724"/>
    <cellStyle name="Normal 68 4 3" xfId="10153"/>
    <cellStyle name="Normal 68 4 4" xfId="36260"/>
    <cellStyle name="Normal 68 4 5" xfId="41658"/>
    <cellStyle name="Normal 68 4 6" xfId="40797"/>
    <cellStyle name="Normal 68 4 7" xfId="46510"/>
    <cellStyle name="Normal 68 4 8" xfId="47834"/>
    <cellStyle name="Normal 68 4 9" xfId="49091"/>
    <cellStyle name="Normal 68 5" xfId="6522"/>
    <cellStyle name="Normal 68 5 10" xfId="50337"/>
    <cellStyle name="Normal 68 5 11" xfId="51546"/>
    <cellStyle name="Normal 68 5 12" xfId="52824"/>
    <cellStyle name="Normal 68 5 13" xfId="54065"/>
    <cellStyle name="Normal 68 5 14" xfId="55297"/>
    <cellStyle name="Normal 68 5 15" xfId="56525"/>
    <cellStyle name="Normal 68 5 16" xfId="57743"/>
    <cellStyle name="Normal 68 5 17" xfId="58951"/>
    <cellStyle name="Normal 68 5 18" xfId="60147"/>
    <cellStyle name="Normal 68 5 19" xfId="61531"/>
    <cellStyle name="Normal 68 5 2" xfId="12164"/>
    <cellStyle name="Normal 68 5 20" xfId="62725"/>
    <cellStyle name="Normal 68 5 3" xfId="10152"/>
    <cellStyle name="Normal 68 5 4" xfId="36010"/>
    <cellStyle name="Normal 68 5 5" xfId="33227"/>
    <cellStyle name="Normal 68 5 6" xfId="42559"/>
    <cellStyle name="Normal 68 5 7" xfId="46511"/>
    <cellStyle name="Normal 68 5 8" xfId="47835"/>
    <cellStyle name="Normal 68 5 9" xfId="49092"/>
    <cellStyle name="Normal 68 6" xfId="6523"/>
    <cellStyle name="Normal 68 6 10" xfId="50338"/>
    <cellStyle name="Normal 68 6 11" xfId="51547"/>
    <cellStyle name="Normal 68 6 12" xfId="52825"/>
    <cellStyle name="Normal 68 6 13" xfId="54066"/>
    <cellStyle name="Normal 68 6 14" xfId="55298"/>
    <cellStyle name="Normal 68 6 15" xfId="56526"/>
    <cellStyle name="Normal 68 6 16" xfId="57744"/>
    <cellStyle name="Normal 68 6 17" xfId="58952"/>
    <cellStyle name="Normal 68 6 18" xfId="60148"/>
    <cellStyle name="Normal 68 6 19" xfId="61532"/>
    <cellStyle name="Normal 68 6 2" xfId="12165"/>
    <cellStyle name="Normal 68 6 20" xfId="62726"/>
    <cellStyle name="Normal 68 6 3" xfId="10151"/>
    <cellStyle name="Normal 68 6 4" xfId="35725"/>
    <cellStyle name="Normal 68 6 5" xfId="10768"/>
    <cellStyle name="Normal 68 6 6" xfId="38431"/>
    <cellStyle name="Normal 68 6 7" xfId="46512"/>
    <cellStyle name="Normal 68 6 8" xfId="47836"/>
    <cellStyle name="Normal 68 6 9" xfId="49093"/>
    <cellStyle name="Normal 68 7" xfId="6524"/>
    <cellStyle name="Normal 68 7 10" xfId="50339"/>
    <cellStyle name="Normal 68 7 11" xfId="51548"/>
    <cellStyle name="Normal 68 7 12" xfId="52826"/>
    <cellStyle name="Normal 68 7 13" xfId="54067"/>
    <cellStyle name="Normal 68 7 14" xfId="55299"/>
    <cellStyle name="Normal 68 7 15" xfId="56527"/>
    <cellStyle name="Normal 68 7 16" xfId="57745"/>
    <cellStyle name="Normal 68 7 17" xfId="58953"/>
    <cellStyle name="Normal 68 7 18" xfId="60149"/>
    <cellStyle name="Normal 68 7 19" xfId="61533"/>
    <cellStyle name="Normal 68 7 2" xfId="12166"/>
    <cellStyle name="Normal 68 7 20" xfId="62727"/>
    <cellStyle name="Normal 68 7 3" xfId="22991"/>
    <cellStyle name="Normal 68 7 4" xfId="35389"/>
    <cellStyle name="Normal 68 7 5" xfId="33423"/>
    <cellStyle name="Normal 68 7 6" xfId="10639"/>
    <cellStyle name="Normal 68 7 7" xfId="46513"/>
    <cellStyle name="Normal 68 7 8" xfId="47837"/>
    <cellStyle name="Normal 68 7 9" xfId="49094"/>
    <cellStyle name="Normal 68 8" xfId="6525"/>
    <cellStyle name="Normal 68 8 10" xfId="50340"/>
    <cellStyle name="Normal 68 8 11" xfId="51549"/>
    <cellStyle name="Normal 68 8 12" xfId="52827"/>
    <cellStyle name="Normal 68 8 13" xfId="54068"/>
    <cellStyle name="Normal 68 8 14" xfId="55300"/>
    <cellStyle name="Normal 68 8 15" xfId="56528"/>
    <cellStyle name="Normal 68 8 16" xfId="57746"/>
    <cellStyle name="Normal 68 8 17" xfId="58954"/>
    <cellStyle name="Normal 68 8 18" xfId="60150"/>
    <cellStyle name="Normal 68 8 19" xfId="61534"/>
    <cellStyle name="Normal 68 8 2" xfId="12167"/>
    <cellStyle name="Normal 68 8 20" xfId="62728"/>
    <cellStyle name="Normal 68 8 3" xfId="17867"/>
    <cellStyle name="Normal 68 8 4" xfId="35091"/>
    <cellStyle name="Normal 68 8 5" xfId="13100"/>
    <cellStyle name="Normal 68 8 6" xfId="43989"/>
    <cellStyle name="Normal 68 8 7" xfId="46514"/>
    <cellStyle name="Normal 68 8 8" xfId="47838"/>
    <cellStyle name="Normal 68 8 9" xfId="49095"/>
    <cellStyle name="Normal 68 9" xfId="6526"/>
    <cellStyle name="Normal 68 9 10" xfId="50341"/>
    <cellStyle name="Normal 68 9 11" xfId="51550"/>
    <cellStyle name="Normal 68 9 12" xfId="52828"/>
    <cellStyle name="Normal 68 9 13" xfId="54069"/>
    <cellStyle name="Normal 68 9 14" xfId="55301"/>
    <cellStyle name="Normal 68 9 15" xfId="56529"/>
    <cellStyle name="Normal 68 9 16" xfId="57747"/>
    <cellStyle name="Normal 68 9 17" xfId="58955"/>
    <cellStyle name="Normal 68 9 18" xfId="60151"/>
    <cellStyle name="Normal 68 9 19" xfId="61535"/>
    <cellStyle name="Normal 68 9 2" xfId="12168"/>
    <cellStyle name="Normal 68 9 20" xfId="62729"/>
    <cellStyle name="Normal 68 9 3" xfId="23356"/>
    <cellStyle name="Normal 68 9 4" xfId="34794"/>
    <cellStyle name="Normal 68 9 5" xfId="10593"/>
    <cellStyle name="Normal 68 9 6" xfId="35442"/>
    <cellStyle name="Normal 68 9 7" xfId="46515"/>
    <cellStyle name="Normal 68 9 8" xfId="47839"/>
    <cellStyle name="Normal 68 9 9" xfId="49096"/>
    <cellStyle name="Normal 69" xfId="9685"/>
    <cellStyle name="Normal 69 10" xfId="6527"/>
    <cellStyle name="Normal 69 10 2" xfId="12169"/>
    <cellStyle name="Normal 69 10 3" xfId="20999"/>
    <cellStyle name="Normal 69 10 4" xfId="34491"/>
    <cellStyle name="Normal 69 10 5" xfId="31042"/>
    <cellStyle name="Normal 69 10 6" xfId="36082"/>
    <cellStyle name="Normal 69 11" xfId="6528"/>
    <cellStyle name="Normal 69 11 2" xfId="12170"/>
    <cellStyle name="Normal 69 11 3" xfId="19875"/>
    <cellStyle name="Normal 69 11 4" xfId="34178"/>
    <cellStyle name="Normal 69 11 5" xfId="39913"/>
    <cellStyle name="Normal 69 11 6" xfId="32230"/>
    <cellStyle name="Normal 69 12" xfId="6529"/>
    <cellStyle name="Normal 69 13" xfId="6530"/>
    <cellStyle name="Normal 69 14" xfId="6531"/>
    <cellStyle name="Normal 69 15" xfId="6532"/>
    <cellStyle name="Normal 69 16" xfId="6533"/>
    <cellStyle name="Normal 69 17" xfId="6534"/>
    <cellStyle name="Normal 69 18" xfId="6535"/>
    <cellStyle name="Normal 69 19" xfId="6536"/>
    <cellStyle name="Normal 69 2" xfId="6537"/>
    <cellStyle name="Normal 69 2 10" xfId="50343"/>
    <cellStyle name="Normal 69 2 11" xfId="51551"/>
    <cellStyle name="Normal 69 2 12" xfId="52829"/>
    <cellStyle name="Normal 69 2 13" xfId="54071"/>
    <cellStyle name="Normal 69 2 14" xfId="55302"/>
    <cellStyle name="Normal 69 2 15" xfId="56530"/>
    <cellStyle name="Normal 69 2 16" xfId="57748"/>
    <cellStyle name="Normal 69 2 17" xfId="58956"/>
    <cellStyle name="Normal 69 2 18" xfId="60152"/>
    <cellStyle name="Normal 69 2 19" xfId="61536"/>
    <cellStyle name="Normal 69 2 2" xfId="9686"/>
    <cellStyle name="Normal 69 2 20" xfId="62730"/>
    <cellStyle name="Normal 69 2 3" xfId="12932"/>
    <cellStyle name="Normal 69 2 4" xfId="36685"/>
    <cellStyle name="Normal 69 2 5" xfId="33204"/>
    <cellStyle name="Normal 69 2 6" xfId="32322"/>
    <cellStyle name="Normal 69 2 7" xfId="46517"/>
    <cellStyle name="Normal 69 2 8" xfId="47840"/>
    <cellStyle name="Normal 69 2 9" xfId="49098"/>
    <cellStyle name="Normal 69 20" xfId="6538"/>
    <cellStyle name="Normal 69 21" xfId="6539"/>
    <cellStyle name="Normal 69 22" xfId="6540"/>
    <cellStyle name="Normal 69 23" xfId="6541"/>
    <cellStyle name="Normal 69 24" xfId="6542"/>
    <cellStyle name="Normal 69 25" xfId="6543"/>
    <cellStyle name="Normal 69 26" xfId="6544"/>
    <cellStyle name="Normal 69 27" xfId="6545"/>
    <cellStyle name="Normal 69 28" xfId="6546"/>
    <cellStyle name="Normal 69 29" xfId="6547"/>
    <cellStyle name="Normal 69 3" xfId="6548"/>
    <cellStyle name="Normal 69 3 10" xfId="50344"/>
    <cellStyle name="Normal 69 3 11" xfId="51552"/>
    <cellStyle name="Normal 69 3 12" xfId="52830"/>
    <cellStyle name="Normal 69 3 13" xfId="54072"/>
    <cellStyle name="Normal 69 3 14" xfId="55303"/>
    <cellStyle name="Normal 69 3 15" xfId="56531"/>
    <cellStyle name="Normal 69 3 16" xfId="57749"/>
    <cellStyle name="Normal 69 3 17" xfId="58957"/>
    <cellStyle name="Normal 69 3 18" xfId="60153"/>
    <cellStyle name="Normal 69 3 19" xfId="61537"/>
    <cellStyle name="Normal 69 3 2" xfId="9687"/>
    <cellStyle name="Normal 69 3 20" xfId="62731"/>
    <cellStyle name="Normal 69 3 3" xfId="12930"/>
    <cellStyle name="Normal 69 3 4" xfId="33976"/>
    <cellStyle name="Normal 69 3 5" xfId="34953"/>
    <cellStyle name="Normal 69 3 6" xfId="42506"/>
    <cellStyle name="Normal 69 3 7" xfId="46518"/>
    <cellStyle name="Normal 69 3 8" xfId="47841"/>
    <cellStyle name="Normal 69 3 9" xfId="49099"/>
    <cellStyle name="Normal 69 30" xfId="6549"/>
    <cellStyle name="Normal 69 31" xfId="6550"/>
    <cellStyle name="Normal 69 4" xfId="6551"/>
    <cellStyle name="Normal 69 4 10" xfId="50345"/>
    <cellStyle name="Normal 69 4 11" xfId="51553"/>
    <cellStyle name="Normal 69 4 12" xfId="52831"/>
    <cellStyle name="Normal 69 4 13" xfId="54073"/>
    <cellStyle name="Normal 69 4 14" xfId="55304"/>
    <cellStyle name="Normal 69 4 15" xfId="56532"/>
    <cellStyle name="Normal 69 4 16" xfId="57750"/>
    <cellStyle name="Normal 69 4 17" xfId="58958"/>
    <cellStyle name="Normal 69 4 18" xfId="60154"/>
    <cellStyle name="Normal 69 4 19" xfId="61538"/>
    <cellStyle name="Normal 69 4 2" xfId="12171"/>
    <cellStyle name="Normal 69 4 20" xfId="62732"/>
    <cellStyle name="Normal 69 4 3" xfId="10150"/>
    <cellStyle name="Normal 69 4 4" xfId="9870"/>
    <cellStyle name="Normal 69 4 5" xfId="32383"/>
    <cellStyle name="Normal 69 4 6" xfId="16996"/>
    <cellStyle name="Normal 69 4 7" xfId="46519"/>
    <cellStyle name="Normal 69 4 8" xfId="47842"/>
    <cellStyle name="Normal 69 4 9" xfId="49100"/>
    <cellStyle name="Normal 69 5" xfId="6552"/>
    <cellStyle name="Normal 69 5 10" xfId="50346"/>
    <cellStyle name="Normal 69 5 11" xfId="51554"/>
    <cellStyle name="Normal 69 5 12" xfId="52832"/>
    <cellStyle name="Normal 69 5 13" xfId="54074"/>
    <cellStyle name="Normal 69 5 14" xfId="55305"/>
    <cellStyle name="Normal 69 5 15" xfId="56533"/>
    <cellStyle name="Normal 69 5 16" xfId="57751"/>
    <cellStyle name="Normal 69 5 17" xfId="58959"/>
    <cellStyle name="Normal 69 5 18" xfId="60155"/>
    <cellStyle name="Normal 69 5 19" xfId="61539"/>
    <cellStyle name="Normal 69 5 2" xfId="12172"/>
    <cellStyle name="Normal 69 5 20" xfId="62733"/>
    <cellStyle name="Normal 69 5 3" xfId="19472"/>
    <cellStyle name="Normal 69 5 4" xfId="38624"/>
    <cellStyle name="Normal 69 5 5" xfId="34971"/>
    <cellStyle name="Normal 69 5 6" xfId="32956"/>
    <cellStyle name="Normal 69 5 7" xfId="46520"/>
    <cellStyle name="Normal 69 5 8" xfId="47843"/>
    <cellStyle name="Normal 69 5 9" xfId="49101"/>
    <cellStyle name="Normal 69 6" xfId="6553"/>
    <cellStyle name="Normal 69 6 2" xfId="12173"/>
    <cellStyle name="Normal 69 6 3" xfId="19063"/>
    <cellStyle name="Normal 69 6 4" xfId="38495"/>
    <cellStyle name="Normal 69 6 5" xfId="41845"/>
    <cellStyle name="Normal 69 6 6" xfId="44030"/>
    <cellStyle name="Normal 69 7" xfId="6554"/>
    <cellStyle name="Normal 69 7 2" xfId="12174"/>
    <cellStyle name="Normal 69 7 3" xfId="18656"/>
    <cellStyle name="Normal 69 7 4" xfId="34697"/>
    <cellStyle name="Normal 69 7 5" xfId="20962"/>
    <cellStyle name="Normal 69 7 6" xfId="43197"/>
    <cellStyle name="Normal 69 8" xfId="6555"/>
    <cellStyle name="Normal 69 8 2" xfId="12175"/>
    <cellStyle name="Normal 69 8 3" xfId="18247"/>
    <cellStyle name="Normal 69 8 4" xfId="37153"/>
    <cellStyle name="Normal 69 8 5" xfId="11118"/>
    <cellStyle name="Normal 69 8 6" xfId="40720"/>
    <cellStyle name="Normal 69 9" xfId="6556"/>
    <cellStyle name="Normal 69 9 2" xfId="12176"/>
    <cellStyle name="Normal 69 9 3" xfId="17841"/>
    <cellStyle name="Normal 69 9 4" xfId="38083"/>
    <cellStyle name="Normal 69 9 5" xfId="38102"/>
    <cellStyle name="Normal 69 9 6" xfId="38341"/>
    <cellStyle name="Normal 7" xfId="9688"/>
    <cellStyle name="Normal 7 10" xfId="6557"/>
    <cellStyle name="Normal 7 10 2" xfId="12177"/>
    <cellStyle name="Normal 7 10 3" xfId="17438"/>
    <cellStyle name="Normal 7 10 4" xfId="37943"/>
    <cellStyle name="Normal 7 10 5" xfId="34728"/>
    <cellStyle name="Normal 7 10 6" xfId="13079"/>
    <cellStyle name="Normal 7 11" xfId="6558"/>
    <cellStyle name="Normal 7 11 2" xfId="12178"/>
    <cellStyle name="Normal 7 11 3" xfId="17039"/>
    <cellStyle name="Normal 7 11 4" xfId="33886"/>
    <cellStyle name="Normal 7 11 5" xfId="30564"/>
    <cellStyle name="Normal 7 11 6" xfId="37334"/>
    <cellStyle name="Normal 7 12" xfId="6559"/>
    <cellStyle name="Normal 7 12 2" xfId="12179"/>
    <cellStyle name="Normal 7 12 3" xfId="16648"/>
    <cellStyle name="Normal 7 12 4" xfId="33611"/>
    <cellStyle name="Normal 7 12 5" xfId="41900"/>
    <cellStyle name="Normal 7 12 6" xfId="42307"/>
    <cellStyle name="Normal 7 13" xfId="6560"/>
    <cellStyle name="Normal 7 13 2" xfId="12180"/>
    <cellStyle name="Normal 7 13 3" xfId="16250"/>
    <cellStyle name="Normal 7 13 4" xfId="33322"/>
    <cellStyle name="Normal 7 13 5" xfId="40765"/>
    <cellStyle name="Normal 7 13 6" xfId="35790"/>
    <cellStyle name="Normal 7 14" xfId="6561"/>
    <cellStyle name="Normal 7 14 2" xfId="12181"/>
    <cellStyle name="Normal 7 14 3" xfId="15849"/>
    <cellStyle name="Normal 7 14 4" xfId="33020"/>
    <cellStyle name="Normal 7 14 5" xfId="39051"/>
    <cellStyle name="Normal 7 14 6" xfId="40882"/>
    <cellStyle name="Normal 7 15" xfId="6562"/>
    <cellStyle name="Normal 7 16" xfId="6563"/>
    <cellStyle name="Normal 7 17" xfId="6564"/>
    <cellStyle name="Normal 7 18" xfId="6565"/>
    <cellStyle name="Normal 7 19" xfId="6566"/>
    <cellStyle name="Normal 7 2" xfId="6567"/>
    <cellStyle name="Normal 7 2 10" xfId="50347"/>
    <cellStyle name="Normal 7 2 11" xfId="51555"/>
    <cellStyle name="Normal 7 2 12" xfId="52833"/>
    <cellStyle name="Normal 7 2 13" xfId="54075"/>
    <cellStyle name="Normal 7 2 14" xfId="55306"/>
    <cellStyle name="Normal 7 2 15" xfId="56534"/>
    <cellStyle name="Normal 7 2 16" xfId="57752"/>
    <cellStyle name="Normal 7 2 17" xfId="58960"/>
    <cellStyle name="Normal 7 2 18" xfId="60156"/>
    <cellStyle name="Normal 7 2 19" xfId="61540"/>
    <cellStyle name="Normal 7 2 2" xfId="9689"/>
    <cellStyle name="Normal 7 2 20" xfId="62734"/>
    <cellStyle name="Normal 7 2 3" xfId="12928"/>
    <cellStyle name="Normal 7 2 4" xfId="33402"/>
    <cellStyle name="Normal 7 2 5" xfId="39676"/>
    <cellStyle name="Normal 7 2 6" xfId="40832"/>
    <cellStyle name="Normal 7 2 7" xfId="46522"/>
    <cellStyle name="Normal 7 2 8" xfId="47845"/>
    <cellStyle name="Normal 7 2 9" xfId="49103"/>
    <cellStyle name="Normal 7 20" xfId="6568"/>
    <cellStyle name="Normal 7 21" xfId="6569"/>
    <cellStyle name="Normal 7 22" xfId="6570"/>
    <cellStyle name="Normal 7 23" xfId="6571"/>
    <cellStyle name="Normal 7 24" xfId="6572"/>
    <cellStyle name="Normal 7 25" xfId="6573"/>
    <cellStyle name="Normal 7 26" xfId="6574"/>
    <cellStyle name="Normal 7 27" xfId="6575"/>
    <cellStyle name="Normal 7 28" xfId="6576"/>
    <cellStyle name="Normal 7 29" xfId="6577"/>
    <cellStyle name="Normal 7 3" xfId="6578"/>
    <cellStyle name="Normal 7 3 10" xfId="50348"/>
    <cellStyle name="Normal 7 3 11" xfId="51556"/>
    <cellStyle name="Normal 7 3 12" xfId="52834"/>
    <cellStyle name="Normal 7 3 13" xfId="54076"/>
    <cellStyle name="Normal 7 3 14" xfId="55307"/>
    <cellStyle name="Normal 7 3 15" xfId="56535"/>
    <cellStyle name="Normal 7 3 16" xfId="57753"/>
    <cellStyle name="Normal 7 3 17" xfId="58961"/>
    <cellStyle name="Normal 7 3 18" xfId="60157"/>
    <cellStyle name="Normal 7 3 19" xfId="61541"/>
    <cellStyle name="Normal 7 3 2" xfId="9690"/>
    <cellStyle name="Normal 7 3 20" xfId="62735"/>
    <cellStyle name="Normal 7 3 3" xfId="12927"/>
    <cellStyle name="Normal 7 3 4" xfId="33105"/>
    <cellStyle name="Normal 7 3 5" xfId="39236"/>
    <cellStyle name="Normal 7 3 6" xfId="42859"/>
    <cellStyle name="Normal 7 3 7" xfId="46523"/>
    <cellStyle name="Normal 7 3 8" xfId="47846"/>
    <cellStyle name="Normal 7 3 9" xfId="49104"/>
    <cellStyle name="Normal 7 30" xfId="6579"/>
    <cellStyle name="Normal 7 31" xfId="6580"/>
    <cellStyle name="Normal 7 32" xfId="6581"/>
    <cellStyle name="Normal 7 33" xfId="6582"/>
    <cellStyle name="Normal 7 34" xfId="6583"/>
    <cellStyle name="Normal 7 35" xfId="6584"/>
    <cellStyle name="Normal 7 4" xfId="6585"/>
    <cellStyle name="Normal 7 4 10" xfId="50349"/>
    <cellStyle name="Normal 7 4 11" xfId="51557"/>
    <cellStyle name="Normal 7 4 12" xfId="52835"/>
    <cellStyle name="Normal 7 4 13" xfId="54077"/>
    <cellStyle name="Normal 7 4 14" xfId="55308"/>
    <cellStyle name="Normal 7 4 15" xfId="56536"/>
    <cellStyle name="Normal 7 4 16" xfId="57754"/>
    <cellStyle name="Normal 7 4 17" xfId="58962"/>
    <cellStyle name="Normal 7 4 18" xfId="60158"/>
    <cellStyle name="Normal 7 4 19" xfId="61542"/>
    <cellStyle name="Normal 7 4 2" xfId="12182"/>
    <cellStyle name="Normal 7 4 20" xfId="62736"/>
    <cellStyle name="Normal 7 4 3" xfId="10145"/>
    <cellStyle name="Normal 7 4 4" xfId="32725"/>
    <cellStyle name="Normal 7 4 5" xfId="38145"/>
    <cellStyle name="Normal 7 4 6" xfId="40992"/>
    <cellStyle name="Normal 7 4 7" xfId="46524"/>
    <cellStyle name="Normal 7 4 8" xfId="47847"/>
    <cellStyle name="Normal 7 4 9" xfId="49105"/>
    <cellStyle name="Normal 7 5" xfId="6586"/>
    <cellStyle name="Normal 7 5 10" xfId="50350"/>
    <cellStyle name="Normal 7 5 11" xfId="51558"/>
    <cellStyle name="Normal 7 5 12" xfId="52836"/>
    <cellStyle name="Normal 7 5 13" xfId="54078"/>
    <cellStyle name="Normal 7 5 14" xfId="55309"/>
    <cellStyle name="Normal 7 5 15" xfId="56537"/>
    <cellStyle name="Normal 7 5 16" xfId="57755"/>
    <cellStyle name="Normal 7 5 17" xfId="58963"/>
    <cellStyle name="Normal 7 5 18" xfId="60159"/>
    <cellStyle name="Normal 7 5 19" xfId="61543"/>
    <cellStyle name="Normal 7 5 2" xfId="12183"/>
    <cellStyle name="Normal 7 5 20" xfId="62737"/>
    <cellStyle name="Normal 7 5 3" xfId="15449"/>
    <cellStyle name="Normal 7 5 4" xfId="32420"/>
    <cellStyle name="Normal 7 5 5" xfId="34896"/>
    <cellStyle name="Normal 7 5 6" xfId="31994"/>
    <cellStyle name="Normal 7 5 7" xfId="46525"/>
    <cellStyle name="Normal 7 5 8" xfId="47848"/>
    <cellStyle name="Normal 7 5 9" xfId="49106"/>
    <cellStyle name="Normal 7 6" xfId="6587"/>
    <cellStyle name="Normal 7 6 10" xfId="50351"/>
    <cellStyle name="Normal 7 6 11" xfId="51559"/>
    <cellStyle name="Normal 7 6 12" xfId="52837"/>
    <cellStyle name="Normal 7 6 13" xfId="54079"/>
    <cellStyle name="Normal 7 6 14" xfId="55310"/>
    <cellStyle name="Normal 7 6 15" xfId="56538"/>
    <cellStyle name="Normal 7 6 16" xfId="57756"/>
    <cellStyle name="Normal 7 6 17" xfId="58964"/>
    <cellStyle name="Normal 7 6 18" xfId="60160"/>
    <cellStyle name="Normal 7 6 19" xfId="61544"/>
    <cellStyle name="Normal 7 6 2" xfId="12184"/>
    <cellStyle name="Normal 7 6 20" xfId="62738"/>
    <cellStyle name="Normal 7 6 3" xfId="15002"/>
    <cellStyle name="Normal 7 6 4" xfId="32108"/>
    <cellStyle name="Normal 7 6 5" xfId="31574"/>
    <cellStyle name="Normal 7 6 6" xfId="32786"/>
    <cellStyle name="Normal 7 6 7" xfId="46526"/>
    <cellStyle name="Normal 7 6 8" xfId="47849"/>
    <cellStyle name="Normal 7 6 9" xfId="49107"/>
    <cellStyle name="Normal 7 7" xfId="6588"/>
    <cellStyle name="Normal 7 7 10" xfId="50352"/>
    <cellStyle name="Normal 7 7 11" xfId="51560"/>
    <cellStyle name="Normal 7 7 12" xfId="52838"/>
    <cellStyle name="Normal 7 7 13" xfId="54080"/>
    <cellStyle name="Normal 7 7 14" xfId="55311"/>
    <cellStyle name="Normal 7 7 15" xfId="56539"/>
    <cellStyle name="Normal 7 7 16" xfId="57757"/>
    <cellStyle name="Normal 7 7 17" xfId="58965"/>
    <cellStyle name="Normal 7 7 18" xfId="60161"/>
    <cellStyle name="Normal 7 7 19" xfId="61545"/>
    <cellStyle name="Normal 7 7 2" xfId="12185"/>
    <cellStyle name="Normal 7 7 20" xfId="62739"/>
    <cellStyle name="Normal 7 7 3" xfId="15272"/>
    <cellStyle name="Normal 7 7 4" xfId="31757"/>
    <cellStyle name="Normal 7 7 5" xfId="39599"/>
    <cellStyle name="Normal 7 7 6" xfId="9838"/>
    <cellStyle name="Normal 7 7 7" xfId="46527"/>
    <cellStyle name="Normal 7 7 8" xfId="47850"/>
    <cellStyle name="Normal 7 7 9" xfId="49108"/>
    <cellStyle name="Normal 7 8" xfId="6589"/>
    <cellStyle name="Normal 7 8 10" xfId="50353"/>
    <cellStyle name="Normal 7 8 11" xfId="51561"/>
    <cellStyle name="Normal 7 8 12" xfId="52839"/>
    <cellStyle name="Normal 7 8 13" xfId="54081"/>
    <cellStyle name="Normal 7 8 14" xfId="55312"/>
    <cellStyle name="Normal 7 8 15" xfId="56540"/>
    <cellStyle name="Normal 7 8 16" xfId="57758"/>
    <cellStyle name="Normal 7 8 17" xfId="58966"/>
    <cellStyle name="Normal 7 8 18" xfId="60162"/>
    <cellStyle name="Normal 7 8 19" xfId="61546"/>
    <cellStyle name="Normal 7 8 2" xfId="12186"/>
    <cellStyle name="Normal 7 8 20" xfId="62740"/>
    <cellStyle name="Normal 7 8 3" xfId="14825"/>
    <cellStyle name="Normal 7 8 4" xfId="36259"/>
    <cellStyle name="Normal 7 8 5" xfId="10943"/>
    <cellStyle name="Normal 7 8 6" xfId="37972"/>
    <cellStyle name="Normal 7 8 7" xfId="46528"/>
    <cellStyle name="Normal 7 8 8" xfId="47851"/>
    <cellStyle name="Normal 7 8 9" xfId="49109"/>
    <cellStyle name="Normal 7 9" xfId="6590"/>
    <cellStyle name="Normal 7 9 10" xfId="50354"/>
    <cellStyle name="Normal 7 9 11" xfId="51562"/>
    <cellStyle name="Normal 7 9 12" xfId="52840"/>
    <cellStyle name="Normal 7 9 13" xfId="54082"/>
    <cellStyle name="Normal 7 9 14" xfId="55313"/>
    <cellStyle name="Normal 7 9 15" xfId="56541"/>
    <cellStyle name="Normal 7 9 16" xfId="57759"/>
    <cellStyle name="Normal 7 9 17" xfId="58967"/>
    <cellStyle name="Normal 7 9 18" xfId="60163"/>
    <cellStyle name="Normal 7 9 19" xfId="61547"/>
    <cellStyle name="Normal 7 9 2" xfId="12187"/>
    <cellStyle name="Normal 7 9 20" xfId="62741"/>
    <cellStyle name="Normal 7 9 3" xfId="13556"/>
    <cellStyle name="Normal 7 9 4" xfId="36009"/>
    <cellStyle name="Normal 7 9 5" xfId="33516"/>
    <cellStyle name="Normal 7 9 6" xfId="33931"/>
    <cellStyle name="Normal 7 9 7" xfId="46529"/>
    <cellStyle name="Normal 7 9 8" xfId="47852"/>
    <cellStyle name="Normal 7 9 9" xfId="49110"/>
    <cellStyle name="Normal 70 2" xfId="6591"/>
    <cellStyle name="Normal 70 2 10" xfId="50355"/>
    <cellStyle name="Normal 70 2 11" xfId="51563"/>
    <cellStyle name="Normal 70 2 12" xfId="52841"/>
    <cellStyle name="Normal 70 2 13" xfId="54083"/>
    <cellStyle name="Normal 70 2 14" xfId="55314"/>
    <cellStyle name="Normal 70 2 15" xfId="56542"/>
    <cellStyle name="Normal 70 2 16" xfId="57760"/>
    <cellStyle name="Normal 70 2 17" xfId="58968"/>
    <cellStyle name="Normal 70 2 18" xfId="60164"/>
    <cellStyle name="Normal 70 2 19" xfId="61548"/>
    <cellStyle name="Normal 70 2 2" xfId="9691"/>
    <cellStyle name="Normal 70 2 20" xfId="62742"/>
    <cellStyle name="Normal 70 2 3" xfId="12926"/>
    <cellStyle name="Normal 70 2 4" xfId="32808"/>
    <cellStyle name="Normal 70 2 5" xfId="36428"/>
    <cellStyle name="Normal 70 2 6" xfId="30888"/>
    <cellStyle name="Normal 70 2 7" xfId="46530"/>
    <cellStyle name="Normal 70 2 8" xfId="47853"/>
    <cellStyle name="Normal 70 2 9" xfId="49111"/>
    <cellStyle name="Normal 70 3" xfId="6592"/>
    <cellStyle name="Normal 70 3 10" xfId="50356"/>
    <cellStyle name="Normal 70 3 11" xfId="51564"/>
    <cellStyle name="Normal 70 3 12" xfId="52842"/>
    <cellStyle name="Normal 70 3 13" xfId="54084"/>
    <cellStyle name="Normal 70 3 14" xfId="55315"/>
    <cellStyle name="Normal 70 3 15" xfId="56543"/>
    <cellStyle name="Normal 70 3 16" xfId="57761"/>
    <cellStyle name="Normal 70 3 17" xfId="58969"/>
    <cellStyle name="Normal 70 3 18" xfId="60165"/>
    <cellStyle name="Normal 70 3 19" xfId="61549"/>
    <cellStyle name="Normal 70 3 2" xfId="9692"/>
    <cellStyle name="Normal 70 3 20" xfId="62743"/>
    <cellStyle name="Normal 70 3 3" xfId="12895"/>
    <cellStyle name="Normal 70 3 4" xfId="32507"/>
    <cellStyle name="Normal 70 3 5" xfId="37762"/>
    <cellStyle name="Normal 70 3 6" xfId="41018"/>
    <cellStyle name="Normal 70 3 7" xfId="46531"/>
    <cellStyle name="Normal 70 3 8" xfId="47854"/>
    <cellStyle name="Normal 70 3 9" xfId="49112"/>
    <cellStyle name="Normal 70 4" xfId="6593"/>
    <cellStyle name="Normal 70 4 10" xfId="50357"/>
    <cellStyle name="Normal 70 4 11" xfId="51565"/>
    <cellStyle name="Normal 70 4 12" xfId="52843"/>
    <cellStyle name="Normal 70 4 13" xfId="54085"/>
    <cellStyle name="Normal 70 4 14" xfId="55316"/>
    <cellStyle name="Normal 70 4 15" xfId="56544"/>
    <cellStyle name="Normal 70 4 16" xfId="57762"/>
    <cellStyle name="Normal 70 4 17" xfId="58970"/>
    <cellStyle name="Normal 70 4 18" xfId="60166"/>
    <cellStyle name="Normal 70 4 19" xfId="61550"/>
    <cellStyle name="Normal 70 4 2" xfId="12188"/>
    <cellStyle name="Normal 70 4 20" xfId="62744"/>
    <cellStyle name="Normal 70 4 3" xfId="13190"/>
    <cellStyle name="Normal 70 4 4" xfId="35724"/>
    <cellStyle name="Normal 70 4 5" xfId="37854"/>
    <cellStyle name="Normal 70 4 6" xfId="32346"/>
    <cellStyle name="Normal 70 4 7" xfId="46532"/>
    <cellStyle name="Normal 70 4 8" xfId="47855"/>
    <cellStyle name="Normal 70 4 9" xfId="49113"/>
    <cellStyle name="Normal 70 5" xfId="6594"/>
    <cellStyle name="Normal 70 5 10" xfId="50358"/>
    <cellStyle name="Normal 70 5 11" xfId="51566"/>
    <cellStyle name="Normal 70 5 12" xfId="52844"/>
    <cellStyle name="Normal 70 5 13" xfId="54086"/>
    <cellStyle name="Normal 70 5 14" xfId="55317"/>
    <cellStyle name="Normal 70 5 15" xfId="56545"/>
    <cellStyle name="Normal 70 5 16" xfId="57763"/>
    <cellStyle name="Normal 70 5 17" xfId="58971"/>
    <cellStyle name="Normal 70 5 18" xfId="60167"/>
    <cellStyle name="Normal 70 5 19" xfId="61551"/>
    <cellStyle name="Normal 70 5 2" xfId="12189"/>
    <cellStyle name="Normal 70 5 20" xfId="62745"/>
    <cellStyle name="Normal 70 5 3" xfId="10149"/>
    <cellStyle name="Normal 70 5 4" xfId="35388"/>
    <cellStyle name="Normal 70 5 5" xfId="37131"/>
    <cellStyle name="Normal 70 5 6" xfId="40031"/>
    <cellStyle name="Normal 70 5 7" xfId="46533"/>
    <cellStyle name="Normal 70 5 8" xfId="47856"/>
    <cellStyle name="Normal 70 5 9" xfId="49114"/>
    <cellStyle name="Normal 70 6" xfId="12190"/>
    <cellStyle name="Normal 70 7" xfId="12191"/>
    <cellStyle name="Normal 71 2" xfId="6595"/>
    <cellStyle name="Normal 71 2 10" xfId="50359"/>
    <cellStyle name="Normal 71 2 11" xfId="51567"/>
    <cellStyle name="Normal 71 2 12" xfId="52845"/>
    <cellStyle name="Normal 71 2 13" xfId="54087"/>
    <cellStyle name="Normal 71 2 14" xfId="55318"/>
    <cellStyle name="Normal 71 2 15" xfId="56546"/>
    <cellStyle name="Normal 71 2 16" xfId="57764"/>
    <cellStyle name="Normal 71 2 17" xfId="58972"/>
    <cellStyle name="Normal 71 2 18" xfId="60168"/>
    <cellStyle name="Normal 71 2 19" xfId="61552"/>
    <cellStyle name="Normal 71 2 2" xfId="9693"/>
    <cellStyle name="Normal 71 2 20" xfId="62746"/>
    <cellStyle name="Normal 71 2 3" xfId="22745"/>
    <cellStyle name="Normal 71 2 4" xfId="32201"/>
    <cellStyle name="Normal 71 2 5" xfId="39843"/>
    <cellStyle name="Normal 71 2 6" xfId="39316"/>
    <cellStyle name="Normal 71 2 7" xfId="46534"/>
    <cellStyle name="Normal 71 2 8" xfId="47857"/>
    <cellStyle name="Normal 71 2 9" xfId="49115"/>
    <cellStyle name="Normal 71 3" xfId="6596"/>
    <cellStyle name="Normal 71 3 10" xfId="50360"/>
    <cellStyle name="Normal 71 3 11" xfId="51568"/>
    <cellStyle name="Normal 71 3 12" xfId="52846"/>
    <cellStyle name="Normal 71 3 13" xfId="54088"/>
    <cellStyle name="Normal 71 3 14" xfId="55319"/>
    <cellStyle name="Normal 71 3 15" xfId="56547"/>
    <cellStyle name="Normal 71 3 16" xfId="57765"/>
    <cellStyle name="Normal 71 3 17" xfId="58973"/>
    <cellStyle name="Normal 71 3 18" xfId="60169"/>
    <cellStyle name="Normal 71 3 19" xfId="61553"/>
    <cellStyle name="Normal 71 3 2" xfId="9694"/>
    <cellStyle name="Normal 71 3 20" xfId="62747"/>
    <cellStyle name="Normal 71 3 3" xfId="12925"/>
    <cellStyle name="Normal 71 3 4" xfId="31846"/>
    <cellStyle name="Normal 71 3 5" xfId="39261"/>
    <cellStyle name="Normal 71 3 6" xfId="41338"/>
    <cellStyle name="Normal 71 3 7" xfId="46535"/>
    <cellStyle name="Normal 71 3 8" xfId="47858"/>
    <cellStyle name="Normal 71 3 9" xfId="49116"/>
    <cellStyle name="Normal 71 4" xfId="6597"/>
    <cellStyle name="Normal 71 4 10" xfId="50361"/>
    <cellStyle name="Normal 71 4 11" xfId="51569"/>
    <cellStyle name="Normal 71 4 12" xfId="52847"/>
    <cellStyle name="Normal 71 4 13" xfId="54089"/>
    <cellStyle name="Normal 71 4 14" xfId="55320"/>
    <cellStyle name="Normal 71 4 15" xfId="56548"/>
    <cellStyle name="Normal 71 4 16" xfId="57766"/>
    <cellStyle name="Normal 71 4 17" xfId="58974"/>
    <cellStyle name="Normal 71 4 18" xfId="60170"/>
    <cellStyle name="Normal 71 4 19" xfId="61554"/>
    <cellStyle name="Normal 71 4 2" xfId="12192"/>
    <cellStyle name="Normal 71 4 20" xfId="62748"/>
    <cellStyle name="Normal 71 4 3" xfId="10146"/>
    <cellStyle name="Normal 71 4 4" xfId="34490"/>
    <cellStyle name="Normal 71 4 5" xfId="30772"/>
    <cellStyle name="Normal 71 4 6" xfId="41988"/>
    <cellStyle name="Normal 71 4 7" xfId="46536"/>
    <cellStyle name="Normal 71 4 8" xfId="47859"/>
    <cellStyle name="Normal 71 4 9" xfId="49117"/>
    <cellStyle name="Normal 71 5" xfId="6598"/>
    <cellStyle name="Normal 71 5 10" xfId="50362"/>
    <cellStyle name="Normal 71 5 11" xfId="51570"/>
    <cellStyle name="Normal 71 5 12" xfId="52848"/>
    <cellStyle name="Normal 71 5 13" xfId="54090"/>
    <cellStyle name="Normal 71 5 14" xfId="55321"/>
    <cellStyle name="Normal 71 5 15" xfId="56549"/>
    <cellStyle name="Normal 71 5 16" xfId="57767"/>
    <cellStyle name="Normal 71 5 17" xfId="58975"/>
    <cellStyle name="Normal 71 5 18" xfId="60171"/>
    <cellStyle name="Normal 71 5 19" xfId="61555"/>
    <cellStyle name="Normal 71 5 2" xfId="12193"/>
    <cellStyle name="Normal 71 5 20" xfId="62749"/>
    <cellStyle name="Normal 71 5 3" xfId="15273"/>
    <cellStyle name="Normal 71 5 4" xfId="34177"/>
    <cellStyle name="Normal 71 5 5" xfId="10523"/>
    <cellStyle name="Normal 71 5 6" xfId="41651"/>
    <cellStyle name="Normal 71 5 7" xfId="46537"/>
    <cellStyle name="Normal 71 5 8" xfId="47860"/>
    <cellStyle name="Normal 71 5 9" xfId="49118"/>
    <cellStyle name="Normal 71 6" xfId="12194"/>
    <cellStyle name="Normal 71 7" xfId="12195"/>
    <cellStyle name="Normal 72 10" xfId="12196"/>
    <cellStyle name="Normal 72 2" xfId="6599"/>
    <cellStyle name="Normal 72 2 10" xfId="50363"/>
    <cellStyle name="Normal 72 2 11" xfId="51571"/>
    <cellStyle name="Normal 72 2 12" xfId="52849"/>
    <cellStyle name="Normal 72 2 13" xfId="54091"/>
    <cellStyle name="Normal 72 2 14" xfId="55322"/>
    <cellStyle name="Normal 72 2 15" xfId="56550"/>
    <cellStyle name="Normal 72 2 16" xfId="57768"/>
    <cellStyle name="Normal 72 2 17" xfId="58976"/>
    <cellStyle name="Normal 72 2 18" xfId="60172"/>
    <cellStyle name="Normal 72 2 19" xfId="61556"/>
    <cellStyle name="Normal 72 2 2" xfId="9695"/>
    <cellStyle name="Normal 72 2 20" xfId="62750"/>
    <cellStyle name="Normal 72 2 3" xfId="12924"/>
    <cellStyle name="Normal 72 2 4" xfId="36347"/>
    <cellStyle name="Normal 72 2 5" xfId="33432"/>
    <cellStyle name="Normal 72 2 6" xfId="41420"/>
    <cellStyle name="Normal 72 2 7" xfId="46538"/>
    <cellStyle name="Normal 72 2 8" xfId="47861"/>
    <cellStyle name="Normal 72 2 9" xfId="49119"/>
    <cellStyle name="Normal 72 3" xfId="6600"/>
    <cellStyle name="Normal 72 3 10" xfId="50364"/>
    <cellStyle name="Normal 72 3 11" xfId="51572"/>
    <cellStyle name="Normal 72 3 12" xfId="52850"/>
    <cellStyle name="Normal 72 3 13" xfId="54092"/>
    <cellStyle name="Normal 72 3 14" xfId="55323"/>
    <cellStyle name="Normal 72 3 15" xfId="56551"/>
    <cellStyle name="Normal 72 3 16" xfId="57769"/>
    <cellStyle name="Normal 72 3 17" xfId="58977"/>
    <cellStyle name="Normal 72 3 18" xfId="60173"/>
    <cellStyle name="Normal 72 3 19" xfId="61557"/>
    <cellStyle name="Normal 72 3 2" xfId="9696"/>
    <cellStyle name="Normal 72 3 20" xfId="62751"/>
    <cellStyle name="Normal 72 3 3" xfId="12923"/>
    <cellStyle name="Normal 72 3 4" xfId="36100"/>
    <cellStyle name="Normal 72 3 5" xfId="40304"/>
    <cellStyle name="Normal 72 3 6" xfId="43221"/>
    <cellStyle name="Normal 72 3 7" xfId="46539"/>
    <cellStyle name="Normal 72 3 8" xfId="47862"/>
    <cellStyle name="Normal 72 3 9" xfId="49120"/>
    <cellStyle name="Normal 72 4" xfId="6601"/>
    <cellStyle name="Normal 72 4 10" xfId="50365"/>
    <cellStyle name="Normal 72 4 11" xfId="51573"/>
    <cellStyle name="Normal 72 4 12" xfId="52851"/>
    <cellStyle name="Normal 72 4 13" xfId="54093"/>
    <cellStyle name="Normal 72 4 14" xfId="55324"/>
    <cellStyle name="Normal 72 4 15" xfId="56552"/>
    <cellStyle name="Normal 72 4 16" xfId="57770"/>
    <cellStyle name="Normal 72 4 17" xfId="58978"/>
    <cellStyle name="Normal 72 4 18" xfId="60174"/>
    <cellStyle name="Normal 72 4 19" xfId="61558"/>
    <cellStyle name="Normal 72 4 2" xfId="12197"/>
    <cellStyle name="Normal 72 4 20" xfId="62752"/>
    <cellStyle name="Normal 72 4 3" xfId="10144"/>
    <cellStyle name="Normal 72 4 4" xfId="33321"/>
    <cellStyle name="Normal 72 4 5" xfId="38252"/>
    <cellStyle name="Normal 72 4 6" xfId="35466"/>
    <cellStyle name="Normal 72 4 7" xfId="46540"/>
    <cellStyle name="Normal 72 4 8" xfId="47863"/>
    <cellStyle name="Normal 72 4 9" xfId="49121"/>
    <cellStyle name="Normal 72 5" xfId="6602"/>
    <cellStyle name="Normal 72 5 10" xfId="50366"/>
    <cellStyle name="Normal 72 5 11" xfId="51574"/>
    <cellStyle name="Normal 72 5 12" xfId="52852"/>
    <cellStyle name="Normal 72 5 13" xfId="54094"/>
    <cellStyle name="Normal 72 5 14" xfId="55325"/>
    <cellStyle name="Normal 72 5 15" xfId="56553"/>
    <cellStyle name="Normal 72 5 16" xfId="57771"/>
    <cellStyle name="Normal 72 5 17" xfId="58979"/>
    <cellStyle name="Normal 72 5 18" xfId="60175"/>
    <cellStyle name="Normal 72 5 19" xfId="61559"/>
    <cellStyle name="Normal 72 5 2" xfId="12198"/>
    <cellStyle name="Normal 72 5 20" xfId="62753"/>
    <cellStyle name="Normal 72 5 3" xfId="10143"/>
    <cellStyle name="Normal 72 5 4" xfId="33019"/>
    <cellStyle name="Normal 72 5 5" xfId="39167"/>
    <cellStyle name="Normal 72 5 6" xfId="41534"/>
    <cellStyle name="Normal 72 5 7" xfId="46541"/>
    <cellStyle name="Normal 72 5 8" xfId="47864"/>
    <cellStyle name="Normal 72 5 9" xfId="49122"/>
    <cellStyle name="Normal 72 6" xfId="12199"/>
    <cellStyle name="Normal 72 7" xfId="12200"/>
    <cellStyle name="Normal 72 8" xfId="12201"/>
    <cellStyle name="Normal 72 9" xfId="12202"/>
    <cellStyle name="Normal 73 2" xfId="6603"/>
    <cellStyle name="Normal 73 2 10" xfId="50367"/>
    <cellStyle name="Normal 73 2 11" xfId="51575"/>
    <cellStyle name="Normal 73 2 12" xfId="52853"/>
    <cellStyle name="Normal 73 2 13" xfId="54095"/>
    <cellStyle name="Normal 73 2 14" xfId="55326"/>
    <cellStyle name="Normal 73 2 15" xfId="56554"/>
    <cellStyle name="Normal 73 2 16" xfId="57772"/>
    <cellStyle name="Normal 73 2 17" xfId="58980"/>
    <cellStyle name="Normal 73 2 18" xfId="60176"/>
    <cellStyle name="Normal 73 2 19" xfId="61560"/>
    <cellStyle name="Normal 73 2 2" xfId="9697"/>
    <cellStyle name="Normal 73 2 20" xfId="62754"/>
    <cellStyle name="Normal 73 2 3" xfId="12922"/>
    <cellStyle name="Normal 73 2 4" xfId="35809"/>
    <cellStyle name="Normal 73 2 5" xfId="33788"/>
    <cellStyle name="Normal 73 2 6" xfId="32692"/>
    <cellStyle name="Normal 73 2 7" xfId="46542"/>
    <cellStyle name="Normal 73 2 8" xfId="47865"/>
    <cellStyle name="Normal 73 2 9" xfId="49123"/>
    <cellStyle name="Normal 73 3" xfId="6604"/>
    <cellStyle name="Normal 73 3 10" xfId="50368"/>
    <cellStyle name="Normal 73 3 11" xfId="51576"/>
    <cellStyle name="Normal 73 3 12" xfId="52854"/>
    <cellStyle name="Normal 73 3 13" xfId="54096"/>
    <cellStyle name="Normal 73 3 14" xfId="55327"/>
    <cellStyle name="Normal 73 3 15" xfId="56555"/>
    <cellStyle name="Normal 73 3 16" xfId="57773"/>
    <cellStyle name="Normal 73 3 17" xfId="58981"/>
    <cellStyle name="Normal 73 3 18" xfId="60177"/>
    <cellStyle name="Normal 73 3 19" xfId="61561"/>
    <cellStyle name="Normal 73 3 2" xfId="9698"/>
    <cellStyle name="Normal 73 3 20" xfId="62755"/>
    <cellStyle name="Normal 73 3 3" xfId="12921"/>
    <cellStyle name="Normal 73 3 4" xfId="35490"/>
    <cellStyle name="Normal 73 3 5" xfId="38306"/>
    <cellStyle name="Normal 73 3 6" xfId="39381"/>
    <cellStyle name="Normal 73 3 7" xfId="46543"/>
    <cellStyle name="Normal 73 3 8" xfId="47866"/>
    <cellStyle name="Normal 73 3 9" xfId="49124"/>
    <cellStyle name="Normal 73 4" xfId="6605"/>
    <cellStyle name="Normal 73 4 10" xfId="50369"/>
    <cellStyle name="Normal 73 4 11" xfId="51577"/>
    <cellStyle name="Normal 73 4 12" xfId="52855"/>
    <cellStyle name="Normal 73 4 13" xfId="54097"/>
    <cellStyle name="Normal 73 4 14" xfId="55328"/>
    <cellStyle name="Normal 73 4 15" xfId="56556"/>
    <cellStyle name="Normal 73 4 16" xfId="57774"/>
    <cellStyle name="Normal 73 4 17" xfId="58982"/>
    <cellStyle name="Normal 73 4 18" xfId="60178"/>
    <cellStyle name="Normal 73 4 19" xfId="61562"/>
    <cellStyle name="Normal 73 4 2" xfId="12203"/>
    <cellStyle name="Normal 73 4 20" xfId="62756"/>
    <cellStyle name="Normal 73 4 3" xfId="10137"/>
    <cellStyle name="Normal 73 4 4" xfId="36258"/>
    <cellStyle name="Normal 73 4 5" xfId="10942"/>
    <cellStyle name="Normal 73 4 6" xfId="41834"/>
    <cellStyle name="Normal 73 4 7" xfId="46544"/>
    <cellStyle name="Normal 73 4 8" xfId="47867"/>
    <cellStyle name="Normal 73 4 9" xfId="49125"/>
    <cellStyle name="Normal 73 5" xfId="6606"/>
    <cellStyle name="Normal 73 5 10" xfId="50370"/>
    <cellStyle name="Normal 73 5 11" xfId="51578"/>
    <cellStyle name="Normal 73 5 12" xfId="52856"/>
    <cellStyle name="Normal 73 5 13" xfId="54098"/>
    <cellStyle name="Normal 73 5 14" xfId="55329"/>
    <cellStyle name="Normal 73 5 15" xfId="56557"/>
    <cellStyle name="Normal 73 5 16" xfId="57775"/>
    <cellStyle name="Normal 73 5 17" xfId="58983"/>
    <cellStyle name="Normal 73 5 18" xfId="60179"/>
    <cellStyle name="Normal 73 5 19" xfId="61563"/>
    <cellStyle name="Normal 73 5 2" xfId="12204"/>
    <cellStyle name="Normal 73 5 20" xfId="62757"/>
    <cellStyle name="Normal 73 5 3" xfId="10136"/>
    <cellStyle name="Normal 73 5 4" xfId="36008"/>
    <cellStyle name="Normal 73 5 5" xfId="33804"/>
    <cellStyle name="Normal 73 5 6" xfId="42638"/>
    <cellStyle name="Normal 73 5 7" xfId="46545"/>
    <cellStyle name="Normal 73 5 8" xfId="47868"/>
    <cellStyle name="Normal 73 5 9" xfId="49126"/>
    <cellStyle name="Normal 73 6" xfId="12205"/>
    <cellStyle name="Normal 73 7" xfId="12206"/>
    <cellStyle name="Normal 74 10" xfId="12207"/>
    <cellStyle name="Normal 74 2" xfId="6607"/>
    <cellStyle name="Normal 74 2 10" xfId="50371"/>
    <cellStyle name="Normal 74 2 11" xfId="51579"/>
    <cellStyle name="Normal 74 2 12" xfId="52857"/>
    <cellStyle name="Normal 74 2 13" xfId="54099"/>
    <cellStyle name="Normal 74 2 14" xfId="55330"/>
    <cellStyle name="Normal 74 2 15" xfId="56558"/>
    <cellStyle name="Normal 74 2 16" xfId="57776"/>
    <cellStyle name="Normal 74 2 17" xfId="58984"/>
    <cellStyle name="Normal 74 2 18" xfId="60180"/>
    <cellStyle name="Normal 74 2 19" xfId="61564"/>
    <cellStyle name="Normal 74 2 2" xfId="9699"/>
    <cellStyle name="Normal 74 2 20" xfId="62758"/>
    <cellStyle name="Normal 74 2 3" xfId="12920"/>
    <cellStyle name="Normal 74 2 4" xfId="35180"/>
    <cellStyle name="Normal 74 2 5" xfId="13391"/>
    <cellStyle name="Normal 74 2 6" xfId="36329"/>
    <cellStyle name="Normal 74 2 7" xfId="46546"/>
    <cellStyle name="Normal 74 2 8" xfId="47869"/>
    <cellStyle name="Normal 74 2 9" xfId="49127"/>
    <cellStyle name="Normal 74 3" xfId="6608"/>
    <cellStyle name="Normal 74 3 10" xfId="50372"/>
    <cellStyle name="Normal 74 3 11" xfId="51580"/>
    <cellStyle name="Normal 74 3 12" xfId="52858"/>
    <cellStyle name="Normal 74 3 13" xfId="54100"/>
    <cellStyle name="Normal 74 3 14" xfId="55331"/>
    <cellStyle name="Normal 74 3 15" xfId="56559"/>
    <cellStyle name="Normal 74 3 16" xfId="57777"/>
    <cellStyle name="Normal 74 3 17" xfId="58985"/>
    <cellStyle name="Normal 74 3 18" xfId="60181"/>
    <cellStyle name="Normal 74 3 19" xfId="61565"/>
    <cellStyle name="Normal 74 3 2" xfId="9700"/>
    <cellStyle name="Normal 74 3 20" xfId="62759"/>
    <cellStyle name="Normal 74 3 3" xfId="22743"/>
    <cellStyle name="Normal 74 3 4" xfId="34881"/>
    <cellStyle name="Normal 74 3 5" xfId="14522"/>
    <cellStyle name="Normal 74 3 6" xfId="43061"/>
    <cellStyle name="Normal 74 3 7" xfId="46547"/>
    <cellStyle name="Normal 74 3 8" xfId="47870"/>
    <cellStyle name="Normal 74 3 9" xfId="49128"/>
    <cellStyle name="Normal 74 4" xfId="6609"/>
    <cellStyle name="Normal 74 4 10" xfId="50373"/>
    <cellStyle name="Normal 74 4 11" xfId="51581"/>
    <cellStyle name="Normal 74 4 12" xfId="52859"/>
    <cellStyle name="Normal 74 4 13" xfId="54101"/>
    <cellStyle name="Normal 74 4 14" xfId="55332"/>
    <cellStyle name="Normal 74 4 15" xfId="56560"/>
    <cellStyle name="Normal 74 4 16" xfId="57778"/>
    <cellStyle name="Normal 74 4 17" xfId="58986"/>
    <cellStyle name="Normal 74 4 18" xfId="60182"/>
    <cellStyle name="Normal 74 4 19" xfId="61566"/>
    <cellStyle name="Normal 74 4 2" xfId="12208"/>
    <cellStyle name="Normal 74 4 20" xfId="62760"/>
    <cellStyle name="Normal 74 4 3" xfId="10101"/>
    <cellStyle name="Normal 74 4 4" xfId="34792"/>
    <cellStyle name="Normal 74 4 5" xfId="10567"/>
    <cellStyle name="Normal 74 4 6" xfId="40903"/>
    <cellStyle name="Normal 74 4 7" xfId="46548"/>
    <cellStyle name="Normal 74 4 8" xfId="47871"/>
    <cellStyle name="Normal 74 4 9" xfId="49129"/>
    <cellStyle name="Normal 74 5" xfId="6610"/>
    <cellStyle name="Normal 74 5 10" xfId="50374"/>
    <cellStyle name="Normal 74 5 11" xfId="51582"/>
    <cellStyle name="Normal 74 5 12" xfId="52860"/>
    <cellStyle name="Normal 74 5 13" xfId="54102"/>
    <cellStyle name="Normal 74 5 14" xfId="55333"/>
    <cellStyle name="Normal 74 5 15" xfId="56561"/>
    <cellStyle name="Normal 74 5 16" xfId="57779"/>
    <cellStyle name="Normal 74 5 17" xfId="58987"/>
    <cellStyle name="Normal 74 5 18" xfId="60183"/>
    <cellStyle name="Normal 74 5 19" xfId="61567"/>
    <cellStyle name="Normal 74 5 2" xfId="12209"/>
    <cellStyle name="Normal 74 5 20" xfId="62761"/>
    <cellStyle name="Normal 74 5 3" xfId="22972"/>
    <cellStyle name="Normal 74 5 4" xfId="34489"/>
    <cellStyle name="Normal 74 5 5" xfId="10539"/>
    <cellStyle name="Normal 74 5 6" xfId="40651"/>
    <cellStyle name="Normal 74 5 7" xfId="46549"/>
    <cellStyle name="Normal 74 5 8" xfId="47872"/>
    <cellStyle name="Normal 74 5 9" xfId="49130"/>
    <cellStyle name="Normal 74 6" xfId="12210"/>
    <cellStyle name="Normal 74 7" xfId="12211"/>
    <cellStyle name="Normal 74 8" xfId="12212"/>
    <cellStyle name="Normal 74 9" xfId="12213"/>
    <cellStyle name="Normal 75" xfId="9701"/>
    <cellStyle name="Normal 75 10" xfId="6611"/>
    <cellStyle name="Normal 75 10 2" xfId="12214"/>
    <cellStyle name="Normal 75 10 3" xfId="19505"/>
    <cellStyle name="Normal 75 10 4" xfId="9873"/>
    <cellStyle name="Normal 75 10 5" xfId="33286"/>
    <cellStyle name="Normal 75 10 6" xfId="45194"/>
    <cellStyle name="Normal 75 11" xfId="6612"/>
    <cellStyle name="Normal 75 11 2" xfId="12215"/>
    <cellStyle name="Normal 75 11 3" xfId="19098"/>
    <cellStyle name="Normal 75 11 4" xfId="9874"/>
    <cellStyle name="Normal 75 11 5" xfId="33576"/>
    <cellStyle name="Normal 75 11 6" xfId="44830"/>
    <cellStyle name="Normal 75 12" xfId="6613"/>
    <cellStyle name="Normal 75 13" xfId="6614"/>
    <cellStyle name="Normal 75 14" xfId="6615"/>
    <cellStyle name="Normal 75 15" xfId="6616"/>
    <cellStyle name="Normal 75 16" xfId="6617"/>
    <cellStyle name="Normal 75 17" xfId="6618"/>
    <cellStyle name="Normal 75 18" xfId="6619"/>
    <cellStyle name="Normal 75 19" xfId="6620"/>
    <cellStyle name="Normal 75 2" xfId="6621"/>
    <cellStyle name="Normal 75 2 10" xfId="50375"/>
    <cellStyle name="Normal 75 2 11" xfId="51583"/>
    <cellStyle name="Normal 75 2 12" xfId="52861"/>
    <cellStyle name="Normal 75 2 13" xfId="54104"/>
    <cellStyle name="Normal 75 2 14" xfId="55334"/>
    <cellStyle name="Normal 75 2 15" xfId="56562"/>
    <cellStyle name="Normal 75 2 16" xfId="57780"/>
    <cellStyle name="Normal 75 2 17" xfId="58988"/>
    <cellStyle name="Normal 75 2 18" xfId="60184"/>
    <cellStyle name="Normal 75 2 19" xfId="61568"/>
    <cellStyle name="Normal 75 2 2" xfId="9702"/>
    <cellStyle name="Normal 75 2 20" xfId="62762"/>
    <cellStyle name="Normal 75 2 3" xfId="12914"/>
    <cellStyle name="Normal 75 2 4" xfId="34269"/>
    <cellStyle name="Normal 75 2 5" xfId="40805"/>
    <cellStyle name="Normal 75 2 6" xfId="42036"/>
    <cellStyle name="Normal 75 2 7" xfId="46550"/>
    <cellStyle name="Normal 75 2 8" xfId="47873"/>
    <cellStyle name="Normal 75 2 9" xfId="49132"/>
    <cellStyle name="Normal 75 20" xfId="6622"/>
    <cellStyle name="Normal 75 21" xfId="6623"/>
    <cellStyle name="Normal 75 22" xfId="6624"/>
    <cellStyle name="Normal 75 23" xfId="6625"/>
    <cellStyle name="Normal 75 24" xfId="6626"/>
    <cellStyle name="Normal 75 25" xfId="6627"/>
    <cellStyle name="Normal 75 26" xfId="6628"/>
    <cellStyle name="Normal 75 27" xfId="6629"/>
    <cellStyle name="Normal 75 28" xfId="6630"/>
    <cellStyle name="Normal 75 29" xfId="6631"/>
    <cellStyle name="Normal 75 3" xfId="6632"/>
    <cellStyle name="Normal 75 3 10" xfId="50376"/>
    <cellStyle name="Normal 75 3 11" xfId="51584"/>
    <cellStyle name="Normal 75 3 12" xfId="52862"/>
    <cellStyle name="Normal 75 3 13" xfId="54105"/>
    <cellStyle name="Normal 75 3 14" xfId="55335"/>
    <cellStyle name="Normal 75 3 15" xfId="56563"/>
    <cellStyle name="Normal 75 3 16" xfId="57781"/>
    <cellStyle name="Normal 75 3 17" xfId="58989"/>
    <cellStyle name="Normal 75 3 18" xfId="60185"/>
    <cellStyle name="Normal 75 3 19" xfId="61569"/>
    <cellStyle name="Normal 75 3 2" xfId="9703"/>
    <cellStyle name="Normal 75 3 20" xfId="62763"/>
    <cellStyle name="Normal 75 3 3" xfId="13352"/>
    <cellStyle name="Normal 75 3 4" xfId="30031"/>
    <cellStyle name="Normal 75 3 5" xfId="16630"/>
    <cellStyle name="Normal 75 3 6" xfId="42940"/>
    <cellStyle name="Normal 75 3 7" xfId="46551"/>
    <cellStyle name="Normal 75 3 8" xfId="47874"/>
    <cellStyle name="Normal 75 3 9" xfId="49133"/>
    <cellStyle name="Normal 75 30" xfId="6633"/>
    <cellStyle name="Normal 75 31" xfId="6634"/>
    <cellStyle name="Normal 75 4" xfId="6635"/>
    <cellStyle name="Normal 75 4 10" xfId="50377"/>
    <cellStyle name="Normal 75 4 11" xfId="51585"/>
    <cellStyle name="Normal 75 4 12" xfId="52863"/>
    <cellStyle name="Normal 75 4 13" xfId="54106"/>
    <cellStyle name="Normal 75 4 14" xfId="55336"/>
    <cellStyle name="Normal 75 4 15" xfId="56564"/>
    <cellStyle name="Normal 75 4 16" xfId="57782"/>
    <cellStyle name="Normal 75 4 17" xfId="58990"/>
    <cellStyle name="Normal 75 4 18" xfId="60186"/>
    <cellStyle name="Normal 75 4 19" xfId="61570"/>
    <cellStyle name="Normal 75 4 2" xfId="12216"/>
    <cellStyle name="Normal 75 4 20" xfId="62764"/>
    <cellStyle name="Normal 75 4 3" xfId="10132"/>
    <cellStyle name="Normal 75 4 4" xfId="15854"/>
    <cellStyle name="Normal 75 4 5" xfId="33850"/>
    <cellStyle name="Normal 75 4 6" xfId="43206"/>
    <cellStyle name="Normal 75 4 7" xfId="46552"/>
    <cellStyle name="Normal 75 4 8" xfId="47875"/>
    <cellStyle name="Normal 75 4 9" xfId="49134"/>
    <cellStyle name="Normal 75 5" xfId="6636"/>
    <cellStyle name="Normal 75 5 10" xfId="50378"/>
    <cellStyle name="Normal 75 5 11" xfId="51586"/>
    <cellStyle name="Normal 75 5 12" xfId="52864"/>
    <cellStyle name="Normal 75 5 13" xfId="54107"/>
    <cellStyle name="Normal 75 5 14" xfId="55337"/>
    <cellStyle name="Normal 75 5 15" xfId="56565"/>
    <cellStyle name="Normal 75 5 16" xfId="57783"/>
    <cellStyle name="Normal 75 5 17" xfId="58991"/>
    <cellStyle name="Normal 75 5 18" xfId="60187"/>
    <cellStyle name="Normal 75 5 19" xfId="61571"/>
    <cellStyle name="Normal 75 5 2" xfId="12217"/>
    <cellStyle name="Normal 75 5 20" xfId="62765"/>
    <cellStyle name="Normal 75 5 3" xfId="10131"/>
    <cellStyle name="Normal 75 5 4" xfId="16653"/>
    <cellStyle name="Normal 75 5 5" xfId="38573"/>
    <cellStyle name="Normal 75 5 6" xfId="44465"/>
    <cellStyle name="Normal 75 5 7" xfId="46553"/>
    <cellStyle name="Normal 75 5 8" xfId="47876"/>
    <cellStyle name="Normal 75 5 9" xfId="49135"/>
    <cellStyle name="Normal 75 6" xfId="6637"/>
    <cellStyle name="Normal 75 6 2" xfId="12218"/>
    <cellStyle name="Normal 75 6 3" xfId="10130"/>
    <cellStyle name="Normal 75 6 4" xfId="17046"/>
    <cellStyle name="Normal 75 6 5" xfId="38697"/>
    <cellStyle name="Normal 75 6 6" xfId="45100"/>
    <cellStyle name="Normal 75 7" xfId="6638"/>
    <cellStyle name="Normal 75 7 2" xfId="12219"/>
    <cellStyle name="Normal 75 7 3" xfId="10129"/>
    <cellStyle name="Normal 75 7 4" xfId="41041"/>
    <cellStyle name="Normal 75 7 5" xfId="43387"/>
    <cellStyle name="Normal 75 7 6" xfId="41577"/>
    <cellStyle name="Normal 75 8" xfId="6639"/>
    <cellStyle name="Normal 75 8 2" xfId="12220"/>
    <cellStyle name="Normal 75 8 3" xfId="10128"/>
    <cellStyle name="Normal 75 8 4" xfId="41893"/>
    <cellStyle name="Normal 75 8 5" xfId="44025"/>
    <cellStyle name="Normal 75 8 6" xfId="37248"/>
    <cellStyle name="Normal 75 9" xfId="6640"/>
    <cellStyle name="Normal 75 9 2" xfId="12221"/>
    <cellStyle name="Normal 75 9 3" xfId="10127"/>
    <cellStyle name="Normal 75 9 4" xfId="41031"/>
    <cellStyle name="Normal 75 9 5" xfId="43377"/>
    <cellStyle name="Normal 75 9 6" xfId="43522"/>
    <cellStyle name="Normal 76 2" xfId="6641"/>
    <cellStyle name="Normal 76 2 10" xfId="50379"/>
    <cellStyle name="Normal 76 2 11" xfId="51587"/>
    <cellStyle name="Normal 76 2 12" xfId="52865"/>
    <cellStyle name="Normal 76 2 13" xfId="54108"/>
    <cellStyle name="Normal 76 2 14" xfId="55338"/>
    <cellStyle name="Normal 76 2 15" xfId="56566"/>
    <cellStyle name="Normal 76 2 16" xfId="57784"/>
    <cellStyle name="Normal 76 2 17" xfId="58992"/>
    <cellStyle name="Normal 76 2 18" xfId="60188"/>
    <cellStyle name="Normal 76 2 19" xfId="61572"/>
    <cellStyle name="Normal 76 2 2" xfId="9704"/>
    <cellStyle name="Normal 76 2 20" xfId="62766"/>
    <cellStyle name="Normal 76 2 3" xfId="12918"/>
    <cellStyle name="Normal 76 2 4" xfId="36590"/>
    <cellStyle name="Normal 76 2 5" xfId="32578"/>
    <cellStyle name="Normal 76 2 6" xfId="43838"/>
    <cellStyle name="Normal 76 2 7" xfId="46554"/>
    <cellStyle name="Normal 76 2 8" xfId="47877"/>
    <cellStyle name="Normal 76 2 9" xfId="49136"/>
    <cellStyle name="Normal 76 3" xfId="6642"/>
    <cellStyle name="Normal 76 3 10" xfId="50380"/>
    <cellStyle name="Normal 76 3 11" xfId="51588"/>
    <cellStyle name="Normal 76 3 12" xfId="52866"/>
    <cellStyle name="Normal 76 3 13" xfId="54109"/>
    <cellStyle name="Normal 76 3 14" xfId="55339"/>
    <cellStyle name="Normal 76 3 15" xfId="56567"/>
    <cellStyle name="Normal 76 3 16" xfId="57785"/>
    <cellStyle name="Normal 76 3 17" xfId="58993"/>
    <cellStyle name="Normal 76 3 18" xfId="60189"/>
    <cellStyle name="Normal 76 3 19" xfId="61573"/>
    <cellStyle name="Normal 76 3 2" xfId="9705"/>
    <cellStyle name="Normal 76 3 20" xfId="62767"/>
    <cellStyle name="Normal 76 3 3" xfId="12917"/>
    <cellStyle name="Normal 76 3 4" xfId="36698"/>
    <cellStyle name="Normal 76 3 5" xfId="14615"/>
    <cellStyle name="Normal 76 3 6" xfId="35164"/>
    <cellStyle name="Normal 76 3 7" xfId="46555"/>
    <cellStyle name="Normal 76 3 8" xfId="47878"/>
    <cellStyle name="Normal 76 3 9" xfId="49137"/>
    <cellStyle name="Normal 77 2" xfId="6643"/>
    <cellStyle name="Normal 77 2 10" xfId="50381"/>
    <cellStyle name="Normal 77 2 11" xfId="51589"/>
    <cellStyle name="Normal 77 2 12" xfId="52867"/>
    <cellStyle name="Normal 77 2 13" xfId="54110"/>
    <cellStyle name="Normal 77 2 14" xfId="55340"/>
    <cellStyle name="Normal 77 2 15" xfId="56568"/>
    <cellStyle name="Normal 77 2 16" xfId="57786"/>
    <cellStyle name="Normal 77 2 17" xfId="58994"/>
    <cellStyle name="Normal 77 2 18" xfId="60190"/>
    <cellStyle name="Normal 77 2 19" xfId="61574"/>
    <cellStyle name="Normal 77 2 2" xfId="9706"/>
    <cellStyle name="Normal 77 2 20" xfId="62768"/>
    <cellStyle name="Normal 77 2 3" xfId="12916"/>
    <cellStyle name="Normal 77 2 4" xfId="31405"/>
    <cellStyle name="Normal 77 2 5" xfId="40568"/>
    <cellStyle name="Normal 77 2 6" xfId="43101"/>
    <cellStyle name="Normal 77 2 7" xfId="46556"/>
    <cellStyle name="Normal 77 2 8" xfId="47879"/>
    <cellStyle name="Normal 77 2 9" xfId="49138"/>
    <cellStyle name="Normal 77 3" xfId="6644"/>
    <cellStyle name="Normal 77 3 10" xfId="50382"/>
    <cellStyle name="Normal 77 3 11" xfId="51590"/>
    <cellStyle name="Normal 77 3 12" xfId="52868"/>
    <cellStyle name="Normal 77 3 13" xfId="54111"/>
    <cellStyle name="Normal 77 3 14" xfId="55341"/>
    <cellStyle name="Normal 77 3 15" xfId="56569"/>
    <cellStyle name="Normal 77 3 16" xfId="57787"/>
    <cellStyle name="Normal 77 3 17" xfId="58995"/>
    <cellStyle name="Normal 77 3 18" xfId="60191"/>
    <cellStyle name="Normal 77 3 19" xfId="61575"/>
    <cellStyle name="Normal 77 3 2" xfId="9707"/>
    <cellStyle name="Normal 77 3 20" xfId="62769"/>
    <cellStyle name="Normal 77 3 3" xfId="12915"/>
    <cellStyle name="Normal 77 3 4" xfId="36705"/>
    <cellStyle name="Normal 77 3 5" xfId="38249"/>
    <cellStyle name="Normal 77 3 6" xfId="13386"/>
    <cellStyle name="Normal 77 3 7" xfId="46557"/>
    <cellStyle name="Normal 77 3 8" xfId="47880"/>
    <cellStyle name="Normal 77 3 9" xfId="49139"/>
    <cellStyle name="Normal 79" xfId="9708"/>
    <cellStyle name="Normal 79 10" xfId="6645"/>
    <cellStyle name="Normal 79 10 2" xfId="12222"/>
    <cellStyle name="Normal 79 10 3" xfId="22993"/>
    <cellStyle name="Normal 79 10 4" xfId="37250"/>
    <cellStyle name="Normal 79 10 5" xfId="40778"/>
    <cellStyle name="Normal 79 10 6" xfId="42152"/>
    <cellStyle name="Normal 79 11" xfId="6646"/>
    <cellStyle name="Normal 79 11 2" xfId="12223"/>
    <cellStyle name="Normal 79 11 3" xfId="17871"/>
    <cellStyle name="Normal 79 11 4" xfId="40049"/>
    <cellStyle name="Normal 79 11 5" xfId="42664"/>
    <cellStyle name="Normal 79 11 6" xfId="34643"/>
    <cellStyle name="Normal 79 12" xfId="6647"/>
    <cellStyle name="Normal 79 13" xfId="6648"/>
    <cellStyle name="Normal 79 14" xfId="6649"/>
    <cellStyle name="Normal 79 15" xfId="6650"/>
    <cellStyle name="Normal 79 16" xfId="6651"/>
    <cellStyle name="Normal 79 17" xfId="6652"/>
    <cellStyle name="Normal 79 18" xfId="6653"/>
    <cellStyle name="Normal 79 19" xfId="6654"/>
    <cellStyle name="Normal 79 2" xfId="6655"/>
    <cellStyle name="Normal 79 2 10" xfId="50383"/>
    <cellStyle name="Normal 79 2 11" xfId="51591"/>
    <cellStyle name="Normal 79 2 12" xfId="52869"/>
    <cellStyle name="Normal 79 2 13" xfId="54112"/>
    <cellStyle name="Normal 79 2 14" xfId="55342"/>
    <cellStyle name="Normal 79 2 15" xfId="56570"/>
    <cellStyle name="Normal 79 2 16" xfId="57788"/>
    <cellStyle name="Normal 79 2 17" xfId="58996"/>
    <cellStyle name="Normal 79 2 18" xfId="60192"/>
    <cellStyle name="Normal 79 2 19" xfId="61576"/>
    <cellStyle name="Normal 79 2 2" xfId="9709"/>
    <cellStyle name="Normal 79 2 20" xfId="62770"/>
    <cellStyle name="Normal 79 2 3" xfId="12912"/>
    <cellStyle name="Normal 79 2 4" xfId="37981"/>
    <cellStyle name="Normal 79 2 5" xfId="40408"/>
    <cellStyle name="Normal 79 2 6" xfId="43284"/>
    <cellStyle name="Normal 79 2 7" xfId="46558"/>
    <cellStyle name="Normal 79 2 8" xfId="47881"/>
    <cellStyle name="Normal 79 2 9" xfId="49141"/>
    <cellStyle name="Normal 79 20" xfId="6656"/>
    <cellStyle name="Normal 79 21" xfId="6657"/>
    <cellStyle name="Normal 79 22" xfId="6658"/>
    <cellStyle name="Normal 79 23" xfId="6659"/>
    <cellStyle name="Normal 79 24" xfId="6660"/>
    <cellStyle name="Normal 79 25" xfId="6661"/>
    <cellStyle name="Normal 79 26" xfId="6662"/>
    <cellStyle name="Normal 79 27" xfId="6663"/>
    <cellStyle name="Normal 79 28" xfId="6664"/>
    <cellStyle name="Normal 79 3" xfId="6665"/>
    <cellStyle name="Normal 79 3 10" xfId="50384"/>
    <cellStyle name="Normal 79 3 11" xfId="51592"/>
    <cellStyle name="Normal 79 3 12" xfId="52870"/>
    <cellStyle name="Normal 79 3 13" xfId="54113"/>
    <cellStyle name="Normal 79 3 14" xfId="55343"/>
    <cellStyle name="Normal 79 3 15" xfId="56571"/>
    <cellStyle name="Normal 79 3 16" xfId="57789"/>
    <cellStyle name="Normal 79 3 17" xfId="58997"/>
    <cellStyle name="Normal 79 3 18" xfId="60193"/>
    <cellStyle name="Normal 79 3 19" xfId="61577"/>
    <cellStyle name="Normal 79 3 2" xfId="9710"/>
    <cellStyle name="Normal 79 3 20" xfId="62771"/>
    <cellStyle name="Normal 79 3 3" xfId="12911"/>
    <cellStyle name="Normal 79 3 4" xfId="36546"/>
    <cellStyle name="Normal 79 3 5" xfId="41637"/>
    <cellStyle name="Normal 79 3 6" xfId="42459"/>
    <cellStyle name="Normal 79 3 7" xfId="46559"/>
    <cellStyle name="Normal 79 3 8" xfId="47882"/>
    <cellStyle name="Normal 79 3 9" xfId="49142"/>
    <cellStyle name="Normal 79 4" xfId="6666"/>
    <cellStyle name="Normal 79 4 10" xfId="50385"/>
    <cellStyle name="Normal 79 4 11" xfId="51593"/>
    <cellStyle name="Normal 79 4 12" xfId="52871"/>
    <cellStyle name="Normal 79 4 13" xfId="54114"/>
    <cellStyle name="Normal 79 4 14" xfId="55344"/>
    <cellStyle name="Normal 79 4 15" xfId="56572"/>
    <cellStyle name="Normal 79 4 16" xfId="57790"/>
    <cellStyle name="Normal 79 4 17" xfId="58998"/>
    <cellStyle name="Normal 79 4 18" xfId="60194"/>
    <cellStyle name="Normal 79 4 19" xfId="61578"/>
    <cellStyle name="Normal 79 4 2" xfId="12224"/>
    <cellStyle name="Normal 79 4 20" xfId="62772"/>
    <cellStyle name="Normal 79 4 3" xfId="23358"/>
    <cellStyle name="Normal 79 4 4" xfId="41642"/>
    <cellStyle name="Normal 79 4 5" xfId="43841"/>
    <cellStyle name="Normal 79 4 6" xfId="11193"/>
    <cellStyle name="Normal 79 4 7" xfId="46560"/>
    <cellStyle name="Normal 79 4 8" xfId="47883"/>
    <cellStyle name="Normal 79 4 9" xfId="49143"/>
    <cellStyle name="Normal 79 5" xfId="6667"/>
    <cellStyle name="Normal 79 5 10" xfId="50386"/>
    <cellStyle name="Normal 79 5 11" xfId="51594"/>
    <cellStyle name="Normal 79 5 12" xfId="52872"/>
    <cellStyle name="Normal 79 5 13" xfId="54115"/>
    <cellStyle name="Normal 79 5 14" xfId="55345"/>
    <cellStyle name="Normal 79 5 15" xfId="56573"/>
    <cellStyle name="Normal 79 5 16" xfId="57791"/>
    <cellStyle name="Normal 79 5 17" xfId="58999"/>
    <cellStyle name="Normal 79 5 18" xfId="60195"/>
    <cellStyle name="Normal 79 5 19" xfId="61579"/>
    <cellStyle name="Normal 79 5 2" xfId="12225"/>
    <cellStyle name="Normal 79 5 20" xfId="62773"/>
    <cellStyle name="Normal 79 5 3" xfId="21002"/>
    <cellStyle name="Normal 79 5 4" xfId="33883"/>
    <cellStyle name="Normal 79 5 5" xfId="37730"/>
    <cellStyle name="Normal 79 5 6" xfId="34934"/>
    <cellStyle name="Normal 79 5 7" xfId="46561"/>
    <cellStyle name="Normal 79 5 8" xfId="47884"/>
    <cellStyle name="Normal 79 5 9" xfId="49144"/>
    <cellStyle name="Normal 79 6" xfId="6668"/>
    <cellStyle name="Normal 79 6 2" xfId="12226"/>
    <cellStyle name="Normal 79 6 3" xfId="19898"/>
    <cellStyle name="Normal 79 6 4" xfId="33608"/>
    <cellStyle name="Normal 79 6 5" xfId="31464"/>
    <cellStyle name="Normal 79 6 6" xfId="42573"/>
    <cellStyle name="Normal 79 7" xfId="6669"/>
    <cellStyle name="Normal 79 7 2" xfId="12227"/>
    <cellStyle name="Normal 79 7 3" xfId="10126"/>
    <cellStyle name="Normal 79 7 4" xfId="33319"/>
    <cellStyle name="Normal 79 7 5" xfId="41213"/>
    <cellStyle name="Normal 79 7 6" xfId="34559"/>
    <cellStyle name="Normal 79 8" xfId="6670"/>
    <cellStyle name="Normal 79 8 2" xfId="12228"/>
    <cellStyle name="Normal 79 8 3" xfId="19494"/>
    <cellStyle name="Normal 79 8 4" xfId="33017"/>
    <cellStyle name="Normal 79 8 5" xfId="39404"/>
    <cellStyle name="Normal 79 8 6" xfId="14854"/>
    <cellStyle name="Normal 79 9" xfId="6671"/>
    <cellStyle name="Normal 79 9 2" xfId="12229"/>
    <cellStyle name="Normal 79 9 3" xfId="19083"/>
    <cellStyle name="Normal 79 9 4" xfId="32722"/>
    <cellStyle name="Normal 79 9 5" xfId="36521"/>
    <cellStyle name="Normal 79 9 6" xfId="43762"/>
    <cellStyle name="Normal 80" xfId="9711"/>
    <cellStyle name="Normal 80 10" xfId="6672"/>
    <cellStyle name="Normal 80 10 2" xfId="12230"/>
    <cellStyle name="Normal 80 10 3" xfId="18679"/>
    <cellStyle name="Normal 80 10 4" xfId="32417"/>
    <cellStyle name="Normal 80 10 5" xfId="38578"/>
    <cellStyle name="Normal 80 10 6" xfId="36508"/>
    <cellStyle name="Normal 80 11" xfId="6673"/>
    <cellStyle name="Normal 80 11 2" xfId="12231"/>
    <cellStyle name="Normal 80 11 3" xfId="18270"/>
    <cellStyle name="Normal 80 11 4" xfId="32105"/>
    <cellStyle name="Normal 80 11 5" xfId="37103"/>
    <cellStyle name="Normal 80 11 6" xfId="34278"/>
    <cellStyle name="Normal 80 12" xfId="6674"/>
    <cellStyle name="Normal 80 13" xfId="6675"/>
    <cellStyle name="Normal 80 14" xfId="6676"/>
    <cellStyle name="Normal 80 15" xfId="6677"/>
    <cellStyle name="Normal 80 16" xfId="6678"/>
    <cellStyle name="Normal 80 17" xfId="6679"/>
    <cellStyle name="Normal 80 18" xfId="6680"/>
    <cellStyle name="Normal 80 19" xfId="6681"/>
    <cellStyle name="Normal 80 2" xfId="6682"/>
    <cellStyle name="Normal 80 2 10" xfId="50388"/>
    <cellStyle name="Normal 80 2 11" xfId="51595"/>
    <cellStyle name="Normal 80 2 12" xfId="52873"/>
    <cellStyle name="Normal 80 2 13" xfId="54116"/>
    <cellStyle name="Normal 80 2 14" xfId="55346"/>
    <cellStyle name="Normal 80 2 15" xfId="56574"/>
    <cellStyle name="Normal 80 2 16" xfId="57792"/>
    <cellStyle name="Normal 80 2 17" xfId="59000"/>
    <cellStyle name="Normal 80 2 18" xfId="60196"/>
    <cellStyle name="Normal 80 2 19" xfId="61580"/>
    <cellStyle name="Normal 80 2 2" xfId="9712"/>
    <cellStyle name="Normal 80 2 20" xfId="62774"/>
    <cellStyle name="Normal 80 2 3" xfId="12909"/>
    <cellStyle name="Normal 80 2 4" xfId="33233"/>
    <cellStyle name="Normal 80 2 5" xfId="40620"/>
    <cellStyle name="Normal 80 2 6" xfId="41826"/>
    <cellStyle name="Normal 80 2 7" xfId="46563"/>
    <cellStyle name="Normal 80 2 8" xfId="47885"/>
    <cellStyle name="Normal 80 2 9" xfId="49146"/>
    <cellStyle name="Normal 80 20" xfId="6683"/>
    <cellStyle name="Normal 80 21" xfId="6684"/>
    <cellStyle name="Normal 80 22" xfId="6685"/>
    <cellStyle name="Normal 80 23" xfId="6686"/>
    <cellStyle name="Normal 80 24" xfId="6687"/>
    <cellStyle name="Normal 80 25" xfId="6688"/>
    <cellStyle name="Normal 80 26" xfId="6689"/>
    <cellStyle name="Normal 80 27" xfId="6690"/>
    <cellStyle name="Normal 80 28" xfId="6691"/>
    <cellStyle name="Normal 80 3" xfId="6692"/>
    <cellStyle name="Normal 80 3 10" xfId="50389"/>
    <cellStyle name="Normal 80 3 11" xfId="51596"/>
    <cellStyle name="Normal 80 3 12" xfId="52874"/>
    <cellStyle name="Normal 80 3 13" xfId="54117"/>
    <cellStyle name="Normal 80 3 14" xfId="55347"/>
    <cellStyle name="Normal 80 3 15" xfId="56575"/>
    <cellStyle name="Normal 80 3 16" xfId="57793"/>
    <cellStyle name="Normal 80 3 17" xfId="59001"/>
    <cellStyle name="Normal 80 3 18" xfId="60197"/>
    <cellStyle name="Normal 80 3 19" xfId="61581"/>
    <cellStyle name="Normal 80 3 2" xfId="9713"/>
    <cellStyle name="Normal 80 3 20" xfId="62775"/>
    <cellStyle name="Normal 80 3 3" xfId="12908"/>
    <cellStyle name="Normal 80 3 4" xfId="36773"/>
    <cellStyle name="Normal 80 3 5" xfId="34724"/>
    <cellStyle name="Normal 80 3 6" xfId="10812"/>
    <cellStyle name="Normal 80 3 7" xfId="46564"/>
    <cellStyle name="Normal 80 3 8" xfId="47886"/>
    <cellStyle name="Normal 80 3 9" xfId="49147"/>
    <cellStyle name="Normal 80 4" xfId="6693"/>
    <cellStyle name="Normal 80 4 10" xfId="50390"/>
    <cellStyle name="Normal 80 4 11" xfId="51597"/>
    <cellStyle name="Normal 80 4 12" xfId="52875"/>
    <cellStyle name="Normal 80 4 13" xfId="54118"/>
    <cellStyle name="Normal 80 4 14" xfId="55348"/>
    <cellStyle name="Normal 80 4 15" xfId="56576"/>
    <cellStyle name="Normal 80 4 16" xfId="57794"/>
    <cellStyle name="Normal 80 4 17" xfId="59002"/>
    <cellStyle name="Normal 80 4 18" xfId="60198"/>
    <cellStyle name="Normal 80 4 19" xfId="61582"/>
    <cellStyle name="Normal 80 4 2" xfId="12232"/>
    <cellStyle name="Normal 80 4 20" xfId="62776"/>
    <cellStyle name="Normal 80 4 3" xfId="17865"/>
    <cellStyle name="Normal 80 4 4" xfId="31754"/>
    <cellStyle name="Normal 80 4 5" xfId="39929"/>
    <cellStyle name="Normal 80 4 6" xfId="40383"/>
    <cellStyle name="Normal 80 4 7" xfId="46565"/>
    <cellStyle name="Normal 80 4 8" xfId="47887"/>
    <cellStyle name="Normal 80 4 9" xfId="49148"/>
    <cellStyle name="Normal 80 5" xfId="6694"/>
    <cellStyle name="Normal 80 5 10" xfId="50391"/>
    <cellStyle name="Normal 80 5 11" xfId="51598"/>
    <cellStyle name="Normal 80 5 12" xfId="52876"/>
    <cellStyle name="Normal 80 5 13" xfId="54119"/>
    <cellStyle name="Normal 80 5 14" xfId="55349"/>
    <cellStyle name="Normal 80 5 15" xfId="56577"/>
    <cellStyle name="Normal 80 5 16" xfId="57795"/>
    <cellStyle name="Normal 80 5 17" xfId="59003"/>
    <cellStyle name="Normal 80 5 18" xfId="60199"/>
    <cellStyle name="Normal 80 5 19" xfId="61583"/>
    <cellStyle name="Normal 80 5 2" xfId="12233"/>
    <cellStyle name="Normal 80 5 20" xfId="62777"/>
    <cellStyle name="Normal 80 5 3" xfId="17461"/>
    <cellStyle name="Normal 80 5 4" xfId="36256"/>
    <cellStyle name="Normal 80 5 5" xfId="10939"/>
    <cellStyle name="Normal 80 5 6" xfId="40265"/>
    <cellStyle name="Normal 80 5 7" xfId="46566"/>
    <cellStyle name="Normal 80 5 8" xfId="47888"/>
    <cellStyle name="Normal 80 5 9" xfId="49149"/>
    <cellStyle name="Normal 80 6" xfId="6695"/>
    <cellStyle name="Normal 80 6 2" xfId="12234"/>
    <cellStyle name="Normal 80 6 3" xfId="17058"/>
    <cellStyle name="Normal 80 6 4" xfId="36006"/>
    <cellStyle name="Normal 80 6 5" xfId="34087"/>
    <cellStyle name="Normal 80 6 6" xfId="42798"/>
    <cellStyle name="Normal 80 7" xfId="6696"/>
    <cellStyle name="Normal 80 7 2" xfId="12235"/>
    <cellStyle name="Normal 80 7 3" xfId="16670"/>
    <cellStyle name="Normal 80 7 4" xfId="35721"/>
    <cellStyle name="Normal 80 7 5" xfId="41526"/>
    <cellStyle name="Normal 80 7 6" xfId="41779"/>
    <cellStyle name="Normal 80 8" xfId="6697"/>
    <cellStyle name="Normal 80 8 2" xfId="12236"/>
    <cellStyle name="Normal 80 8 3" xfId="16273"/>
    <cellStyle name="Normal 80 8 4" xfId="35385"/>
    <cellStyle name="Normal 80 8 5" xfId="38417"/>
    <cellStyle name="Normal 80 8 6" xfId="44667"/>
    <cellStyle name="Normal 80 9" xfId="6698"/>
    <cellStyle name="Normal 80 9 2" xfId="12237"/>
    <cellStyle name="Normal 80 9 3" xfId="15871"/>
    <cellStyle name="Normal 80 9 4" xfId="35087"/>
    <cellStyle name="Normal 80 9 5" xfId="13098"/>
    <cellStyle name="Normal 80 9 6" xfId="45001"/>
    <cellStyle name="Normal 81 2" xfId="6699"/>
    <cellStyle name="Normal 81 2 10" xfId="50392"/>
    <cellStyle name="Normal 81 2 11" xfId="51599"/>
    <cellStyle name="Normal 81 2 12" xfId="52877"/>
    <cellStyle name="Normal 81 2 13" xfId="54120"/>
    <cellStyle name="Normal 81 2 14" xfId="55350"/>
    <cellStyle name="Normal 81 2 15" xfId="56578"/>
    <cellStyle name="Normal 81 2 16" xfId="57796"/>
    <cellStyle name="Normal 81 2 17" xfId="59004"/>
    <cellStyle name="Normal 81 2 18" xfId="60200"/>
    <cellStyle name="Normal 81 2 19" xfId="61584"/>
    <cellStyle name="Normal 81 2 2" xfId="9714"/>
    <cellStyle name="Normal 81 2 20" xfId="62778"/>
    <cellStyle name="Normal 81 2 3" xfId="22744"/>
    <cellStyle name="Normal 81 2 4" xfId="33975"/>
    <cellStyle name="Normal 81 2 5" xfId="38346"/>
    <cellStyle name="Normal 81 2 6" xfId="43906"/>
    <cellStyle name="Normal 81 2 7" xfId="46567"/>
    <cellStyle name="Normal 81 2 8" xfId="47889"/>
    <cellStyle name="Normal 81 2 9" xfId="49150"/>
    <cellStyle name="Normal 81 3" xfId="6700"/>
    <cellStyle name="Normal 81 3 10" xfId="50393"/>
    <cellStyle name="Normal 81 3 11" xfId="51600"/>
    <cellStyle name="Normal 81 3 12" xfId="52878"/>
    <cellStyle name="Normal 81 3 13" xfId="54121"/>
    <cellStyle name="Normal 81 3 14" xfId="55351"/>
    <cellStyle name="Normal 81 3 15" xfId="56579"/>
    <cellStyle name="Normal 81 3 16" xfId="57797"/>
    <cellStyle name="Normal 81 3 17" xfId="59005"/>
    <cellStyle name="Normal 81 3 18" xfId="60201"/>
    <cellStyle name="Normal 81 3 19" xfId="61585"/>
    <cellStyle name="Normal 81 3 2" xfId="9715"/>
    <cellStyle name="Normal 81 3 20" xfId="62779"/>
    <cellStyle name="Normal 81 3 3" xfId="12907"/>
    <cellStyle name="Normal 81 3 4" xfId="33697"/>
    <cellStyle name="Normal 81 3 5" xfId="40884"/>
    <cellStyle name="Normal 81 3 6" xfId="37587"/>
    <cellStyle name="Normal 81 3 7" xfId="46568"/>
    <cellStyle name="Normal 81 3 8" xfId="47890"/>
    <cellStyle name="Normal 81 3 9" xfId="49151"/>
    <cellStyle name="Normal 85" xfId="9716"/>
    <cellStyle name="Normal 85 10" xfId="6701"/>
    <cellStyle name="Normal 85 10 2" xfId="12238"/>
    <cellStyle name="Normal 85 10 3" xfId="10121"/>
    <cellStyle name="Normal 85 10 4" xfId="34790"/>
    <cellStyle name="Normal 85 10 5" xfId="30791"/>
    <cellStyle name="Normal 85 10 6" xfId="44775"/>
    <cellStyle name="Normal 85 11" xfId="6702"/>
    <cellStyle name="Normal 85 11 2" xfId="12239"/>
    <cellStyle name="Normal 85 11 3" xfId="15470"/>
    <cellStyle name="Normal 85 11 4" xfId="34487"/>
    <cellStyle name="Normal 85 11 5" xfId="10537"/>
    <cellStyle name="Normal 85 11 6" xfId="38240"/>
    <cellStyle name="Normal 85 12" xfId="6703"/>
    <cellStyle name="Normal 85 13" xfId="6704"/>
    <cellStyle name="Normal 85 14" xfId="6705"/>
    <cellStyle name="Normal 85 15" xfId="6706"/>
    <cellStyle name="Normal 85 16" xfId="6707"/>
    <cellStyle name="Normal 85 17" xfId="6708"/>
    <cellStyle name="Normal 85 18" xfId="6709"/>
    <cellStyle name="Normal 85 19" xfId="6710"/>
    <cellStyle name="Normal 85 2" xfId="6711"/>
    <cellStyle name="Normal 85 2 10" xfId="50395"/>
    <cellStyle name="Normal 85 2 11" xfId="51601"/>
    <cellStyle name="Normal 85 2 12" xfId="52880"/>
    <cellStyle name="Normal 85 2 13" xfId="54122"/>
    <cellStyle name="Normal 85 2 14" xfId="55352"/>
    <cellStyle name="Normal 85 2 15" xfId="56580"/>
    <cellStyle name="Normal 85 2 16" xfId="57798"/>
    <cellStyle name="Normal 85 2 17" xfId="59006"/>
    <cellStyle name="Normal 85 2 18" xfId="60202"/>
    <cellStyle name="Normal 85 2 19" xfId="61586"/>
    <cellStyle name="Normal 85 2 2" xfId="9717"/>
    <cellStyle name="Normal 85 2 20" xfId="62780"/>
    <cellStyle name="Normal 85 2 3" xfId="13351"/>
    <cellStyle name="Normal 85 2 4" xfId="33104"/>
    <cellStyle name="Normal 85 2 5" xfId="39355"/>
    <cellStyle name="Normal 85 2 6" xfId="43319"/>
    <cellStyle name="Normal 85 2 7" xfId="46569"/>
    <cellStyle name="Normal 85 2 8" xfId="47892"/>
    <cellStyle name="Normal 85 2 9" xfId="49152"/>
    <cellStyle name="Normal 85 20" xfId="6712"/>
    <cellStyle name="Normal 85 21" xfId="6713"/>
    <cellStyle name="Normal 85 22" xfId="6714"/>
    <cellStyle name="Normal 85 23" xfId="6715"/>
    <cellStyle name="Normal 85 24" xfId="6716"/>
    <cellStyle name="Normal 85 25" xfId="6717"/>
    <cellStyle name="Normal 85 26" xfId="6718"/>
    <cellStyle name="Normal 85 27" xfId="6719"/>
    <cellStyle name="Normal 85 28" xfId="6720"/>
    <cellStyle name="Normal 85 29" xfId="6721"/>
    <cellStyle name="Normal 85 3" xfId="6722"/>
    <cellStyle name="Normal 85 3 10" xfId="50396"/>
    <cellStyle name="Normal 85 3 11" xfId="51602"/>
    <cellStyle name="Normal 85 3 12" xfId="52881"/>
    <cellStyle name="Normal 85 3 13" xfId="54123"/>
    <cellStyle name="Normal 85 3 14" xfId="55353"/>
    <cellStyle name="Normal 85 3 15" xfId="56581"/>
    <cellStyle name="Normal 85 3 16" xfId="57799"/>
    <cellStyle name="Normal 85 3 17" xfId="59007"/>
    <cellStyle name="Normal 85 3 18" xfId="60203"/>
    <cellStyle name="Normal 85 3 19" xfId="61587"/>
    <cellStyle name="Normal 85 3 2" xfId="9718"/>
    <cellStyle name="Normal 85 3 20" xfId="62781"/>
    <cellStyle name="Normal 85 3 3" xfId="12906"/>
    <cellStyle name="Normal 85 3 4" xfId="32807"/>
    <cellStyle name="Normal 85 3 5" xfId="36830"/>
    <cellStyle name="Normal 85 3 6" xfId="38283"/>
    <cellStyle name="Normal 85 3 7" xfId="46570"/>
    <cellStyle name="Normal 85 3 8" xfId="47893"/>
    <cellStyle name="Normal 85 3 9" xfId="49153"/>
    <cellStyle name="Normal 85 30" xfId="6723"/>
    <cellStyle name="Normal 85 31" xfId="6724"/>
    <cellStyle name="Normal 85 4" xfId="6725"/>
    <cellStyle name="Normal 85 4 10" xfId="50397"/>
    <cellStyle name="Normal 85 4 11" xfId="51603"/>
    <cellStyle name="Normal 85 4 12" xfId="52882"/>
    <cellStyle name="Normal 85 4 13" xfId="54124"/>
    <cellStyle name="Normal 85 4 14" xfId="55354"/>
    <cellStyle name="Normal 85 4 15" xfId="56582"/>
    <cellStyle name="Normal 85 4 16" xfId="57800"/>
    <cellStyle name="Normal 85 4 17" xfId="59008"/>
    <cellStyle name="Normal 85 4 18" xfId="60204"/>
    <cellStyle name="Normal 85 4 19" xfId="61588"/>
    <cellStyle name="Normal 85 4 2" xfId="12240"/>
    <cellStyle name="Normal 85 4 20" xfId="62782"/>
    <cellStyle name="Normal 85 4 3" xfId="15025"/>
    <cellStyle name="Normal 85 4 4" xfId="34174"/>
    <cellStyle name="Normal 85 4 5" xfId="40226"/>
    <cellStyle name="Normal 85 4 6" xfId="44948"/>
    <cellStyle name="Normal 85 4 7" xfId="46571"/>
    <cellStyle name="Normal 85 4 8" xfId="47894"/>
    <cellStyle name="Normal 85 4 9" xfId="49154"/>
    <cellStyle name="Normal 85 5" xfId="6726"/>
    <cellStyle name="Normal 85 5 10" xfId="50398"/>
    <cellStyle name="Normal 85 5 11" xfId="51604"/>
    <cellStyle name="Normal 85 5 12" xfId="52883"/>
    <cellStyle name="Normal 85 5 13" xfId="54125"/>
    <cellStyle name="Normal 85 5 14" xfId="55355"/>
    <cellStyle name="Normal 85 5 15" xfId="56583"/>
    <cellStyle name="Normal 85 5 16" xfId="57801"/>
    <cellStyle name="Normal 85 5 17" xfId="59009"/>
    <cellStyle name="Normal 85 5 18" xfId="60205"/>
    <cellStyle name="Normal 85 5 19" xfId="61589"/>
    <cellStyle name="Normal 85 5 2" xfId="12241"/>
    <cellStyle name="Normal 85 5 20" xfId="62783"/>
    <cellStyle name="Normal 85 5 3" xfId="15287"/>
    <cellStyle name="Normal 85 5 4" xfId="17442"/>
    <cellStyle name="Normal 85 5 5" xfId="38822"/>
    <cellStyle name="Normal 85 5 6" xfId="44990"/>
    <cellStyle name="Normal 85 5 7" xfId="46572"/>
    <cellStyle name="Normal 85 5 8" xfId="47895"/>
    <cellStyle name="Normal 85 5 9" xfId="49155"/>
    <cellStyle name="Normal 85 6" xfId="6727"/>
    <cellStyle name="Normal 85 6 2" xfId="12242"/>
    <cellStyle name="Normal 85 6 3" xfId="14839"/>
    <cellStyle name="Normal 85 6 4" xfId="40602"/>
    <cellStyle name="Normal 85 6 5" xfId="43088"/>
    <cellStyle name="Normal 85 6 6" xfId="44829"/>
    <cellStyle name="Normal 85 7" xfId="6728"/>
    <cellStyle name="Normal 85 7 2" xfId="12243"/>
    <cellStyle name="Normal 85 7 3" xfId="13542"/>
    <cellStyle name="Normal 85 7 4" xfId="41408"/>
    <cellStyle name="Normal 85 7 5" xfId="43670"/>
    <cellStyle name="Normal 85 7 6" xfId="44795"/>
    <cellStyle name="Normal 85 8" xfId="6729"/>
    <cellStyle name="Normal 85 8 2" xfId="12244"/>
    <cellStyle name="Normal 85 8 3" xfId="13188"/>
    <cellStyle name="Normal 85 8 4" xfId="40881"/>
    <cellStyle name="Normal 85 8 5" xfId="43282"/>
    <cellStyle name="Normal 85 8 6" xfId="44758"/>
    <cellStyle name="Normal 85 9" xfId="6730"/>
    <cellStyle name="Normal 85 9 2" xfId="12245"/>
    <cellStyle name="Normal 85 9 3" xfId="10125"/>
    <cellStyle name="Normal 85 9 4" xfId="36859"/>
    <cellStyle name="Normal 85 9 5" xfId="33527"/>
    <cellStyle name="Normal 85 9 6" xfId="44718"/>
    <cellStyle name="Normal 87" xfId="9719"/>
    <cellStyle name="Normal 87 10" xfId="6731"/>
    <cellStyle name="Normal 87 10 2" xfId="12246"/>
    <cellStyle name="Normal 87 10 3" xfId="10124"/>
    <cellStyle name="Normal 87 10 4" xfId="41296"/>
    <cellStyle name="Normal 87 10 5" xfId="43580"/>
    <cellStyle name="Normal 87 10 6" xfId="34024"/>
    <cellStyle name="Normal 87 11" xfId="6732"/>
    <cellStyle name="Normal 87 11 2" xfId="12247"/>
    <cellStyle name="Normal 87 11 3" xfId="10123"/>
    <cellStyle name="Normal 87 11 4" xfId="41373"/>
    <cellStyle name="Normal 87 11 5" xfId="43637"/>
    <cellStyle name="Normal 87 11 6" xfId="30467"/>
    <cellStyle name="Normal 87 12" xfId="6733"/>
    <cellStyle name="Normal 87 13" xfId="6734"/>
    <cellStyle name="Normal 87 14" xfId="6735"/>
    <cellStyle name="Normal 87 15" xfId="6736"/>
    <cellStyle name="Normal 87 16" xfId="6737"/>
    <cellStyle name="Normal 87 17" xfId="6738"/>
    <cellStyle name="Normal 87 18" xfId="6739"/>
    <cellStyle name="Normal 87 19" xfId="6740"/>
    <cellStyle name="Normal 87 2" xfId="6741"/>
    <cellStyle name="Normal 87 2 10" xfId="50400"/>
    <cellStyle name="Normal 87 2 11" xfId="51605"/>
    <cellStyle name="Normal 87 2 12" xfId="52884"/>
    <cellStyle name="Normal 87 2 13" xfId="54126"/>
    <cellStyle name="Normal 87 2 14" xfId="55357"/>
    <cellStyle name="Normal 87 2 15" xfId="56585"/>
    <cellStyle name="Normal 87 2 16" xfId="57803"/>
    <cellStyle name="Normal 87 2 17" xfId="59011"/>
    <cellStyle name="Normal 87 2 18" xfId="60206"/>
    <cellStyle name="Normal 87 2 19" xfId="61590"/>
    <cellStyle name="Normal 87 2 2" xfId="9720"/>
    <cellStyle name="Normal 87 2 20" xfId="62784"/>
    <cellStyle name="Normal 87 2 3" xfId="12904"/>
    <cellStyle name="Normal 87 2 4" xfId="32200"/>
    <cellStyle name="Normal 87 2 5" xfId="41731"/>
    <cellStyle name="Normal 87 2 6" xfId="35047"/>
    <cellStyle name="Normal 87 2 7" xfId="46574"/>
    <cellStyle name="Normal 87 2 8" xfId="47897"/>
    <cellStyle name="Normal 87 2 9" xfId="49157"/>
    <cellStyle name="Normal 87 20" xfId="6742"/>
    <cellStyle name="Normal 87 21" xfId="6743"/>
    <cellStyle name="Normal 87 22" xfId="6744"/>
    <cellStyle name="Normal 87 23" xfId="6745"/>
    <cellStyle name="Normal 87 24" xfId="6746"/>
    <cellStyle name="Normal 87 25" xfId="6747"/>
    <cellStyle name="Normal 87 26" xfId="6748"/>
    <cellStyle name="Normal 87 27" xfId="6749"/>
    <cellStyle name="Normal 87 28" xfId="6750"/>
    <cellStyle name="Normal 87 29" xfId="6751"/>
    <cellStyle name="Normal 87 3" xfId="6752"/>
    <cellStyle name="Normal 87 3 10" xfId="50401"/>
    <cellStyle name="Normal 87 3 11" xfId="51606"/>
    <cellStyle name="Normal 87 3 12" xfId="52885"/>
    <cellStyle name="Normal 87 3 13" xfId="54127"/>
    <cellStyle name="Normal 87 3 14" xfId="55358"/>
    <cellStyle name="Normal 87 3 15" xfId="56586"/>
    <cellStyle name="Normal 87 3 16" xfId="57804"/>
    <cellStyle name="Normal 87 3 17" xfId="59012"/>
    <cellStyle name="Normal 87 3 18" xfId="60207"/>
    <cellStyle name="Normal 87 3 19" xfId="61591"/>
    <cellStyle name="Normal 87 3 2" xfId="9721"/>
    <cellStyle name="Normal 87 3 20" xfId="62785"/>
    <cellStyle name="Normal 87 3 3" xfId="12903"/>
    <cellStyle name="Normal 87 3 4" xfId="31845"/>
    <cellStyle name="Normal 87 3 5" xfId="37422"/>
    <cellStyle name="Normal 87 3 6" xfId="41397"/>
    <cellStyle name="Normal 87 3 7" xfId="46575"/>
    <cellStyle name="Normal 87 3 8" xfId="47898"/>
    <cellStyle name="Normal 87 3 9" xfId="49158"/>
    <cellStyle name="Normal 87 30" xfId="6753"/>
    <cellStyle name="Normal 87 31" xfId="6754"/>
    <cellStyle name="Normal 87 4" xfId="6755"/>
    <cellStyle name="Normal 87 4 10" xfId="50402"/>
    <cellStyle name="Normal 87 4 11" xfId="51607"/>
    <cellStyle name="Normal 87 4 12" xfId="52886"/>
    <cellStyle name="Normal 87 4 13" xfId="54128"/>
    <cellStyle name="Normal 87 4 14" xfId="55359"/>
    <cellStyle name="Normal 87 4 15" xfId="56587"/>
    <cellStyle name="Normal 87 4 16" xfId="57805"/>
    <cellStyle name="Normal 87 4 17" xfId="59013"/>
    <cellStyle name="Normal 87 4 18" xfId="60208"/>
    <cellStyle name="Normal 87 4 19" xfId="61592"/>
    <cellStyle name="Normal 87 4 2" xfId="12248"/>
    <cellStyle name="Normal 87 4 20" xfId="62786"/>
    <cellStyle name="Normal 87 4 3" xfId="10122"/>
    <cellStyle name="Normal 87 4 4" xfId="41029"/>
    <cellStyle name="Normal 87 4 5" xfId="43375"/>
    <cellStyle name="Normal 87 4 6" xfId="43606"/>
    <cellStyle name="Normal 87 4 7" xfId="46576"/>
    <cellStyle name="Normal 87 4 8" xfId="47899"/>
    <cellStyle name="Normal 87 4 9" xfId="49159"/>
    <cellStyle name="Normal 87 5" xfId="6756"/>
    <cellStyle name="Normal 87 5 10" xfId="50403"/>
    <cellStyle name="Normal 87 5 11" xfId="51608"/>
    <cellStyle name="Normal 87 5 12" xfId="52887"/>
    <cellStyle name="Normal 87 5 13" xfId="54129"/>
    <cellStyle name="Normal 87 5 14" xfId="55360"/>
    <cellStyle name="Normal 87 5 15" xfId="56588"/>
    <cellStyle name="Normal 87 5 16" xfId="57806"/>
    <cellStyle name="Normal 87 5 17" xfId="59014"/>
    <cellStyle name="Normal 87 5 18" xfId="60209"/>
    <cellStyle name="Normal 87 5 19" xfId="61593"/>
    <cellStyle name="Normal 87 5 2" xfId="12249"/>
    <cellStyle name="Normal 87 5 20" xfId="62787"/>
    <cellStyle name="Normal 87 5 3" xfId="18691"/>
    <cellStyle name="Normal 87 5 4" xfId="40941"/>
    <cellStyle name="Normal 87 5 5" xfId="43317"/>
    <cellStyle name="Normal 87 5 6" xfId="42254"/>
    <cellStyle name="Normal 87 5 7" xfId="46577"/>
    <cellStyle name="Normal 87 5 8" xfId="47900"/>
    <cellStyle name="Normal 87 5 9" xfId="49160"/>
    <cellStyle name="Normal 87 6" xfId="6757"/>
    <cellStyle name="Normal 87 6 2" xfId="12250"/>
    <cellStyle name="Normal 87 6 3" xfId="18281"/>
    <cellStyle name="Normal 87 6 4" xfId="40841"/>
    <cellStyle name="Normal 87 6 5" xfId="43244"/>
    <cellStyle name="Normal 87 6 6" xfId="33460"/>
    <cellStyle name="Normal 87 7" xfId="6758"/>
    <cellStyle name="Normal 87 7 2" xfId="12251"/>
    <cellStyle name="Normal 87 7 3" xfId="17877"/>
    <cellStyle name="Normal 87 7 4" xfId="40741"/>
    <cellStyle name="Normal 87 7 5" xfId="43178"/>
    <cellStyle name="Normal 87 7 6" xfId="11205"/>
    <cellStyle name="Normal 87 8" xfId="6759"/>
    <cellStyle name="Normal 87 8 2" xfId="12252"/>
    <cellStyle name="Normal 87 8 3" xfId="17473"/>
    <cellStyle name="Normal 87 8 4" xfId="33882"/>
    <cellStyle name="Normal 87 8 5" xfId="33188"/>
    <cellStyle name="Normal 87 8 6" xfId="39275"/>
    <cellStyle name="Normal 87 9" xfId="6760"/>
    <cellStyle name="Normal 87 9 2" xfId="12253"/>
    <cellStyle name="Normal 87 9 3" xfId="17072"/>
    <cellStyle name="Normal 87 9 4" xfId="33607"/>
    <cellStyle name="Normal 87 9 5" xfId="34414"/>
    <cellStyle name="Normal 87 9 6" xfId="42650"/>
    <cellStyle name="Normal 9" xfId="9722"/>
    <cellStyle name="Normal 9 10" xfId="6761"/>
    <cellStyle name="Normal 9 10 2" xfId="12254"/>
    <cellStyle name="Normal 9 10 3" xfId="16681"/>
    <cellStyle name="Normal 9 10 4" xfId="33318"/>
    <cellStyle name="Normal 9 10 5" xfId="41334"/>
    <cellStyle name="Normal 9 10 6" xfId="34247"/>
    <cellStyle name="Normal 9 11" xfId="6762"/>
    <cellStyle name="Normal 9 11 2" xfId="12255"/>
    <cellStyle name="Normal 9 11 3" xfId="16282"/>
    <cellStyle name="Normal 9 11 4" xfId="33016"/>
    <cellStyle name="Normal 9 11 5" xfId="39524"/>
    <cellStyle name="Normal 9 11 6" xfId="30416"/>
    <cellStyle name="Normal 9 12" xfId="6763"/>
    <cellStyle name="Normal 9 13" xfId="6764"/>
    <cellStyle name="Normal 9 14" xfId="6765"/>
    <cellStyle name="Normal 9 15" xfId="6766"/>
    <cellStyle name="Normal 9 16" xfId="6767"/>
    <cellStyle name="Normal 9 17" xfId="6768"/>
    <cellStyle name="Normal 9 18" xfId="6769"/>
    <cellStyle name="Normal 9 19" xfId="6770"/>
    <cellStyle name="Normal 9 2" xfId="6771"/>
    <cellStyle name="Normal 9 2 10" xfId="50405"/>
    <cellStyle name="Normal 9 2 11" xfId="51609"/>
    <cellStyle name="Normal 9 2 12" xfId="52888"/>
    <cellStyle name="Normal 9 2 13" xfId="54130"/>
    <cellStyle name="Normal 9 2 14" xfId="55361"/>
    <cellStyle name="Normal 9 2 15" xfId="56589"/>
    <cellStyle name="Normal 9 2 16" xfId="57807"/>
    <cellStyle name="Normal 9 2 17" xfId="59015"/>
    <cellStyle name="Normal 9 2 18" xfId="60210"/>
    <cellStyle name="Normal 9 2 19" xfId="61594"/>
    <cellStyle name="Normal 9 2 2" xfId="9723"/>
    <cellStyle name="Normal 9 2 20" xfId="62788"/>
    <cellStyle name="Normal 9 2 3" xfId="12901"/>
    <cellStyle name="Normal 9 2 4" xfId="36099"/>
    <cellStyle name="Normal 9 2 5" xfId="40945"/>
    <cellStyle name="Normal 9 2 6" xfId="43577"/>
    <cellStyle name="Normal 9 2 7" xfId="46579"/>
    <cellStyle name="Normal 9 2 8" xfId="47902"/>
    <cellStyle name="Normal 9 2 9" xfId="49162"/>
    <cellStyle name="Normal 9 20" xfId="6772"/>
    <cellStyle name="Normal 9 21" xfId="6773"/>
    <cellStyle name="Normal 9 22" xfId="6774"/>
    <cellStyle name="Normal 9 23" xfId="6775"/>
    <cellStyle name="Normal 9 24" xfId="6776"/>
    <cellStyle name="Normal 9 25" xfId="6777"/>
    <cellStyle name="Normal 9 26" xfId="6778"/>
    <cellStyle name="Normal 9 27" xfId="6779"/>
    <cellStyle name="Normal 9 28" xfId="6780"/>
    <cellStyle name="Normal 9 3" xfId="6781"/>
    <cellStyle name="Normal 9 3 10" xfId="50406"/>
    <cellStyle name="Normal 9 3 11" xfId="51610"/>
    <cellStyle name="Normal 9 3 12" xfId="52889"/>
    <cellStyle name="Normal 9 3 13" xfId="54131"/>
    <cellStyle name="Normal 9 3 14" xfId="55362"/>
    <cellStyle name="Normal 9 3 15" xfId="56590"/>
    <cellStyle name="Normal 9 3 16" xfId="57808"/>
    <cellStyle name="Normal 9 3 17" xfId="59016"/>
    <cellStyle name="Normal 9 3 18" xfId="60211"/>
    <cellStyle name="Normal 9 3 19" xfId="61595"/>
    <cellStyle name="Normal 9 3 2" xfId="9724"/>
    <cellStyle name="Normal 9 3 20" xfId="62789"/>
    <cellStyle name="Normal 9 3 3" xfId="12900"/>
    <cellStyle name="Normal 9 3 4" xfId="35808"/>
    <cellStyle name="Normal 9 3 5" xfId="34067"/>
    <cellStyle name="Normal 9 3 6" xfId="30703"/>
    <cellStyle name="Normal 9 3 7" xfId="46580"/>
    <cellStyle name="Normal 9 3 8" xfId="47903"/>
    <cellStyle name="Normal 9 3 9" xfId="49163"/>
    <cellStyle name="Normal 9 4" xfId="6782"/>
    <cellStyle name="Normal 9 4 10" xfId="50407"/>
    <cellStyle name="Normal 9 4 11" xfId="51611"/>
    <cellStyle name="Normal 9 4 12" xfId="52890"/>
    <cellStyle name="Normal 9 4 13" xfId="54132"/>
    <cellStyle name="Normal 9 4 14" xfId="55363"/>
    <cellStyle name="Normal 9 4 15" xfId="56591"/>
    <cellStyle name="Normal 9 4 16" xfId="57809"/>
    <cellStyle name="Normal 9 4 17" xfId="59017"/>
    <cellStyle name="Normal 9 4 18" xfId="60212"/>
    <cellStyle name="Normal 9 4 19" xfId="61596"/>
    <cellStyle name="Normal 9 4 2" xfId="12256"/>
    <cellStyle name="Normal 9 4 20" xfId="62790"/>
    <cellStyle name="Normal 9 4 3" xfId="15881"/>
    <cellStyle name="Normal 9 4 4" xfId="32721"/>
    <cellStyle name="Normal 9 4 5" xfId="38392"/>
    <cellStyle name="Normal 9 4 6" xfId="43501"/>
    <cellStyle name="Normal 9 4 7" xfId="46581"/>
    <cellStyle name="Normal 9 4 8" xfId="47904"/>
    <cellStyle name="Normal 9 4 9" xfId="49164"/>
    <cellStyle name="Normal 9 5" xfId="6783"/>
    <cellStyle name="Normal 9 5 10" xfId="50408"/>
    <cellStyle name="Normal 9 5 11" xfId="51612"/>
    <cellStyle name="Normal 9 5 12" xfId="52891"/>
    <cellStyle name="Normal 9 5 13" xfId="54133"/>
    <cellStyle name="Normal 9 5 14" xfId="55364"/>
    <cellStyle name="Normal 9 5 15" xfId="56592"/>
    <cellStyle name="Normal 9 5 16" xfId="57810"/>
    <cellStyle name="Normal 9 5 17" xfId="59018"/>
    <cellStyle name="Normal 9 5 18" xfId="60213"/>
    <cellStyle name="Normal 9 5 19" xfId="61597"/>
    <cellStyle name="Normal 9 5 2" xfId="12257"/>
    <cellStyle name="Normal 9 5 20" xfId="62791"/>
    <cellStyle name="Normal 9 5 3" xfId="15481"/>
    <cellStyle name="Normal 9 5 4" xfId="32416"/>
    <cellStyle name="Normal 9 5 5" xfId="38704"/>
    <cellStyle name="Normal 9 5 6" xfId="39771"/>
    <cellStyle name="Normal 9 5 7" xfId="46582"/>
    <cellStyle name="Normal 9 5 8" xfId="47905"/>
    <cellStyle name="Normal 9 5 9" xfId="49165"/>
    <cellStyle name="Normal 9 6" xfId="6784"/>
    <cellStyle name="Normal 9 6 2" xfId="12258"/>
    <cellStyle name="Normal 9 6 3" xfId="15034"/>
    <cellStyle name="Normal 9 6 4" xfId="32104"/>
    <cellStyle name="Normal 9 6 5" xfId="35261"/>
    <cellStyle name="Normal 9 6 6" xfId="32173"/>
    <cellStyle name="Normal 9 7" xfId="6785"/>
    <cellStyle name="Normal 9 7 2" xfId="12259"/>
    <cellStyle name="Normal 9 7 3" xfId="10120"/>
    <cellStyle name="Normal 9 7 4" xfId="31753"/>
    <cellStyle name="Normal 9 7 5" xfId="40032"/>
    <cellStyle name="Normal 9 7 6" xfId="23381"/>
    <cellStyle name="Normal 9 8" xfId="6786"/>
    <cellStyle name="Normal 9 8 2" xfId="12260"/>
    <cellStyle name="Normal 9 8 3" xfId="10119"/>
    <cellStyle name="Normal 9 8 4" xfId="36255"/>
    <cellStyle name="Normal 9 8 5" xfId="10938"/>
    <cellStyle name="Normal 9 8 6" xfId="41103"/>
    <cellStyle name="Normal 9 9" xfId="6787"/>
    <cellStyle name="Normal 9 9 2" xfId="12261"/>
    <cellStyle name="Normal 9 9 3" xfId="10118"/>
    <cellStyle name="Normal 9 9 4" xfId="36005"/>
    <cellStyle name="Normal 9 9 5" xfId="36138"/>
    <cellStyle name="Normal 9 9 6" xfId="42882"/>
    <cellStyle name="Normal 90" xfId="9725"/>
    <cellStyle name="Normal 90 10" xfId="6788"/>
    <cellStyle name="Normal 90 10 2" xfId="12262"/>
    <cellStyle name="Normal 90 10 3" xfId="10117"/>
    <cellStyle name="Normal 90 10 4" xfId="35720"/>
    <cellStyle name="Normal 90 10 5" xfId="41185"/>
    <cellStyle name="Normal 90 10 6" xfId="32023"/>
    <cellStyle name="Normal 90 11" xfId="6789"/>
    <cellStyle name="Normal 90 11 2" xfId="12263"/>
    <cellStyle name="Normal 90 11 3" xfId="10116"/>
    <cellStyle name="Normal 90 11 4" xfId="35384"/>
    <cellStyle name="Normal 90 11 5" xfId="35833"/>
    <cellStyle name="Normal 90 11 6" xfId="44686"/>
    <cellStyle name="Normal 90 12" xfId="6790"/>
    <cellStyle name="Normal 90 12 2" xfId="12264"/>
    <cellStyle name="Normal 90 12 3" xfId="10115"/>
    <cellStyle name="Normal 90 12 4" xfId="35086"/>
    <cellStyle name="Normal 90 12 5" xfId="16225"/>
    <cellStyle name="Normal 90 12 6" xfId="44654"/>
    <cellStyle name="Normal 90 13" xfId="6791"/>
    <cellStyle name="Normal 90 13 2" xfId="12265"/>
    <cellStyle name="Normal 90 13 3" xfId="22994"/>
    <cellStyle name="Normal 90 13 4" xfId="34789"/>
    <cellStyle name="Normal 90 13 5" xfId="17784"/>
    <cellStyle name="Normal 90 13 6" xfId="44621"/>
    <cellStyle name="Normal 90 14" xfId="6792"/>
    <cellStyle name="Normal 90 14 2" xfId="12266"/>
    <cellStyle name="Normal 90 14 3" xfId="17873"/>
    <cellStyle name="Normal 90 14 4" xfId="34486"/>
    <cellStyle name="Normal 90 14 5" xfId="22968"/>
    <cellStyle name="Normal 90 14 6" xfId="44576"/>
    <cellStyle name="Normal 90 15" xfId="6793"/>
    <cellStyle name="Normal 90 16" xfId="6794"/>
    <cellStyle name="Normal 90 17" xfId="6795"/>
    <cellStyle name="Normal 90 18" xfId="6796"/>
    <cellStyle name="Normal 90 19" xfId="6797"/>
    <cellStyle name="Normal 90 2" xfId="6798"/>
    <cellStyle name="Normal 90 2 10" xfId="50410"/>
    <cellStyle name="Normal 90 2 11" xfId="51613"/>
    <cellStyle name="Normal 90 2 12" xfId="52892"/>
    <cellStyle name="Normal 90 2 13" xfId="54134"/>
    <cellStyle name="Normal 90 2 14" xfId="55366"/>
    <cellStyle name="Normal 90 2 15" xfId="56594"/>
    <cellStyle name="Normal 90 2 16" xfId="57812"/>
    <cellStyle name="Normal 90 2 17" xfId="59020"/>
    <cellStyle name="Normal 90 2 18" xfId="60214"/>
    <cellStyle name="Normal 90 2 19" xfId="61598"/>
    <cellStyle name="Normal 90 2 2" xfId="9726"/>
    <cellStyle name="Normal 90 2 20" xfId="62792"/>
    <cellStyle name="Normal 90 2 3" xfId="12898"/>
    <cellStyle name="Normal 90 2 4" xfId="35179"/>
    <cellStyle name="Normal 90 2 5" xfId="30088"/>
    <cellStyle name="Normal 90 2 6" xfId="43761"/>
    <cellStyle name="Normal 90 2 7" xfId="46584"/>
    <cellStyle name="Normal 90 2 8" xfId="47907"/>
    <cellStyle name="Normal 90 2 9" xfId="49167"/>
    <cellStyle name="Normal 90 20" xfId="6799"/>
    <cellStyle name="Normal 90 21" xfId="6800"/>
    <cellStyle name="Normal 90 22" xfId="6801"/>
    <cellStyle name="Normal 90 23" xfId="6802"/>
    <cellStyle name="Normal 90 24" xfId="6803"/>
    <cellStyle name="Normal 90 25" xfId="6804"/>
    <cellStyle name="Normal 90 26" xfId="6805"/>
    <cellStyle name="Normal 90 27" xfId="6806"/>
    <cellStyle name="Normal 90 28" xfId="6807"/>
    <cellStyle name="Normal 90 29" xfId="6808"/>
    <cellStyle name="Normal 90 3" xfId="6809"/>
    <cellStyle name="Normal 90 3 10" xfId="50411"/>
    <cellStyle name="Normal 90 3 11" xfId="51614"/>
    <cellStyle name="Normal 90 3 12" xfId="52893"/>
    <cellStyle name="Normal 90 3 13" xfId="54135"/>
    <cellStyle name="Normal 90 3 14" xfId="55367"/>
    <cellStyle name="Normal 90 3 15" xfId="56595"/>
    <cellStyle name="Normal 90 3 16" xfId="57813"/>
    <cellStyle name="Normal 90 3 17" xfId="59021"/>
    <cellStyle name="Normal 90 3 18" xfId="60215"/>
    <cellStyle name="Normal 90 3 19" xfId="61599"/>
    <cellStyle name="Normal 90 3 2" xfId="9727"/>
    <cellStyle name="Normal 90 3 20" xfId="62793"/>
    <cellStyle name="Normal 90 3 3" xfId="12897"/>
    <cellStyle name="Normal 90 3 4" xfId="34880"/>
    <cellStyle name="Normal 90 3 5" xfId="13819"/>
    <cellStyle name="Normal 90 3 6" xfId="40127"/>
    <cellStyle name="Normal 90 3 7" xfId="46585"/>
    <cellStyle name="Normal 90 3 8" xfId="47908"/>
    <cellStyle name="Normal 90 3 9" xfId="49168"/>
    <cellStyle name="Normal 90 30" xfId="6810"/>
    <cellStyle name="Normal 90 31" xfId="6811"/>
    <cellStyle name="Normal 90 32" xfId="6812"/>
    <cellStyle name="Normal 90 33" xfId="6813"/>
    <cellStyle name="Normal 90 34" xfId="6814"/>
    <cellStyle name="Normal 90 35" xfId="6815"/>
    <cellStyle name="Normal 90 4" xfId="6816"/>
    <cellStyle name="Normal 90 4 10" xfId="50412"/>
    <cellStyle name="Normal 90 4 11" xfId="51615"/>
    <cellStyle name="Normal 90 4 12" xfId="52894"/>
    <cellStyle name="Normal 90 4 13" xfId="54136"/>
    <cellStyle name="Normal 90 4 14" xfId="55368"/>
    <cellStyle name="Normal 90 4 15" xfId="56596"/>
    <cellStyle name="Normal 90 4 16" xfId="57814"/>
    <cellStyle name="Normal 90 4 17" xfId="59022"/>
    <cellStyle name="Normal 90 4 18" xfId="60216"/>
    <cellStyle name="Normal 90 4 19" xfId="61600"/>
    <cellStyle name="Normal 90 4 2" xfId="12267"/>
    <cellStyle name="Normal 90 4 20" xfId="62794"/>
    <cellStyle name="Normal 90 4 3" xfId="23359"/>
    <cellStyle name="Normal 90 4 4" xfId="34173"/>
    <cellStyle name="Normal 90 4 5" xfId="40335"/>
    <cellStyle name="Normal 90 4 6" xfId="44535"/>
    <cellStyle name="Normal 90 4 7" xfId="46586"/>
    <cellStyle name="Normal 90 4 8" xfId="47909"/>
    <cellStyle name="Normal 90 4 9" xfId="49169"/>
    <cellStyle name="Normal 90 5" xfId="6817"/>
    <cellStyle name="Normal 90 5 10" xfId="50413"/>
    <cellStyle name="Normal 90 5 11" xfId="51616"/>
    <cellStyle name="Normal 90 5 12" xfId="52895"/>
    <cellStyle name="Normal 90 5 13" xfId="54137"/>
    <cellStyle name="Normal 90 5 14" xfId="55369"/>
    <cellStyle name="Normal 90 5 15" xfId="56597"/>
    <cellStyle name="Normal 90 5 16" xfId="57815"/>
    <cellStyle name="Normal 90 5 17" xfId="59023"/>
    <cellStyle name="Normal 90 5 18" xfId="60217"/>
    <cellStyle name="Normal 90 5 19" xfId="61601"/>
    <cellStyle name="Normal 90 5 2" xfId="12268"/>
    <cellStyle name="Normal 90 5 20" xfId="62795"/>
    <cellStyle name="Normal 90 5 3" xfId="21003"/>
    <cellStyle name="Normal 90 5 4" xfId="17847"/>
    <cellStyle name="Normal 90 5 5" xfId="38943"/>
    <cellStyle name="Normal 90 5 6" xfId="44498"/>
    <cellStyle name="Normal 90 5 7" xfId="46587"/>
    <cellStyle name="Normal 90 5 8" xfId="47910"/>
    <cellStyle name="Normal 90 5 9" xfId="49170"/>
    <cellStyle name="Normal 90 6" xfId="6818"/>
    <cellStyle name="Normal 90 6 10" xfId="50414"/>
    <cellStyle name="Normal 90 6 11" xfId="51617"/>
    <cellStyle name="Normal 90 6 12" xfId="52896"/>
    <cellStyle name="Normal 90 6 13" xfId="54138"/>
    <cellStyle name="Normal 90 6 14" xfId="55370"/>
    <cellStyle name="Normal 90 6 15" xfId="56598"/>
    <cellStyle name="Normal 90 6 16" xfId="57816"/>
    <cellStyle name="Normal 90 6 17" xfId="59024"/>
    <cellStyle name="Normal 90 6 18" xfId="60218"/>
    <cellStyle name="Normal 90 6 19" xfId="61602"/>
    <cellStyle name="Normal 90 6 2" xfId="12269"/>
    <cellStyle name="Normal 90 6 20" xfId="62796"/>
    <cellStyle name="Normal 90 6 3" xfId="19907"/>
    <cellStyle name="Normal 90 6 4" xfId="40653"/>
    <cellStyle name="Normal 90 6 5" xfId="43126"/>
    <cellStyle name="Normal 90 6 6" xfId="44458"/>
    <cellStyle name="Normal 90 6 7" xfId="46588"/>
    <cellStyle name="Normal 90 6 8" xfId="47911"/>
    <cellStyle name="Normal 90 6 9" xfId="49171"/>
    <cellStyle name="Normal 90 7" xfId="6819"/>
    <cellStyle name="Normal 90 7 10" xfId="50415"/>
    <cellStyle name="Normal 90 7 11" xfId="51618"/>
    <cellStyle name="Normal 90 7 12" xfId="52897"/>
    <cellStyle name="Normal 90 7 13" xfId="54139"/>
    <cellStyle name="Normal 90 7 14" xfId="55371"/>
    <cellStyle name="Normal 90 7 15" xfId="56599"/>
    <cellStyle name="Normal 90 7 16" xfId="57817"/>
    <cellStyle name="Normal 90 7 17" xfId="59025"/>
    <cellStyle name="Normal 90 7 18" xfId="60219"/>
    <cellStyle name="Normal 90 7 19" xfId="61603"/>
    <cellStyle name="Normal 90 7 2" xfId="12270"/>
    <cellStyle name="Normal 90 7 20" xfId="62797"/>
    <cellStyle name="Normal 90 7 3" xfId="10114"/>
    <cellStyle name="Normal 90 7 4" xfId="40559"/>
    <cellStyle name="Normal 90 7 5" xfId="43053"/>
    <cellStyle name="Normal 90 7 6" xfId="44414"/>
    <cellStyle name="Normal 90 7 7" xfId="46589"/>
    <cellStyle name="Normal 90 7 8" xfId="47912"/>
    <cellStyle name="Normal 90 7 9" xfId="49172"/>
    <cellStyle name="Normal 90 8" xfId="6820"/>
    <cellStyle name="Normal 90 8 10" xfId="50416"/>
    <cellStyle name="Normal 90 8 11" xfId="51619"/>
    <cellStyle name="Normal 90 8 12" xfId="52898"/>
    <cellStyle name="Normal 90 8 13" xfId="54140"/>
    <cellStyle name="Normal 90 8 14" xfId="55372"/>
    <cellStyle name="Normal 90 8 15" xfId="56600"/>
    <cellStyle name="Normal 90 8 16" xfId="57818"/>
    <cellStyle name="Normal 90 8 17" xfId="59026"/>
    <cellStyle name="Normal 90 8 18" xfId="60220"/>
    <cellStyle name="Normal 90 8 19" xfId="61604"/>
    <cellStyle name="Normal 90 8 2" xfId="12271"/>
    <cellStyle name="Normal 90 8 20" xfId="62798"/>
    <cellStyle name="Normal 90 8 3" xfId="19504"/>
    <cellStyle name="Normal 90 8 4" xfId="40456"/>
    <cellStyle name="Normal 90 8 5" xfId="42977"/>
    <cellStyle name="Normal 90 8 6" xfId="44364"/>
    <cellStyle name="Normal 90 8 7" xfId="46590"/>
    <cellStyle name="Normal 90 8 8" xfId="47913"/>
    <cellStyle name="Normal 90 8 9" xfId="49173"/>
    <cellStyle name="Normal 90 9" xfId="6821"/>
    <cellStyle name="Normal 90 9 10" xfId="50417"/>
    <cellStyle name="Normal 90 9 11" xfId="51620"/>
    <cellStyle name="Normal 90 9 12" xfId="52899"/>
    <cellStyle name="Normal 90 9 13" xfId="54141"/>
    <cellStyle name="Normal 90 9 14" xfId="55373"/>
    <cellStyle name="Normal 90 9 15" xfId="56601"/>
    <cellStyle name="Normal 90 9 16" xfId="57819"/>
    <cellStyle name="Normal 90 9 17" xfId="59027"/>
    <cellStyle name="Normal 90 9 18" xfId="60221"/>
    <cellStyle name="Normal 90 9 19" xfId="61605"/>
    <cellStyle name="Normal 90 9 2" xfId="12272"/>
    <cellStyle name="Normal 90 9 20" xfId="62799"/>
    <cellStyle name="Normal 90 9 3" xfId="19095"/>
    <cellStyle name="Normal 90 9 4" xfId="40354"/>
    <cellStyle name="Normal 90 9 5" xfId="42898"/>
    <cellStyle name="Normal 90 9 6" xfId="44313"/>
    <cellStyle name="Normal 90 9 7" xfId="46591"/>
    <cellStyle name="Normal 90 9 8" xfId="47914"/>
    <cellStyle name="Normal 90 9 9" xfId="49174"/>
    <cellStyle name="Normal 91" xfId="9728"/>
    <cellStyle name="Normal 91 10" xfId="6822"/>
    <cellStyle name="Normal 91 10 2" xfId="12273"/>
    <cellStyle name="Normal 91 10 3" xfId="18690"/>
    <cellStyle name="Normal 91 10 4" xfId="40246"/>
    <cellStyle name="Normal 91 10 5" xfId="42816"/>
    <cellStyle name="Normal 91 10 6" xfId="39461"/>
    <cellStyle name="Normal 91 11" xfId="6823"/>
    <cellStyle name="Normal 91 11 2" xfId="12274"/>
    <cellStyle name="Normal 91 11 3" xfId="18280"/>
    <cellStyle name="Normal 91 11 4" xfId="40139"/>
    <cellStyle name="Normal 91 11 5" xfId="42732"/>
    <cellStyle name="Normal 91 11 6" xfId="39064"/>
    <cellStyle name="Normal 91 12" xfId="6824"/>
    <cellStyle name="Normal 91 12 2" xfId="12275"/>
    <cellStyle name="Normal 91 12 3" xfId="17874"/>
    <cellStyle name="Normal 91 12 4" xfId="40035"/>
    <cellStyle name="Normal 91 12 5" xfId="42653"/>
    <cellStyle name="Normal 91 12 6" xfId="14063"/>
    <cellStyle name="Normal 91 13" xfId="6825"/>
    <cellStyle name="Normal 91 13 2" xfId="12276"/>
    <cellStyle name="Normal 91 13 3" xfId="17472"/>
    <cellStyle name="Normal 91 13 4" xfId="39931"/>
    <cellStyle name="Normal 91 13 5" xfId="42575"/>
    <cellStyle name="Normal 91 13 6" xfId="42348"/>
    <cellStyle name="Normal 91 14" xfId="6826"/>
    <cellStyle name="Normal 91 14 2" xfId="12277"/>
    <cellStyle name="Normal 91 14 3" xfId="17069"/>
    <cellStyle name="Normal 91 14 4" xfId="39820"/>
    <cellStyle name="Normal 91 14 5" xfId="42486"/>
    <cellStyle name="Normal 91 14 6" xfId="41843"/>
    <cellStyle name="Normal 91 15" xfId="6827"/>
    <cellStyle name="Normal 91 16" xfId="6828"/>
    <cellStyle name="Normal 91 17" xfId="6829"/>
    <cellStyle name="Normal 91 18" xfId="6830"/>
    <cellStyle name="Normal 91 19" xfId="6831"/>
    <cellStyle name="Normal 91 2" xfId="6832"/>
    <cellStyle name="Normal 91 2 10" xfId="50418"/>
    <cellStyle name="Normal 91 2 11" xfId="51621"/>
    <cellStyle name="Normal 91 2 12" xfId="52900"/>
    <cellStyle name="Normal 91 2 13" xfId="54142"/>
    <cellStyle name="Normal 91 2 14" xfId="55374"/>
    <cellStyle name="Normal 91 2 15" xfId="56602"/>
    <cellStyle name="Normal 91 2 16" xfId="57820"/>
    <cellStyle name="Normal 91 2 17" xfId="59028"/>
    <cellStyle name="Normal 91 2 18" xfId="60222"/>
    <cellStyle name="Normal 91 2 19" xfId="61606"/>
    <cellStyle name="Normal 91 2 2" xfId="9729"/>
    <cellStyle name="Normal 91 2 20" xfId="62800"/>
    <cellStyle name="Normal 91 2 3" xfId="12894"/>
    <cellStyle name="Normal 91 2 4" xfId="34268"/>
    <cellStyle name="Normal 91 2 5" xfId="41292"/>
    <cellStyle name="Normal 91 2 6" xfId="42914"/>
    <cellStyle name="Normal 91 2 7" xfId="46592"/>
    <cellStyle name="Normal 91 2 8" xfId="47916"/>
    <cellStyle name="Normal 91 2 9" xfId="49176"/>
    <cellStyle name="Normal 91 20" xfId="6833"/>
    <cellStyle name="Normal 91 21" xfId="6834"/>
    <cellStyle name="Normal 91 22" xfId="6835"/>
    <cellStyle name="Normal 91 23" xfId="6836"/>
    <cellStyle name="Normal 91 24" xfId="6837"/>
    <cellStyle name="Normal 91 25" xfId="6838"/>
    <cellStyle name="Normal 91 26" xfId="6839"/>
    <cellStyle name="Normal 91 27" xfId="6840"/>
    <cellStyle name="Normal 91 28" xfId="6841"/>
    <cellStyle name="Normal 91 29" xfId="6842"/>
    <cellStyle name="Normal 91 3" xfId="6843"/>
    <cellStyle name="Normal 91 3 10" xfId="50419"/>
    <cellStyle name="Normal 91 3 11" xfId="51622"/>
    <cellStyle name="Normal 91 3 12" xfId="52901"/>
    <cellStyle name="Normal 91 3 13" xfId="54143"/>
    <cellStyle name="Normal 91 3 14" xfId="55375"/>
    <cellStyle name="Normal 91 3 15" xfId="56603"/>
    <cellStyle name="Normal 91 3 16" xfId="57821"/>
    <cellStyle name="Normal 91 3 17" xfId="59029"/>
    <cellStyle name="Normal 91 3 18" xfId="60223"/>
    <cellStyle name="Normal 91 3 19" xfId="61607"/>
    <cellStyle name="Normal 91 3 2" xfId="9730"/>
    <cellStyle name="Normal 91 3 20" xfId="62801"/>
    <cellStyle name="Normal 91 3 3" xfId="12893"/>
    <cellStyle name="Normal 91 3 4" xfId="30030"/>
    <cellStyle name="Normal 91 3 5" xfId="34137"/>
    <cellStyle name="Normal 91 3 6" xfId="43858"/>
    <cellStyle name="Normal 91 3 7" xfId="46593"/>
    <cellStyle name="Normal 91 3 8" xfId="47917"/>
    <cellStyle name="Normal 91 3 9" xfId="49177"/>
    <cellStyle name="Normal 91 30" xfId="6844"/>
    <cellStyle name="Normal 91 31" xfId="6845"/>
    <cellStyle name="Normal 91 32" xfId="6846"/>
    <cellStyle name="Normal 91 33" xfId="6847"/>
    <cellStyle name="Normal 91 34" xfId="6848"/>
    <cellStyle name="Normal 91 35" xfId="6849"/>
    <cellStyle name="Normal 91 4" xfId="6850"/>
    <cellStyle name="Normal 91 4 10" xfId="50420"/>
    <cellStyle name="Normal 91 4 11" xfId="51623"/>
    <cellStyle name="Normal 91 4 12" xfId="52902"/>
    <cellStyle name="Normal 91 4 13" xfId="54144"/>
    <cellStyle name="Normal 91 4 14" xfId="55376"/>
    <cellStyle name="Normal 91 4 15" xfId="56604"/>
    <cellStyle name="Normal 91 4 16" xfId="57822"/>
    <cellStyle name="Normal 91 4 17" xfId="59030"/>
    <cellStyle name="Normal 91 4 18" xfId="60224"/>
    <cellStyle name="Normal 91 4 19" xfId="61608"/>
    <cellStyle name="Normal 91 4 2" xfId="12278"/>
    <cellStyle name="Normal 91 4 20" xfId="62802"/>
    <cellStyle name="Normal 91 4 3" xfId="16680"/>
    <cellStyle name="Normal 91 4 4" xfId="39718"/>
    <cellStyle name="Normal 91 4 5" xfId="42407"/>
    <cellStyle name="Normal 91 4 6" xfId="41055"/>
    <cellStyle name="Normal 91 4 7" xfId="46594"/>
    <cellStyle name="Normal 91 4 8" xfId="47918"/>
    <cellStyle name="Normal 91 4 9" xfId="49178"/>
    <cellStyle name="Normal 91 5" xfId="6851"/>
    <cellStyle name="Normal 91 5 10" xfId="50421"/>
    <cellStyle name="Normal 91 5 11" xfId="51624"/>
    <cellStyle name="Normal 91 5 12" xfId="52903"/>
    <cellStyle name="Normal 91 5 13" xfId="54145"/>
    <cellStyle name="Normal 91 5 14" xfId="55377"/>
    <cellStyle name="Normal 91 5 15" xfId="56605"/>
    <cellStyle name="Normal 91 5 16" xfId="57823"/>
    <cellStyle name="Normal 91 5 17" xfId="59031"/>
    <cellStyle name="Normal 91 5 18" xfId="60225"/>
    <cellStyle name="Normal 91 5 19" xfId="61609"/>
    <cellStyle name="Normal 91 5 2" xfId="12279"/>
    <cellStyle name="Normal 91 5 20" xfId="62803"/>
    <cellStyle name="Normal 91 5 3" xfId="16281"/>
    <cellStyle name="Normal 91 5 4" xfId="33881"/>
    <cellStyle name="Normal 91 5 5" xfId="37454"/>
    <cellStyle name="Normal 91 5 6" xfId="33135"/>
    <cellStyle name="Normal 91 5 7" xfId="46595"/>
    <cellStyle name="Normal 91 5 8" xfId="47919"/>
    <cellStyle name="Normal 91 5 9" xfId="49179"/>
    <cellStyle name="Normal 91 6" xfId="6852"/>
    <cellStyle name="Normal 91 6 10" xfId="50422"/>
    <cellStyle name="Normal 91 6 11" xfId="51625"/>
    <cellStyle name="Normal 91 6 12" xfId="52904"/>
    <cellStyle name="Normal 91 6 13" xfId="54146"/>
    <cellStyle name="Normal 91 6 14" xfId="55378"/>
    <cellStyle name="Normal 91 6 15" xfId="56606"/>
    <cellStyle name="Normal 91 6 16" xfId="57824"/>
    <cellStyle name="Normal 91 6 17" xfId="59032"/>
    <cellStyle name="Normal 91 6 18" xfId="60226"/>
    <cellStyle name="Normal 91 6 19" xfId="61610"/>
    <cellStyle name="Normal 91 6 2" xfId="12280"/>
    <cellStyle name="Normal 91 6 20" xfId="62804"/>
    <cellStyle name="Normal 91 6 3" xfId="15880"/>
    <cellStyle name="Normal 91 6 4" xfId="33606"/>
    <cellStyle name="Normal 91 6 5" xfId="34011"/>
    <cellStyle name="Normal 91 6 6" xfId="42728"/>
    <cellStyle name="Normal 91 6 7" xfId="46596"/>
    <cellStyle name="Normal 91 6 8" xfId="47920"/>
    <cellStyle name="Normal 91 6 9" xfId="49180"/>
    <cellStyle name="Normal 91 7" xfId="6853"/>
    <cellStyle name="Normal 91 7 10" xfId="50423"/>
    <cellStyle name="Normal 91 7 11" xfId="51626"/>
    <cellStyle name="Normal 91 7 12" xfId="52905"/>
    <cellStyle name="Normal 91 7 13" xfId="54147"/>
    <cellStyle name="Normal 91 7 14" xfId="55379"/>
    <cellStyle name="Normal 91 7 15" xfId="56607"/>
    <cellStyle name="Normal 91 7 16" xfId="57825"/>
    <cellStyle name="Normal 91 7 17" xfId="59033"/>
    <cellStyle name="Normal 91 7 18" xfId="60227"/>
    <cellStyle name="Normal 91 7 19" xfId="61611"/>
    <cellStyle name="Normal 91 7 2" xfId="12281"/>
    <cellStyle name="Normal 91 7 20" xfId="62805"/>
    <cellStyle name="Normal 91 7 3" xfId="10108"/>
    <cellStyle name="Normal 91 7 4" xfId="33317"/>
    <cellStyle name="Normal 91 7 5" xfId="38254"/>
    <cellStyle name="Normal 91 7 6" xfId="15875"/>
    <cellStyle name="Normal 91 7 7" xfId="46597"/>
    <cellStyle name="Normal 91 7 8" xfId="47921"/>
    <cellStyle name="Normal 91 7 9" xfId="49181"/>
    <cellStyle name="Normal 91 8" xfId="6854"/>
    <cellStyle name="Normal 91 8 10" xfId="50424"/>
    <cellStyle name="Normal 91 8 11" xfId="51627"/>
    <cellStyle name="Normal 91 8 12" xfId="52906"/>
    <cellStyle name="Normal 91 8 13" xfId="54148"/>
    <cellStyle name="Normal 91 8 14" xfId="55380"/>
    <cellStyle name="Normal 91 8 15" xfId="56608"/>
    <cellStyle name="Normal 91 8 16" xfId="57826"/>
    <cellStyle name="Normal 91 8 17" xfId="59034"/>
    <cellStyle name="Normal 91 8 18" xfId="60228"/>
    <cellStyle name="Normal 91 8 19" xfId="61612"/>
    <cellStyle name="Normal 91 8 2" xfId="12282"/>
    <cellStyle name="Normal 91 8 20" xfId="62806"/>
    <cellStyle name="Normal 91 8 3" xfId="15480"/>
    <cellStyle name="Normal 91 8 4" xfId="33015"/>
    <cellStyle name="Normal 91 8 5" xfId="39643"/>
    <cellStyle name="Normal 91 8 6" xfId="32020"/>
    <cellStyle name="Normal 91 8 7" xfId="46598"/>
    <cellStyle name="Normal 91 8 8" xfId="47922"/>
    <cellStyle name="Normal 91 8 9" xfId="49182"/>
    <cellStyle name="Normal 91 9" xfId="6855"/>
    <cellStyle name="Normal 91 9 10" xfId="50425"/>
    <cellStyle name="Normal 91 9 11" xfId="51628"/>
    <cellStyle name="Normal 91 9 12" xfId="52907"/>
    <cellStyle name="Normal 91 9 13" xfId="54149"/>
    <cellStyle name="Normal 91 9 14" xfId="55381"/>
    <cellStyle name="Normal 91 9 15" xfId="56609"/>
    <cellStyle name="Normal 91 9 16" xfId="57827"/>
    <cellStyle name="Normal 91 9 17" xfId="59035"/>
    <cellStyle name="Normal 91 9 18" xfId="60229"/>
    <cellStyle name="Normal 91 9 19" xfId="61613"/>
    <cellStyle name="Normal 91 9 2" xfId="12283"/>
    <cellStyle name="Normal 91 9 20" xfId="62807"/>
    <cellStyle name="Normal 91 9 3" xfId="15031"/>
    <cellStyle name="Normal 91 9 4" xfId="32720"/>
    <cellStyle name="Normal 91 9 5" xfId="36547"/>
    <cellStyle name="Normal 91 9 6" xfId="44011"/>
    <cellStyle name="Normal 91 9 7" xfId="46599"/>
    <cellStyle name="Normal 91 9 8" xfId="47923"/>
    <cellStyle name="Normal 91 9 9" xfId="49183"/>
    <cellStyle name="Normal 92" xfId="9731"/>
    <cellStyle name="Normal 92 10" xfId="6856"/>
    <cellStyle name="Normal 92 10 2" xfId="12284"/>
    <cellStyle name="Normal 92 10 3" xfId="15294"/>
    <cellStyle name="Normal 92 10 4" xfId="32415"/>
    <cellStyle name="Normal 92 10 5" xfId="38829"/>
    <cellStyle name="Normal 92 10 6" xfId="35248"/>
    <cellStyle name="Normal 92 11" xfId="6857"/>
    <cellStyle name="Normal 92 11 2" xfId="12285"/>
    <cellStyle name="Normal 92 11 3" xfId="14848"/>
    <cellStyle name="Normal 92 11 4" xfId="32103"/>
    <cellStyle name="Normal 92 11 5" xfId="35507"/>
    <cellStyle name="Normal 92 11 6" xfId="31821"/>
    <cellStyle name="Normal 92 12" xfId="6858"/>
    <cellStyle name="Normal 92 13" xfId="6859"/>
    <cellStyle name="Normal 92 14" xfId="6860"/>
    <cellStyle name="Normal 92 15" xfId="6861"/>
    <cellStyle name="Normal 92 16" xfId="6862"/>
    <cellStyle name="Normal 92 17" xfId="6863"/>
    <cellStyle name="Normal 92 18" xfId="6864"/>
    <cellStyle name="Normal 92 19" xfId="6865"/>
    <cellStyle name="Normal 92 2" xfId="6866"/>
    <cellStyle name="Normal 92 2 10" xfId="50426"/>
    <cellStyle name="Normal 92 2 11" xfId="51629"/>
    <cellStyle name="Normal 92 2 12" xfId="52908"/>
    <cellStyle name="Normal 92 2 13" xfId="54150"/>
    <cellStyle name="Normal 92 2 14" xfId="55382"/>
    <cellStyle name="Normal 92 2 15" xfId="56610"/>
    <cellStyle name="Normal 92 2 16" xfId="57828"/>
    <cellStyle name="Normal 92 2 17" xfId="59036"/>
    <cellStyle name="Normal 92 2 18" xfId="60230"/>
    <cellStyle name="Normal 92 2 19" xfId="61614"/>
    <cellStyle name="Normal 92 2 2" xfId="9732"/>
    <cellStyle name="Normal 92 2 20" xfId="62808"/>
    <cellStyle name="Normal 92 2 3" xfId="12891"/>
    <cellStyle name="Normal 92 2 4" xfId="36795"/>
    <cellStyle name="Normal 92 2 5" xfId="41525"/>
    <cellStyle name="Normal 92 2 6" xfId="38977"/>
    <cellStyle name="Normal 92 2 7" xfId="46600"/>
    <cellStyle name="Normal 92 2 8" xfId="47924"/>
    <cellStyle name="Normal 92 2 9" xfId="49184"/>
    <cellStyle name="Normal 92 20" xfId="6867"/>
    <cellStyle name="Normal 92 21" xfId="6868"/>
    <cellStyle name="Normal 92 22" xfId="6869"/>
    <cellStyle name="Normal 92 23" xfId="6870"/>
    <cellStyle name="Normal 92 24" xfId="6871"/>
    <cellStyle name="Normal 92 25" xfId="6872"/>
    <cellStyle name="Normal 92 26" xfId="6873"/>
    <cellStyle name="Normal 92 27" xfId="6874"/>
    <cellStyle name="Normal 92 28" xfId="6875"/>
    <cellStyle name="Normal 92 3" xfId="6876"/>
    <cellStyle name="Normal 92 3 10" xfId="50427"/>
    <cellStyle name="Normal 92 3 11" xfId="51630"/>
    <cellStyle name="Normal 92 3 12" xfId="52909"/>
    <cellStyle name="Normal 92 3 13" xfId="54151"/>
    <cellStyle name="Normal 92 3 14" xfId="55383"/>
    <cellStyle name="Normal 92 3 15" xfId="56611"/>
    <cellStyle name="Normal 92 3 16" xfId="57829"/>
    <cellStyle name="Normal 92 3 17" xfId="59037"/>
    <cellStyle name="Normal 92 3 18" xfId="60231"/>
    <cellStyle name="Normal 92 3 19" xfId="61615"/>
    <cellStyle name="Normal 92 3 2" xfId="9733"/>
    <cellStyle name="Normal 92 3 20" xfId="62809"/>
    <cellStyle name="Normal 92 3 3" xfId="12890"/>
    <cellStyle name="Normal 92 3 4" xfId="36458"/>
    <cellStyle name="Normal 92 3 5" xfId="37091"/>
    <cellStyle name="Normal 92 3 6" xfId="36554"/>
    <cellStyle name="Normal 92 3 7" xfId="46601"/>
    <cellStyle name="Normal 92 3 8" xfId="47925"/>
    <cellStyle name="Normal 92 3 9" xfId="49185"/>
    <cellStyle name="Normal 92 4" xfId="6877"/>
    <cellStyle name="Normal 92 4 10" xfId="50428"/>
    <cellStyle name="Normal 92 4 11" xfId="51631"/>
    <cellStyle name="Normal 92 4 12" xfId="52910"/>
    <cellStyle name="Normal 92 4 13" xfId="54152"/>
    <cellStyle name="Normal 92 4 14" xfId="55384"/>
    <cellStyle name="Normal 92 4 15" xfId="56612"/>
    <cellStyle name="Normal 92 4 16" xfId="57830"/>
    <cellStyle name="Normal 92 4 17" xfId="59038"/>
    <cellStyle name="Normal 92 4 18" xfId="60232"/>
    <cellStyle name="Normal 92 4 19" xfId="61616"/>
    <cellStyle name="Normal 92 4 2" xfId="12286"/>
    <cellStyle name="Normal 92 4 20" xfId="62810"/>
    <cellStyle name="Normal 92 4 3" xfId="13535"/>
    <cellStyle name="Normal 92 4 4" xfId="31752"/>
    <cellStyle name="Normal 92 4 5" xfId="40135"/>
    <cellStyle name="Normal 92 4 6" xfId="23789"/>
    <cellStyle name="Normal 92 4 7" xfId="46602"/>
    <cellStyle name="Normal 92 4 8" xfId="47926"/>
    <cellStyle name="Normal 92 4 9" xfId="49186"/>
    <cellStyle name="Normal 92 5" xfId="6878"/>
    <cellStyle name="Normal 92 5 10" xfId="50429"/>
    <cellStyle name="Normal 92 5 11" xfId="51632"/>
    <cellStyle name="Normal 92 5 12" xfId="52911"/>
    <cellStyle name="Normal 92 5 13" xfId="54153"/>
    <cellStyle name="Normal 92 5 14" xfId="55385"/>
    <cellStyle name="Normal 92 5 15" xfId="56613"/>
    <cellStyle name="Normal 92 5 16" xfId="57831"/>
    <cellStyle name="Normal 92 5 17" xfId="59039"/>
    <cellStyle name="Normal 92 5 18" xfId="60233"/>
    <cellStyle name="Normal 92 5 19" xfId="61617"/>
    <cellStyle name="Normal 92 5 2" xfId="12287"/>
    <cellStyle name="Normal 92 5 20" xfId="62811"/>
    <cellStyle name="Normal 92 5 3" xfId="13187"/>
    <cellStyle name="Normal 92 5 4" xfId="36254"/>
    <cellStyle name="Normal 92 5 5" xfId="10937"/>
    <cellStyle name="Normal 92 5 6" xfId="30206"/>
    <cellStyle name="Normal 92 5 7" xfId="46603"/>
    <cellStyle name="Normal 92 5 8" xfId="47927"/>
    <cellStyle name="Normal 92 5 9" xfId="49187"/>
    <cellStyle name="Normal 92 6" xfId="6879"/>
    <cellStyle name="Normal 92 6 2" xfId="12288"/>
    <cellStyle name="Normal 92 6 3" xfId="10112"/>
    <cellStyle name="Normal 92 6 4" xfId="36004"/>
    <cellStyle name="Normal 92 6 5" xfId="37774"/>
    <cellStyle name="Normal 92 6 6" xfId="42960"/>
    <cellStyle name="Normal 92 7" xfId="6880"/>
    <cellStyle name="Normal 92 7 2" xfId="12289"/>
    <cellStyle name="Normal 92 7 3" xfId="10111"/>
    <cellStyle name="Normal 92 7 4" xfId="35719"/>
    <cellStyle name="Normal 92 7 5" xfId="41873"/>
    <cellStyle name="Normal 92 7 6" xfId="38742"/>
    <cellStyle name="Normal 92 8" xfId="6881"/>
    <cellStyle name="Normal 92 8 2" xfId="12290"/>
    <cellStyle name="Normal 92 8 3" xfId="10110"/>
    <cellStyle name="Normal 92 8 4" xfId="35383"/>
    <cellStyle name="Normal 92 8 5" xfId="32319"/>
    <cellStyle name="Normal 92 8 6" xfId="44266"/>
    <cellStyle name="Normal 92 9" xfId="6882"/>
    <cellStyle name="Normal 92 9 2" xfId="12291"/>
    <cellStyle name="Normal 92 9 3" xfId="10109"/>
    <cellStyle name="Normal 92 9 4" xfId="35085"/>
    <cellStyle name="Normal 92 9 5" xfId="15828"/>
    <cellStyle name="Normal 92 9 6" xfId="44209"/>
    <cellStyle name="Normal 93 2" xfId="6883"/>
    <cellStyle name="Normal 93 2 10" xfId="6884"/>
    <cellStyle name="Normal 93 2 10 2" xfId="12293"/>
    <cellStyle name="Normal 93 2 10 3" xfId="14849"/>
    <cellStyle name="Normal 93 2 10 4" xfId="34485"/>
    <cellStyle name="Normal 93 2 10 5" xfId="30092"/>
    <cellStyle name="Normal 93 2 10 6" xfId="44107"/>
    <cellStyle name="Normal 93 2 11" xfId="6885"/>
    <cellStyle name="Normal 93 2 11 2" xfId="12294"/>
    <cellStyle name="Normal 93 2 11 3" xfId="13534"/>
    <cellStyle name="Normal 93 2 11 4" xfId="34172"/>
    <cellStyle name="Normal 93 2 11 5" xfId="40436"/>
    <cellStyle name="Normal 93 2 11 6" xfId="44063"/>
    <cellStyle name="Normal 93 2 12" xfId="6886"/>
    <cellStyle name="Normal 93 2 12 2" xfId="12295"/>
    <cellStyle name="Normal 93 2 12 3" xfId="13186"/>
    <cellStyle name="Normal 93 2 12 4" xfId="18252"/>
    <cellStyle name="Normal 93 2 12 5" xfId="39060"/>
    <cellStyle name="Normal 93 2 12 6" xfId="42103"/>
    <cellStyle name="Normal 93 2 13" xfId="6887"/>
    <cellStyle name="Normal 93 2 13 2" xfId="12296"/>
    <cellStyle name="Normal 93 2 13 3" xfId="10107"/>
    <cellStyle name="Normal 93 2 13 4" xfId="39603"/>
    <cellStyle name="Normal 93 2 13 5" xfId="42311"/>
    <cellStyle name="Normal 93 2 13 6" xfId="37763"/>
    <cellStyle name="Normal 93 2 14" xfId="6888"/>
    <cellStyle name="Normal 93 2 14 2" xfId="13302"/>
    <cellStyle name="Normal 93 2 14 3" xfId="30161"/>
    <cellStyle name="Normal 93 2 14 4" xfId="39852"/>
    <cellStyle name="Normal 93 2 14 5" xfId="42513"/>
    <cellStyle name="Normal 93 2 14 6" xfId="16973"/>
    <cellStyle name="Normal 93 2 15" xfId="6889"/>
    <cellStyle name="Normal 93 2 15 2" xfId="14748"/>
    <cellStyle name="Normal 93 2 15 3" xfId="31477"/>
    <cellStyle name="Normal 93 2 15 4" xfId="39716"/>
    <cellStyle name="Normal 93 2 15 5" xfId="42405"/>
    <cellStyle name="Normal 93 2 15 6" xfId="42291"/>
    <cellStyle name="Normal 93 2 16" xfId="6890"/>
    <cellStyle name="Normal 93 2 16 2" xfId="13443"/>
    <cellStyle name="Normal 93 2 16 3" xfId="30282"/>
    <cellStyle name="Normal 93 2 16 4" xfId="38020"/>
    <cellStyle name="Normal 93 2 16 5" xfId="36806"/>
    <cellStyle name="Normal 93 2 16 6" xfId="32874"/>
    <cellStyle name="Normal 93 2 17" xfId="6891"/>
    <cellStyle name="Normal 93 2 17 2" xfId="14889"/>
    <cellStyle name="Normal 93 2 17 3" xfId="31585"/>
    <cellStyle name="Normal 93 2 17 4" xfId="38910"/>
    <cellStyle name="Normal 93 2 17 5" xfId="41887"/>
    <cellStyle name="Normal 93 2 17 6" xfId="38828"/>
    <cellStyle name="Normal 93 2 18" xfId="6892"/>
    <cellStyle name="Normal 93 2 18 2" xfId="15334"/>
    <cellStyle name="Normal 93 2 18 3" xfId="31926"/>
    <cellStyle name="Normal 93 2 18 4" xfId="40316"/>
    <cellStyle name="Normal 93 2 18 5" xfId="42868"/>
    <cellStyle name="Normal 93 2 18 6" xfId="44299"/>
    <cellStyle name="Normal 93 2 19" xfId="6893"/>
    <cellStyle name="Normal 93 2 19 2" xfId="15734"/>
    <cellStyle name="Normal 93 2 19 3" xfId="32247"/>
    <cellStyle name="Normal 93 2 19 4" xfId="40515"/>
    <cellStyle name="Normal 93 2 19 5" xfId="43014"/>
    <cellStyle name="Normal 93 2 19 6" xfId="44392"/>
    <cellStyle name="Normal 93 2 2" xfId="6894"/>
    <cellStyle name="Normal 93 2 2 10" xfId="50431"/>
    <cellStyle name="Normal 93 2 2 11" xfId="51634"/>
    <cellStyle name="Normal 93 2 2 12" xfId="52913"/>
    <cellStyle name="Normal 93 2 2 13" xfId="54155"/>
    <cellStyle name="Normal 93 2 2 14" xfId="55387"/>
    <cellStyle name="Normal 93 2 2 15" xfId="56615"/>
    <cellStyle name="Normal 93 2 2 16" xfId="57833"/>
    <cellStyle name="Normal 93 2 2 17" xfId="59041"/>
    <cellStyle name="Normal 93 2 2 18" xfId="60235"/>
    <cellStyle name="Normal 93 2 2 19" xfId="61619"/>
    <cellStyle name="Normal 93 2 2 2" xfId="12292"/>
    <cellStyle name="Normal 93 2 2 20" xfId="62813"/>
    <cellStyle name="Normal 93 2 2 3" xfId="15295"/>
    <cellStyle name="Normal 93 2 2 4" xfId="34788"/>
    <cellStyle name="Normal 93 2 2 5" xfId="23326"/>
    <cellStyle name="Normal 93 2 2 6" xfId="44158"/>
    <cellStyle name="Normal 93 2 2 7" xfId="46605"/>
    <cellStyle name="Normal 93 2 2 8" xfId="47929"/>
    <cellStyle name="Normal 93 2 2 9" xfId="49189"/>
    <cellStyle name="Normal 93 2 20" xfId="6895"/>
    <cellStyle name="Normal 93 2 20 2" xfId="16135"/>
    <cellStyle name="Normal 93 2 20 3" xfId="32551"/>
    <cellStyle name="Normal 93 2 20 4" xfId="35273"/>
    <cellStyle name="Normal 93 2 20 5" xfId="36870"/>
    <cellStyle name="Normal 93 2 20 6" xfId="44889"/>
    <cellStyle name="Normal 93 2 21" xfId="6896"/>
    <cellStyle name="Normal 93 2 21 2" xfId="16536"/>
    <cellStyle name="Normal 93 2 21 3" xfId="32847"/>
    <cellStyle name="Normal 93 2 21 4" xfId="40369"/>
    <cellStyle name="Normal 93 2 21 5" xfId="42911"/>
    <cellStyle name="Normal 93 2 21 6" xfId="44729"/>
    <cellStyle name="Normal 93 2 22" xfId="6897"/>
    <cellStyle name="Normal 93 2 22 2" xfId="16936"/>
    <cellStyle name="Normal 93 2 22 3" xfId="33156"/>
    <cellStyle name="Normal 93 2 22 4" xfId="36639"/>
    <cellStyle name="Normal 93 2 22 5" xfId="31501"/>
    <cellStyle name="Normal 93 2 22 6" xfId="44721"/>
    <cellStyle name="Normal 93 2 23" xfId="6898"/>
    <cellStyle name="Normal 93 2 23 2" xfId="17330"/>
    <cellStyle name="Normal 93 2 23 3" xfId="33445"/>
    <cellStyle name="Normal 93 2 23 4" xfId="38887"/>
    <cellStyle name="Normal 93 2 23 5" xfId="38072"/>
    <cellStyle name="Normal 93 2 23 6" xfId="37783"/>
    <cellStyle name="Normal 93 2 24" xfId="6899"/>
    <cellStyle name="Normal 93 2 24 2" xfId="17727"/>
    <cellStyle name="Normal 93 2 24 3" xfId="33738"/>
    <cellStyle name="Normal 93 2 24 4" xfId="38810"/>
    <cellStyle name="Normal 93 2 24 5" xfId="11212"/>
    <cellStyle name="Normal 93 2 24 6" xfId="39581"/>
    <cellStyle name="Normal 93 2 25" xfId="6900"/>
    <cellStyle name="Normal 93 2 25 2" xfId="18134"/>
    <cellStyle name="Normal 93 2 25 3" xfId="34018"/>
    <cellStyle name="Normal 93 2 25 4" xfId="38279"/>
    <cellStyle name="Normal 93 2 25 5" xfId="39686"/>
    <cellStyle name="Normal 93 2 25 6" xfId="39210"/>
    <cellStyle name="Normal 93 2 26" xfId="6901"/>
    <cellStyle name="Normal 93 2 26 2" xfId="18536"/>
    <cellStyle name="Normal 93 2 26 3" xfId="34316"/>
    <cellStyle name="Normal 93 2 26 4" xfId="30094"/>
    <cellStyle name="Normal 93 2 26 5" xfId="19045"/>
    <cellStyle name="Normal 93 2 26 6" xfId="33805"/>
    <cellStyle name="Normal 93 2 27" xfId="6902"/>
    <cellStyle name="Normal 93 2 27 2" xfId="18945"/>
    <cellStyle name="Normal 93 2 27 3" xfId="34625"/>
    <cellStyle name="Normal 93 2 27 4" xfId="38325"/>
    <cellStyle name="Normal 93 2 27 5" xfId="38497"/>
    <cellStyle name="Normal 93 2 27 6" xfId="21024"/>
    <cellStyle name="Normal 93 2 28" xfId="6903"/>
    <cellStyle name="Normal 93 2 28 2" xfId="19357"/>
    <cellStyle name="Normal 93 2 28 3" xfId="34920"/>
    <cellStyle name="Normal 93 2 28 4" xfId="17305"/>
    <cellStyle name="Normal 93 2 28 5" xfId="39552"/>
    <cellStyle name="Normal 93 2 28 6" xfId="10612"/>
    <cellStyle name="Normal 93 2 29" xfId="6904"/>
    <cellStyle name="Normal 93 2 29 2" xfId="19758"/>
    <cellStyle name="Normal 93 2 29 3" xfId="35218"/>
    <cellStyle name="Normal 93 2 29 4" xfId="23316"/>
    <cellStyle name="Normal 93 2 29 5" xfId="36323"/>
    <cellStyle name="Normal 93 2 29 6" xfId="34870"/>
    <cellStyle name="Normal 93 2 3" xfId="6905"/>
    <cellStyle name="Normal 93 2 3 10" xfId="50432"/>
    <cellStyle name="Normal 93 2 3 11" xfId="51635"/>
    <cellStyle name="Normal 93 2 3 12" xfId="52914"/>
    <cellStyle name="Normal 93 2 3 13" xfId="54156"/>
    <cellStyle name="Normal 93 2 3 14" xfId="55388"/>
    <cellStyle name="Normal 93 2 3 15" xfId="56616"/>
    <cellStyle name="Normal 93 2 3 16" xfId="57834"/>
    <cellStyle name="Normal 93 2 3 17" xfId="59042"/>
    <cellStyle name="Normal 93 2 3 18" xfId="60236"/>
    <cellStyle name="Normal 93 2 3 19" xfId="61620"/>
    <cellStyle name="Normal 93 2 3 2" xfId="12297"/>
    <cellStyle name="Normal 93 2 3 20" xfId="62814"/>
    <cellStyle name="Normal 93 2 3 3" xfId="10106"/>
    <cellStyle name="Normal 93 2 3 4" xfId="39481"/>
    <cellStyle name="Normal 93 2 3 5" xfId="42216"/>
    <cellStyle name="Normal 93 2 3 6" xfId="41156"/>
    <cellStyle name="Normal 93 2 3 7" xfId="46606"/>
    <cellStyle name="Normal 93 2 3 8" xfId="47930"/>
    <cellStyle name="Normal 93 2 3 9" xfId="49190"/>
    <cellStyle name="Normal 93 2 30" xfId="6906"/>
    <cellStyle name="Normal 93 2 30 2" xfId="20166"/>
    <cellStyle name="Normal 93 2 30 3" xfId="35538"/>
    <cellStyle name="Normal 93 2 30 4" xfId="41813"/>
    <cellStyle name="Normal 93 2 30 5" xfId="43966"/>
    <cellStyle name="Normal 93 2 30 6" xfId="44989"/>
    <cellStyle name="Normal 93 2 31" xfId="6907"/>
    <cellStyle name="Normal 93 2 31 2" xfId="18683"/>
    <cellStyle name="Normal 93 2 31 3" xfId="34431"/>
    <cellStyle name="Normal 93 2 31 4" xfId="31178"/>
    <cellStyle name="Normal 93 2 31 5" xfId="38213"/>
    <cellStyle name="Normal 93 2 31 6" xfId="36545"/>
    <cellStyle name="Normal 93 2 32" xfId="6908"/>
    <cellStyle name="Normal 93 2 32 2" xfId="23082"/>
    <cellStyle name="Normal 93 2 32 3" xfId="37595"/>
    <cellStyle name="Normal 93 2 32 4" xfId="35849"/>
    <cellStyle name="Normal 93 2 32 5" xfId="10806"/>
    <cellStyle name="Normal 93 2 32 6" xfId="32781"/>
    <cellStyle name="Normal 93 2 33" xfId="6909"/>
    <cellStyle name="Normal 93 2 33 2" xfId="13543"/>
    <cellStyle name="Normal 93 2 33 3" xfId="30353"/>
    <cellStyle name="Normal 93 2 33 4" xfId="31698"/>
    <cellStyle name="Normal 93 2 33 5" xfId="41897"/>
    <cellStyle name="Normal 93 2 33 6" xfId="36734"/>
    <cellStyle name="Normal 93 2 34" xfId="9734"/>
    <cellStyle name="Normal 93 2 35" xfId="23413"/>
    <cellStyle name="Normal 93 2 36" xfId="22529"/>
    <cellStyle name="Normal 93 2 37" xfId="23543"/>
    <cellStyle name="Normal 93 2 38" xfId="22356"/>
    <cellStyle name="Normal 93 2 39" xfId="23156"/>
    <cellStyle name="Normal 93 2 4" xfId="6910"/>
    <cellStyle name="Normal 93 2 4 10" xfId="50433"/>
    <cellStyle name="Normal 93 2 4 11" xfId="51636"/>
    <cellStyle name="Normal 93 2 4 12" xfId="52915"/>
    <cellStyle name="Normal 93 2 4 13" xfId="54157"/>
    <cellStyle name="Normal 93 2 4 14" xfId="55389"/>
    <cellStyle name="Normal 93 2 4 15" xfId="56617"/>
    <cellStyle name="Normal 93 2 4 16" xfId="57835"/>
    <cellStyle name="Normal 93 2 4 17" xfId="59043"/>
    <cellStyle name="Normal 93 2 4 18" xfId="60237"/>
    <cellStyle name="Normal 93 2 4 19" xfId="61621"/>
    <cellStyle name="Normal 93 2 4 2" xfId="12298"/>
    <cellStyle name="Normal 93 2 4 20" xfId="62815"/>
    <cellStyle name="Normal 93 2 4 3" xfId="10105"/>
    <cellStyle name="Normal 93 2 4 4" xfId="39362"/>
    <cellStyle name="Normal 93 2 4 5" xfId="42119"/>
    <cellStyle name="Normal 93 2 4 6" xfId="43482"/>
    <cellStyle name="Normal 93 2 4 7" xfId="46607"/>
    <cellStyle name="Normal 93 2 4 8" xfId="47931"/>
    <cellStyle name="Normal 93 2 4 9" xfId="49191"/>
    <cellStyle name="Normal 93 2 40" xfId="24446"/>
    <cellStyle name="Normal 93 2 41" xfId="24655"/>
    <cellStyle name="Normal 93 2 42" xfId="24857"/>
    <cellStyle name="Normal 93 2 43" xfId="25061"/>
    <cellStyle name="Normal 93 2 44" xfId="25257"/>
    <cellStyle name="Normal 93 2 45" xfId="25456"/>
    <cellStyle name="Normal 93 2 46" xfId="25654"/>
    <cellStyle name="Normal 93 2 47" xfId="25839"/>
    <cellStyle name="Normal 93 2 48" xfId="26028"/>
    <cellStyle name="Normal 93 2 49" xfId="26219"/>
    <cellStyle name="Normal 93 2 5" xfId="6911"/>
    <cellStyle name="Normal 93 2 5 10" xfId="50434"/>
    <cellStyle name="Normal 93 2 5 11" xfId="51637"/>
    <cellStyle name="Normal 93 2 5 12" xfId="52916"/>
    <cellStyle name="Normal 93 2 5 13" xfId="54158"/>
    <cellStyle name="Normal 93 2 5 14" xfId="55390"/>
    <cellStyle name="Normal 93 2 5 15" xfId="56618"/>
    <cellStyle name="Normal 93 2 5 16" xfId="57836"/>
    <cellStyle name="Normal 93 2 5 17" xfId="59044"/>
    <cellStyle name="Normal 93 2 5 18" xfId="60238"/>
    <cellStyle name="Normal 93 2 5 19" xfId="61622"/>
    <cellStyle name="Normal 93 2 5 2" xfId="12299"/>
    <cellStyle name="Normal 93 2 5 20" xfId="62816"/>
    <cellStyle name="Normal 93 2 5 3" xfId="10104"/>
    <cellStyle name="Normal 93 2 5 4" xfId="39242"/>
    <cellStyle name="Normal 93 2 5 5" xfId="42041"/>
    <cellStyle name="Normal 93 2 5 6" xfId="42635"/>
    <cellStyle name="Normal 93 2 5 7" xfId="46608"/>
    <cellStyle name="Normal 93 2 5 8" xfId="47932"/>
    <cellStyle name="Normal 93 2 5 9" xfId="49192"/>
    <cellStyle name="Normal 93 2 50" xfId="26403"/>
    <cellStyle name="Normal 93 2 51" xfId="26586"/>
    <cellStyle name="Normal 93 2 52" xfId="26774"/>
    <cellStyle name="Normal 93 2 53" xfId="26952"/>
    <cellStyle name="Normal 93 2 54" xfId="27130"/>
    <cellStyle name="Normal 93 2 55" xfId="27302"/>
    <cellStyle name="Normal 93 2 56" xfId="27472"/>
    <cellStyle name="Normal 93 2 57" xfId="27637"/>
    <cellStyle name="Normal 93 2 58" xfId="27795"/>
    <cellStyle name="Normal 93 2 59" xfId="27949"/>
    <cellStyle name="Normal 93 2 6" xfId="6912"/>
    <cellStyle name="Normal 93 2 6 10" xfId="50435"/>
    <cellStyle name="Normal 93 2 6 11" xfId="51638"/>
    <cellStyle name="Normal 93 2 6 12" xfId="52917"/>
    <cellStyle name="Normal 93 2 6 13" xfId="54159"/>
    <cellStyle name="Normal 93 2 6 14" xfId="55391"/>
    <cellStyle name="Normal 93 2 6 15" xfId="56619"/>
    <cellStyle name="Normal 93 2 6 16" xfId="57837"/>
    <cellStyle name="Normal 93 2 6 17" xfId="59045"/>
    <cellStyle name="Normal 93 2 6 18" xfId="60239"/>
    <cellStyle name="Normal 93 2 6 19" xfId="61623"/>
    <cellStyle name="Normal 93 2 6 2" xfId="12300"/>
    <cellStyle name="Normal 93 2 6 20" xfId="62817"/>
    <cellStyle name="Normal 93 2 6 3" xfId="10103"/>
    <cellStyle name="Normal 93 2 6 4" xfId="39125"/>
    <cellStyle name="Normal 93 2 6 5" xfId="41950"/>
    <cellStyle name="Normal 93 2 6 6" xfId="11153"/>
    <cellStyle name="Normal 93 2 6 7" xfId="46609"/>
    <cellStyle name="Normal 93 2 6 8" xfId="47933"/>
    <cellStyle name="Normal 93 2 6 9" xfId="49193"/>
    <cellStyle name="Normal 93 2 60" xfId="28096"/>
    <cellStyle name="Normal 93 2 61" xfId="28245"/>
    <cellStyle name="Normal 93 2 62" xfId="28399"/>
    <cellStyle name="Normal 93 2 63" xfId="28542"/>
    <cellStyle name="Normal 93 2 64" xfId="28417"/>
    <cellStyle name="Normal 93 2 65" xfId="26610"/>
    <cellStyle name="Normal 93 2 66" xfId="21746"/>
    <cellStyle name="Normal 93 2 67" xfId="29455"/>
    <cellStyle name="Normal 93 2 68" xfId="29387"/>
    <cellStyle name="Normal 93 2 69" xfId="24803"/>
    <cellStyle name="Normal 93 2 7" xfId="6913"/>
    <cellStyle name="Normal 93 2 7 10" xfId="50436"/>
    <cellStyle name="Normal 93 2 7 11" xfId="51639"/>
    <cellStyle name="Normal 93 2 7 12" xfId="52918"/>
    <cellStyle name="Normal 93 2 7 13" xfId="54160"/>
    <cellStyle name="Normal 93 2 7 14" xfId="55392"/>
    <cellStyle name="Normal 93 2 7 15" xfId="56620"/>
    <cellStyle name="Normal 93 2 7 16" xfId="57838"/>
    <cellStyle name="Normal 93 2 7 17" xfId="59046"/>
    <cellStyle name="Normal 93 2 7 18" xfId="60240"/>
    <cellStyle name="Normal 93 2 7 19" xfId="61624"/>
    <cellStyle name="Normal 93 2 7 2" xfId="12301"/>
    <cellStyle name="Normal 93 2 7 20" xfId="62818"/>
    <cellStyle name="Normal 93 2 7 3" xfId="10102"/>
    <cellStyle name="Normal 93 2 7 4" xfId="39001"/>
    <cellStyle name="Normal 93 2 7 5" xfId="39337"/>
    <cellStyle name="Normal 93 2 7 6" xfId="14103"/>
    <cellStyle name="Normal 93 2 7 7" xfId="46610"/>
    <cellStyle name="Normal 93 2 7 8" xfId="47934"/>
    <cellStyle name="Normal 93 2 7 9" xfId="49194"/>
    <cellStyle name="Normal 93 2 70" xfId="28537"/>
    <cellStyle name="Normal 93 2 71" xfId="29516"/>
    <cellStyle name="Normal 93 2 72" xfId="28198"/>
    <cellStyle name="Normal 93 2 73" xfId="29680"/>
    <cellStyle name="Normal 93 2 74" xfId="25907"/>
    <cellStyle name="Normal 93 2 75" xfId="29156"/>
    <cellStyle name="Normal 93 2 76" xfId="12859"/>
    <cellStyle name="Normal 93 2 77" xfId="36843"/>
    <cellStyle name="Normal 93 2 78" xfId="39772"/>
    <cellStyle name="Normal 93 2 79" xfId="11155"/>
    <cellStyle name="Normal 93 2 8" xfId="6914"/>
    <cellStyle name="Normal 93 2 8 2" xfId="12302"/>
    <cellStyle name="Normal 93 2 8 3" xfId="10100"/>
    <cellStyle name="Normal 93 2 8 4" xfId="38898"/>
    <cellStyle name="Normal 93 2 8 5" xfId="32930"/>
    <cellStyle name="Normal 93 2 8 6" xfId="43793"/>
    <cellStyle name="Normal 93 2 80" xfId="46604"/>
    <cellStyle name="Normal 93 2 81" xfId="47928"/>
    <cellStyle name="Normal 93 2 82" xfId="49188"/>
    <cellStyle name="Normal 93 2 83" xfId="50430"/>
    <cellStyle name="Normal 93 2 84" xfId="51633"/>
    <cellStyle name="Normal 93 2 85" xfId="52912"/>
    <cellStyle name="Normal 93 2 86" xfId="54154"/>
    <cellStyle name="Normal 93 2 87" xfId="55386"/>
    <cellStyle name="Normal 93 2 88" xfId="56614"/>
    <cellStyle name="Normal 93 2 89" xfId="57832"/>
    <cellStyle name="Normal 93 2 9" xfId="6915"/>
    <cellStyle name="Normal 93 2 9 2" xfId="12303"/>
    <cellStyle name="Normal 93 2 9 3" xfId="10099"/>
    <cellStyle name="Normal 93 2 9 4" xfId="38766"/>
    <cellStyle name="Normal 93 2 9 5" xfId="33229"/>
    <cellStyle name="Normal 93 2 9 6" xfId="42431"/>
    <cellStyle name="Normal 93 2 90" xfId="59040"/>
    <cellStyle name="Normal 93 2 91" xfId="60234"/>
    <cellStyle name="Normal 93 2 92" xfId="61618"/>
    <cellStyle name="Normal 93 2 93" xfId="62812"/>
    <cellStyle name="Normal 93 2_Planilha" xfId="46611"/>
    <cellStyle name="Normal 93 3" xfId="6916"/>
    <cellStyle name="Normal 93 3 10" xfId="6917"/>
    <cellStyle name="Normal 93 3 10 2" xfId="12305"/>
    <cellStyle name="Normal 93 3 10 3" xfId="10097"/>
    <cellStyle name="Normal 93 3 10 4" xfId="38511"/>
    <cellStyle name="Normal 93 3 10 5" xfId="40008"/>
    <cellStyle name="Normal 93 3 10 6" xfId="32024"/>
    <cellStyle name="Normal 93 3 11" xfId="6918"/>
    <cellStyle name="Normal 93 3 11 2" xfId="12306"/>
    <cellStyle name="Normal 93 3 11 3" xfId="10096"/>
    <cellStyle name="Normal 93 3 11 4" xfId="33880"/>
    <cellStyle name="Normal 93 3 11 5" xfId="37814"/>
    <cellStyle name="Normal 93 3 11 6" xfId="14234"/>
    <cellStyle name="Normal 93 3 12" xfId="6919"/>
    <cellStyle name="Normal 93 3 12 2" xfId="12307"/>
    <cellStyle name="Normal 93 3 12 3" xfId="10065"/>
    <cellStyle name="Normal 93 3 12 4" xfId="33605"/>
    <cellStyle name="Normal 93 3 12 5" xfId="38432"/>
    <cellStyle name="Normal 93 3 12 6" xfId="42813"/>
    <cellStyle name="Normal 93 3 13" xfId="6920"/>
    <cellStyle name="Normal 93 3 13 2" xfId="12308"/>
    <cellStyle name="Normal 93 3 13 3" xfId="23535"/>
    <cellStyle name="Normal 93 3 13 4" xfId="33316"/>
    <cellStyle name="Normal 93 3 13 5" xfId="41562"/>
    <cellStyle name="Normal 93 3 13 6" xfId="35963"/>
    <cellStyle name="Normal 93 3 14" xfId="6921"/>
    <cellStyle name="Normal 93 3 14 2" xfId="13303"/>
    <cellStyle name="Normal 93 3 14 3" xfId="30162"/>
    <cellStyle name="Normal 93 3 14 4" xfId="39743"/>
    <cellStyle name="Normal 93 3 14 5" xfId="42427"/>
    <cellStyle name="Normal 93 3 14 6" xfId="39130"/>
    <cellStyle name="Normal 93 3 15" xfId="6922"/>
    <cellStyle name="Normal 93 3 15 2" xfId="14754"/>
    <cellStyle name="Normal 93 3 15 3" xfId="31483"/>
    <cellStyle name="Normal 93 3 15 4" xfId="38896"/>
    <cellStyle name="Normal 93 3 15 5" xfId="33526"/>
    <cellStyle name="Normal 93 3 15 6" xfId="39730"/>
    <cellStyle name="Normal 93 3 16" xfId="6923"/>
    <cellStyle name="Normal 93 3 16 2" xfId="13434"/>
    <cellStyle name="Normal 93 3 16 3" xfId="30274"/>
    <cellStyle name="Normal 93 3 16 4" xfId="34126"/>
    <cellStyle name="Normal 93 3 16 5" xfId="33992"/>
    <cellStyle name="Normal 93 3 16 6" xfId="30802"/>
    <cellStyle name="Normal 93 3 17" xfId="6924"/>
    <cellStyle name="Normal 93 3 17 2" xfId="14900"/>
    <cellStyle name="Normal 93 3 17 3" xfId="31595"/>
    <cellStyle name="Normal 93 3 17 4" xfId="36782"/>
    <cellStyle name="Normal 93 3 17 5" xfId="32311"/>
    <cellStyle name="Normal 93 3 17 6" xfId="44039"/>
    <cellStyle name="Normal 93 3 18" xfId="6925"/>
    <cellStyle name="Normal 93 3 18 2" xfId="15345"/>
    <cellStyle name="Normal 93 3 18 3" xfId="31936"/>
    <cellStyle name="Normal 93 3 18 4" xfId="39082"/>
    <cellStyle name="Normal 93 3 18 5" xfId="22775"/>
    <cellStyle name="Normal 93 3 18 6" xfId="11150"/>
    <cellStyle name="Normal 93 3 19" xfId="6926"/>
    <cellStyle name="Normal 93 3 19 2" xfId="15745"/>
    <cellStyle name="Normal 93 3 19 3" xfId="32256"/>
    <cellStyle name="Normal 93 3 19 4" xfId="39313"/>
    <cellStyle name="Normal 93 3 19 5" xfId="42088"/>
    <cellStyle name="Normal 93 3 19 6" xfId="43107"/>
    <cellStyle name="Normal 93 3 2" xfId="6927"/>
    <cellStyle name="Normal 93 3 2 10" xfId="50438"/>
    <cellStyle name="Normal 93 3 2 11" xfId="51641"/>
    <cellStyle name="Normal 93 3 2 12" xfId="52920"/>
    <cellStyle name="Normal 93 3 2 13" xfId="54162"/>
    <cellStyle name="Normal 93 3 2 14" xfId="55395"/>
    <cellStyle name="Normal 93 3 2 15" xfId="56623"/>
    <cellStyle name="Normal 93 3 2 16" xfId="57840"/>
    <cellStyle name="Normal 93 3 2 17" xfId="59048"/>
    <cellStyle name="Normal 93 3 2 18" xfId="60242"/>
    <cellStyle name="Normal 93 3 2 19" xfId="61626"/>
    <cellStyle name="Normal 93 3 2 2" xfId="12304"/>
    <cellStyle name="Normal 93 3 2 20" xfId="62820"/>
    <cellStyle name="Normal 93 3 2 3" xfId="10098"/>
    <cellStyle name="Normal 93 3 2 4" xfId="38641"/>
    <cellStyle name="Normal 93 3 2 5" xfId="41166"/>
    <cellStyle name="Normal 93 3 2 6" xfId="31961"/>
    <cellStyle name="Normal 93 3 2 7" xfId="46613"/>
    <cellStyle name="Normal 93 3 2 8" xfId="47937"/>
    <cellStyle name="Normal 93 3 2 9" xfId="49197"/>
    <cellStyle name="Normal 93 3 20" xfId="6928"/>
    <cellStyle name="Normal 93 3 20 2" xfId="16146"/>
    <cellStyle name="Normal 93 3 20 3" xfId="32560"/>
    <cellStyle name="Normal 93 3 20 4" xfId="40706"/>
    <cellStyle name="Normal 93 3 20 5" xfId="43156"/>
    <cellStyle name="Normal 93 3 20 6" xfId="44486"/>
    <cellStyle name="Normal 93 3 21" xfId="6929"/>
    <cellStyle name="Normal 93 3 21 2" xfId="16547"/>
    <cellStyle name="Normal 93 3 21 3" xfId="32854"/>
    <cellStyle name="Normal 93 3 21 4" xfId="40574"/>
    <cellStyle name="Normal 93 3 21 5" xfId="43065"/>
    <cellStyle name="Normal 93 3 21 6" xfId="44423"/>
    <cellStyle name="Normal 93 3 22" xfId="6930"/>
    <cellStyle name="Normal 93 3 22 2" xfId="16947"/>
    <cellStyle name="Normal 93 3 22 3" xfId="33166"/>
    <cellStyle name="Normal 93 3 22 4" xfId="41276"/>
    <cellStyle name="Normal 93 3 22 5" xfId="43564"/>
    <cellStyle name="Normal 93 3 22 6" xfId="44548"/>
    <cellStyle name="Normal 93 3 23" xfId="6931"/>
    <cellStyle name="Normal 93 3 23 2" xfId="17341"/>
    <cellStyle name="Normal 93 3 23 3" xfId="33452"/>
    <cellStyle name="Normal 93 3 23 4" xfId="41200"/>
    <cellStyle name="Normal 93 3 23 5" xfId="43514"/>
    <cellStyle name="Normal 93 3 23 6" xfId="44733"/>
    <cellStyle name="Normal 93 3 24" xfId="6932"/>
    <cellStyle name="Normal 93 3 24 2" xfId="17738"/>
    <cellStyle name="Normal 93 3 24 3" xfId="33747"/>
    <cellStyle name="Normal 93 3 24 4" xfId="37079"/>
    <cellStyle name="Normal 93 3 24 5" xfId="40060"/>
    <cellStyle name="Normal 93 3 24 6" xfId="39000"/>
    <cellStyle name="Normal 93 3 25" xfId="6933"/>
    <cellStyle name="Normal 93 3 25 2" xfId="18145"/>
    <cellStyle name="Normal 93 3 25 3" xfId="34026"/>
    <cellStyle name="Normal 93 3 25 4" xfId="37599"/>
    <cellStyle name="Normal 93 3 25 5" xfId="35271"/>
    <cellStyle name="Normal 93 3 25 6" xfId="37960"/>
    <cellStyle name="Normal 93 3 26" xfId="6934"/>
    <cellStyle name="Normal 93 3 26 2" xfId="18547"/>
    <cellStyle name="Normal 93 3 26 3" xfId="34326"/>
    <cellStyle name="Normal 93 3 26 4" xfId="10529"/>
    <cellStyle name="Normal 93 3 26 5" xfId="40679"/>
    <cellStyle name="Normal 93 3 26 6" xfId="44376"/>
    <cellStyle name="Normal 93 3 27" xfId="6935"/>
    <cellStyle name="Normal 93 3 27 2" xfId="18956"/>
    <cellStyle name="Normal 93 3 27 3" xfId="34632"/>
    <cellStyle name="Normal 93 3 27 4" xfId="37736"/>
    <cellStyle name="Normal 93 3 27 5" xfId="36786"/>
    <cellStyle name="Normal 93 3 27 6" xfId="43884"/>
    <cellStyle name="Normal 93 3 28" xfId="6936"/>
    <cellStyle name="Normal 93 3 28 2" xfId="19368"/>
    <cellStyle name="Normal 93 3 28 3" xfId="34927"/>
    <cellStyle name="Normal 93 3 28 4" xfId="10626"/>
    <cellStyle name="Normal 93 3 28 5" xfId="36068"/>
    <cellStyle name="Normal 93 3 28 6" xfId="39423"/>
    <cellStyle name="Normal 93 3 29" xfId="6937"/>
    <cellStyle name="Normal 93 3 29 2" xfId="19769"/>
    <cellStyle name="Normal 93 3 29 3" xfId="35226"/>
    <cellStyle name="Normal 93 3 29 4" xfId="22095"/>
    <cellStyle name="Normal 93 3 29 5" xfId="31822"/>
    <cellStyle name="Normal 93 3 29 6" xfId="42229"/>
    <cellStyle name="Normal 93 3 3" xfId="6938"/>
    <cellStyle name="Normal 93 3 3 10" xfId="50439"/>
    <cellStyle name="Normal 93 3 3 11" xfId="51642"/>
    <cellStyle name="Normal 93 3 3 12" xfId="52921"/>
    <cellStyle name="Normal 93 3 3 13" xfId="54163"/>
    <cellStyle name="Normal 93 3 3 14" xfId="55396"/>
    <cellStyle name="Normal 93 3 3 15" xfId="56624"/>
    <cellStyle name="Normal 93 3 3 16" xfId="57841"/>
    <cellStyle name="Normal 93 3 3 17" xfId="59049"/>
    <cellStyle name="Normal 93 3 3 18" xfId="60243"/>
    <cellStyle name="Normal 93 3 3 19" xfId="61627"/>
    <cellStyle name="Normal 93 3 3 2" xfId="12309"/>
    <cellStyle name="Normal 93 3 3 20" xfId="62821"/>
    <cellStyle name="Normal 93 3 3 3" xfId="18497"/>
    <cellStyle name="Normal 93 3 3 4" xfId="33014"/>
    <cellStyle name="Normal 93 3 3 5" xfId="39748"/>
    <cellStyle name="Normal 93 3 3 6" xfId="37952"/>
    <cellStyle name="Normal 93 3 3 7" xfId="46614"/>
    <cellStyle name="Normal 93 3 3 8" xfId="47938"/>
    <cellStyle name="Normal 93 3 3 9" xfId="49198"/>
    <cellStyle name="Normal 93 3 30" xfId="6939"/>
    <cellStyle name="Normal 93 3 30 2" xfId="20177"/>
    <cellStyle name="Normal 93 3 30 3" xfId="35549"/>
    <cellStyle name="Normal 93 3 30 4" xfId="41158"/>
    <cellStyle name="Normal 93 3 30 5" xfId="43478"/>
    <cellStyle name="Normal 93 3 30 6" xfId="44707"/>
    <cellStyle name="Normal 93 3 31" xfId="6940"/>
    <cellStyle name="Normal 93 3 31 2" xfId="18682"/>
    <cellStyle name="Normal 93 3 31 3" xfId="34430"/>
    <cellStyle name="Normal 93 3 31 4" xfId="30613"/>
    <cellStyle name="Normal 93 3 31 5" xfId="39412"/>
    <cellStyle name="Normal 93 3 31 6" xfId="37181"/>
    <cellStyle name="Normal 93 3 32" xfId="6941"/>
    <cellStyle name="Normal 93 3 32 2" xfId="23080"/>
    <cellStyle name="Normal 93 3 32 3" xfId="37593"/>
    <cellStyle name="Normal 93 3 32 4" xfId="38456"/>
    <cellStyle name="Normal 93 3 32 5" xfId="41004"/>
    <cellStyle name="Normal 93 3 32 6" xfId="31010"/>
    <cellStyle name="Normal 93 3 33" xfId="6942"/>
    <cellStyle name="Normal 93 3 33 2" xfId="13548"/>
    <cellStyle name="Normal 93 3 33 3" xfId="30357"/>
    <cellStyle name="Normal 93 3 33 4" xfId="35033"/>
    <cellStyle name="Normal 93 3 33 5" xfId="10658"/>
    <cellStyle name="Normal 93 3 33 6" xfId="44581"/>
    <cellStyle name="Normal 93 3 34" xfId="9735"/>
    <cellStyle name="Normal 93 3 35" xfId="16555"/>
    <cellStyle name="Normal 93 3 36" xfId="22528"/>
    <cellStyle name="Normal 93 3 37" xfId="23433"/>
    <cellStyle name="Normal 93 3 38" xfId="19478"/>
    <cellStyle name="Normal 93 3 39" xfId="23158"/>
    <cellStyle name="Normal 93 3 4" xfId="6943"/>
    <cellStyle name="Normal 93 3 4 10" xfId="50440"/>
    <cellStyle name="Normal 93 3 4 11" xfId="51643"/>
    <cellStyle name="Normal 93 3 4 12" xfId="52922"/>
    <cellStyle name="Normal 93 3 4 13" xfId="54164"/>
    <cellStyle name="Normal 93 3 4 14" xfId="55397"/>
    <cellStyle name="Normal 93 3 4 15" xfId="56625"/>
    <cellStyle name="Normal 93 3 4 16" xfId="57842"/>
    <cellStyle name="Normal 93 3 4 17" xfId="59050"/>
    <cellStyle name="Normal 93 3 4 18" xfId="60244"/>
    <cellStyle name="Normal 93 3 4 19" xfId="61628"/>
    <cellStyle name="Normal 93 3 4 2" xfId="12310"/>
    <cellStyle name="Normal 93 3 4 20" xfId="62822"/>
    <cellStyle name="Normal 93 3 4 3" xfId="23362"/>
    <cellStyle name="Normal 93 3 4 4" xfId="32719"/>
    <cellStyle name="Normal 93 3 4 5" xfId="38137"/>
    <cellStyle name="Normal 93 3 4 6" xfId="32484"/>
    <cellStyle name="Normal 93 3 4 7" xfId="46615"/>
    <cellStyle name="Normal 93 3 4 8" xfId="47939"/>
    <cellStyle name="Normal 93 3 4 9" xfId="49199"/>
    <cellStyle name="Normal 93 3 40" xfId="24044"/>
    <cellStyle name="Normal 93 3 41" xfId="22516"/>
    <cellStyle name="Normal 93 3 42" xfId="18962"/>
    <cellStyle name="Normal 93 3 43" xfId="23386"/>
    <cellStyle name="Normal 93 3 44" xfId="24555"/>
    <cellStyle name="Normal 93 3 45" xfId="24755"/>
    <cellStyle name="Normal 93 3 46" xfId="24959"/>
    <cellStyle name="Normal 93 3 47" xfId="25157"/>
    <cellStyle name="Normal 93 3 48" xfId="25355"/>
    <cellStyle name="Normal 93 3 49" xfId="25554"/>
    <cellStyle name="Normal 93 3 5" xfId="6944"/>
    <cellStyle name="Normal 93 3 5 10" xfId="50441"/>
    <cellStyle name="Normal 93 3 5 11" xfId="51644"/>
    <cellStyle name="Normal 93 3 5 12" xfId="52923"/>
    <cellStyle name="Normal 93 3 5 13" xfId="54165"/>
    <cellStyle name="Normal 93 3 5 14" xfId="55398"/>
    <cellStyle name="Normal 93 3 5 15" xfId="56626"/>
    <cellStyle name="Normal 93 3 5 16" xfId="57843"/>
    <cellStyle name="Normal 93 3 5 17" xfId="59051"/>
    <cellStyle name="Normal 93 3 5 18" xfId="60245"/>
    <cellStyle name="Normal 93 3 5 19" xfId="61629"/>
    <cellStyle name="Normal 93 3 5 2" xfId="12311"/>
    <cellStyle name="Normal 93 3 5 20" xfId="62823"/>
    <cellStyle name="Normal 93 3 5 3" xfId="21007"/>
    <cellStyle name="Normal 93 3 5 4" xfId="32414"/>
    <cellStyle name="Normal 93 3 5 5" xfId="38947"/>
    <cellStyle name="Normal 93 3 5 6" xfId="30442"/>
    <cellStyle name="Normal 93 3 5 7" xfId="46616"/>
    <cellStyle name="Normal 93 3 5 8" xfId="47940"/>
    <cellStyle name="Normal 93 3 5 9" xfId="49200"/>
    <cellStyle name="Normal 93 3 50" xfId="25744"/>
    <cellStyle name="Normal 93 3 51" xfId="25930"/>
    <cellStyle name="Normal 93 3 52" xfId="26121"/>
    <cellStyle name="Normal 93 3 53" xfId="26306"/>
    <cellStyle name="Normal 93 3 54" xfId="26487"/>
    <cellStyle name="Normal 93 3 55" xfId="26675"/>
    <cellStyle name="Normal 93 3 56" xfId="26857"/>
    <cellStyle name="Normal 93 3 57" xfId="27033"/>
    <cellStyle name="Normal 93 3 58" xfId="27207"/>
    <cellStyle name="Normal 93 3 59" xfId="27380"/>
    <cellStyle name="Normal 93 3 6" xfId="6945"/>
    <cellStyle name="Normal 93 3 6 10" xfId="50442"/>
    <cellStyle name="Normal 93 3 6 11" xfId="51645"/>
    <cellStyle name="Normal 93 3 6 12" xfId="52924"/>
    <cellStyle name="Normal 93 3 6 13" xfId="54166"/>
    <cellStyle name="Normal 93 3 6 14" xfId="55399"/>
    <cellStyle name="Normal 93 3 6 15" xfId="56627"/>
    <cellStyle name="Normal 93 3 6 16" xfId="57844"/>
    <cellStyle name="Normal 93 3 6 17" xfId="59052"/>
    <cellStyle name="Normal 93 3 6 18" xfId="60246"/>
    <cellStyle name="Normal 93 3 6 19" xfId="61630"/>
    <cellStyle name="Normal 93 3 6 2" xfId="12312"/>
    <cellStyle name="Normal 93 3 6 20" xfId="62824"/>
    <cellStyle name="Normal 93 3 6 3" xfId="20545"/>
    <cellStyle name="Normal 93 3 6 4" xfId="32102"/>
    <cellStyle name="Normal 93 3 6 5" xfId="37662"/>
    <cellStyle name="Normal 93 3 6 6" xfId="36322"/>
    <cellStyle name="Normal 93 3 6 7" xfId="46617"/>
    <cellStyle name="Normal 93 3 6 8" xfId="47941"/>
    <cellStyle name="Normal 93 3 6 9" xfId="49201"/>
    <cellStyle name="Normal 93 3 60" xfId="27544"/>
    <cellStyle name="Normal 93 3 61" xfId="27706"/>
    <cellStyle name="Normal 93 3 62" xfId="27858"/>
    <cellStyle name="Normal 93 3 63" xfId="28004"/>
    <cellStyle name="Normal 93 3 64" xfId="27354"/>
    <cellStyle name="Normal 93 3 65" xfId="25344"/>
    <cellStyle name="Normal 93 3 66" xfId="28694"/>
    <cellStyle name="Normal 93 3 67" xfId="29044"/>
    <cellStyle name="Normal 93 3 68" xfId="27365"/>
    <cellStyle name="Normal 93 3 69" xfId="22268"/>
    <cellStyle name="Normal 93 3 7" xfId="6946"/>
    <cellStyle name="Normal 93 3 7 10" xfId="50443"/>
    <cellStyle name="Normal 93 3 7 11" xfId="51646"/>
    <cellStyle name="Normal 93 3 7 12" xfId="52925"/>
    <cellStyle name="Normal 93 3 7 13" xfId="54167"/>
    <cellStyle name="Normal 93 3 7 14" xfId="55400"/>
    <cellStyle name="Normal 93 3 7 15" xfId="56628"/>
    <cellStyle name="Normal 93 3 7 16" xfId="57845"/>
    <cellStyle name="Normal 93 3 7 17" xfId="59053"/>
    <cellStyle name="Normal 93 3 7 18" xfId="60247"/>
    <cellStyle name="Normal 93 3 7 19" xfId="61631"/>
    <cellStyle name="Normal 93 3 7 2" xfId="12313"/>
    <cellStyle name="Normal 93 3 7 20" xfId="62825"/>
    <cellStyle name="Normal 93 3 7 3" xfId="20145"/>
    <cellStyle name="Normal 93 3 7 4" xfId="31751"/>
    <cellStyle name="Normal 93 3 7 5" xfId="40244"/>
    <cellStyle name="Normal 93 3 7 6" xfId="9839"/>
    <cellStyle name="Normal 93 3 7 7" xfId="46618"/>
    <cellStyle name="Normal 93 3 7 8" xfId="47942"/>
    <cellStyle name="Normal 93 3 7 9" xfId="49202"/>
    <cellStyle name="Normal 93 3 70" xfId="29720"/>
    <cellStyle name="Normal 93 3 71" xfId="27662"/>
    <cellStyle name="Normal 93 3 72" xfId="27938"/>
    <cellStyle name="Normal 93 3 73" xfId="28973"/>
    <cellStyle name="Normal 93 3 74" xfId="29961"/>
    <cellStyle name="Normal 93 3 75" xfId="29348"/>
    <cellStyle name="Normal 93 3 76" xfId="23513"/>
    <cellStyle name="Normal 93 3 77" xfId="36412"/>
    <cellStyle name="Normal 93 3 78" xfId="40376"/>
    <cellStyle name="Normal 93 3 79" xfId="40492"/>
    <cellStyle name="Normal 93 3 8" xfId="6947"/>
    <cellStyle name="Normal 93 3 8 2" xfId="12314"/>
    <cellStyle name="Normal 93 3 8 3" xfId="19737"/>
    <cellStyle name="Normal 93 3 8 4" xfId="36253"/>
    <cellStyle name="Normal 93 3 8 5" xfId="30075"/>
    <cellStyle name="Normal 93 3 8 6" xfId="34907"/>
    <cellStyle name="Normal 93 3 80" xfId="46612"/>
    <cellStyle name="Normal 93 3 81" xfId="47936"/>
    <cellStyle name="Normal 93 3 82" xfId="49196"/>
    <cellStyle name="Normal 93 3 83" xfId="50437"/>
    <cellStyle name="Normal 93 3 84" xfId="51640"/>
    <cellStyle name="Normal 93 3 85" xfId="52919"/>
    <cellStyle name="Normal 93 3 86" xfId="54161"/>
    <cellStyle name="Normal 93 3 87" xfId="55394"/>
    <cellStyle name="Normal 93 3 88" xfId="56622"/>
    <cellStyle name="Normal 93 3 89" xfId="57839"/>
    <cellStyle name="Normal 93 3 9" xfId="6948"/>
    <cellStyle name="Normal 93 3 9 2" xfId="12315"/>
    <cellStyle name="Normal 93 3 9 3" xfId="10095"/>
    <cellStyle name="Normal 93 3 9 4" xfId="36003"/>
    <cellStyle name="Normal 93 3 9 5" xfId="33781"/>
    <cellStyle name="Normal 93 3 9 6" xfId="43032"/>
    <cellStyle name="Normal 93 3 90" xfId="59047"/>
    <cellStyle name="Normal 93 3 91" xfId="60241"/>
    <cellStyle name="Normal 93 3 92" xfId="61625"/>
    <cellStyle name="Normal 93 3 93" xfId="62819"/>
    <cellStyle name="Normal 93 3_Planilha" xfId="46619"/>
    <cellStyle name="Normal 94" xfId="9736"/>
    <cellStyle name="Normal 94 10" xfId="6949"/>
    <cellStyle name="Normal 94 10 2" xfId="12316"/>
    <cellStyle name="Normal 94 10 3" xfId="10094"/>
    <cellStyle name="Normal 94 10 4" xfId="35718"/>
    <cellStyle name="Normal 94 10 5" xfId="10767"/>
    <cellStyle name="Normal 94 10 6" xfId="41995"/>
    <cellStyle name="Normal 94 11" xfId="6950"/>
    <cellStyle name="Normal 94 11 2" xfId="12317"/>
    <cellStyle name="Normal 94 11 3" xfId="10093"/>
    <cellStyle name="Normal 94 11 4" xfId="35382"/>
    <cellStyle name="Normal 94 11 5" xfId="35912"/>
    <cellStyle name="Normal 94 11 6" xfId="36683"/>
    <cellStyle name="Normal 94 12" xfId="6951"/>
    <cellStyle name="Normal 94 13" xfId="6952"/>
    <cellStyle name="Normal 94 14" xfId="6953"/>
    <cellStyle name="Normal 94 15" xfId="6954"/>
    <cellStyle name="Normal 94 16" xfId="6955"/>
    <cellStyle name="Normal 94 17" xfId="6956"/>
    <cellStyle name="Normal 94 18" xfId="6957"/>
    <cellStyle name="Normal 94 19" xfId="6958"/>
    <cellStyle name="Normal 94 2" xfId="6959"/>
    <cellStyle name="Normal 94 2 10" xfId="50445"/>
    <cellStyle name="Normal 94 2 11" xfId="51647"/>
    <cellStyle name="Normal 94 2 12" xfId="52926"/>
    <cellStyle name="Normal 94 2 13" xfId="54168"/>
    <cellStyle name="Normal 94 2 14" xfId="55402"/>
    <cellStyle name="Normal 94 2 15" xfId="56629"/>
    <cellStyle name="Normal 94 2 16" xfId="57846"/>
    <cellStyle name="Normal 94 2 17" xfId="59054"/>
    <cellStyle name="Normal 94 2 18" xfId="60248"/>
    <cellStyle name="Normal 94 2 19" xfId="61632"/>
    <cellStyle name="Normal 94 2 2" xfId="9737"/>
    <cellStyle name="Normal 94 2 20" xfId="62826"/>
    <cellStyle name="Normal 94 2 3" xfId="12888"/>
    <cellStyle name="Normal 94 2 4" xfId="36372"/>
    <cellStyle name="Normal 94 2 5" xfId="37218"/>
    <cellStyle name="Normal 94 2 6" xfId="42550"/>
    <cellStyle name="Normal 94 2 7" xfId="46620"/>
    <cellStyle name="Normal 94 2 8" xfId="47943"/>
    <cellStyle name="Normal 94 2 9" xfId="49203"/>
    <cellStyle name="Normal 94 20" xfId="6960"/>
    <cellStyle name="Normal 94 21" xfId="6961"/>
    <cellStyle name="Normal 94 22" xfId="6962"/>
    <cellStyle name="Normal 94 23" xfId="6963"/>
    <cellStyle name="Normal 94 24" xfId="6964"/>
    <cellStyle name="Normal 94 25" xfId="6965"/>
    <cellStyle name="Normal 94 26" xfId="6966"/>
    <cellStyle name="Normal 94 27" xfId="6967"/>
    <cellStyle name="Normal 94 28" xfId="6968"/>
    <cellStyle name="Normal 94 3" xfId="6969"/>
    <cellStyle name="Normal 94 3 10" xfId="50446"/>
    <cellStyle name="Normal 94 3 11" xfId="51648"/>
    <cellStyle name="Normal 94 3 12" xfId="52927"/>
    <cellStyle name="Normal 94 3 13" xfId="54169"/>
    <cellStyle name="Normal 94 3 14" xfId="55403"/>
    <cellStyle name="Normal 94 3 15" xfId="56630"/>
    <cellStyle name="Normal 94 3 16" xfId="57847"/>
    <cellStyle name="Normal 94 3 17" xfId="59055"/>
    <cellStyle name="Normal 94 3 18" xfId="60249"/>
    <cellStyle name="Normal 94 3 19" xfId="61633"/>
    <cellStyle name="Normal 94 3 2" xfId="9738"/>
    <cellStyle name="Normal 94 3 20" xfId="62827"/>
    <cellStyle name="Normal 94 3 3" xfId="12887"/>
    <cellStyle name="Normal 94 3 4" xfId="36929"/>
    <cellStyle name="Normal 94 3 5" xfId="38655"/>
    <cellStyle name="Normal 94 3 6" xfId="42210"/>
    <cellStyle name="Normal 94 3 7" xfId="46621"/>
    <cellStyle name="Normal 94 3 8" xfId="47944"/>
    <cellStyle name="Normal 94 3 9" xfId="49204"/>
    <cellStyle name="Normal 94 4" xfId="6970"/>
    <cellStyle name="Normal 94 4 10" xfId="50447"/>
    <cellStyle name="Normal 94 4 11" xfId="51649"/>
    <cellStyle name="Normal 94 4 12" xfId="52928"/>
    <cellStyle name="Normal 94 4 13" xfId="54170"/>
    <cellStyle name="Normal 94 4 14" xfId="55404"/>
    <cellStyle name="Normal 94 4 15" xfId="56631"/>
    <cellStyle name="Normal 94 4 16" xfId="57848"/>
    <cellStyle name="Normal 94 4 17" xfId="59056"/>
    <cellStyle name="Normal 94 4 18" xfId="60250"/>
    <cellStyle name="Normal 94 4 19" xfId="61634"/>
    <cellStyle name="Normal 94 4 2" xfId="12318"/>
    <cellStyle name="Normal 94 4 20" xfId="62828"/>
    <cellStyle name="Normal 94 4 3" xfId="10092"/>
    <cellStyle name="Normal 94 4 4" xfId="35084"/>
    <cellStyle name="Normal 94 4 5" xfId="15420"/>
    <cellStyle name="Normal 94 4 6" xfId="32889"/>
    <cellStyle name="Normal 94 4 7" xfId="46622"/>
    <cellStyle name="Normal 94 4 8" xfId="47945"/>
    <cellStyle name="Normal 94 4 9" xfId="49205"/>
    <cellStyle name="Normal 94 5" xfId="6971"/>
    <cellStyle name="Normal 94 5 10" xfId="50448"/>
    <cellStyle name="Normal 94 5 11" xfId="51650"/>
    <cellStyle name="Normal 94 5 12" xfId="52929"/>
    <cellStyle name="Normal 94 5 13" xfId="54171"/>
    <cellStyle name="Normal 94 5 14" xfId="55405"/>
    <cellStyle name="Normal 94 5 15" xfId="56632"/>
    <cellStyle name="Normal 94 5 16" xfId="57849"/>
    <cellStyle name="Normal 94 5 17" xfId="59057"/>
    <cellStyle name="Normal 94 5 18" xfId="60251"/>
    <cellStyle name="Normal 94 5 19" xfId="61635"/>
    <cellStyle name="Normal 94 5 2" xfId="12319"/>
    <cellStyle name="Normal 94 5 20" xfId="62829"/>
    <cellStyle name="Normal 94 5 3" xfId="10091"/>
    <cellStyle name="Normal 94 5 4" xfId="34787"/>
    <cellStyle name="Normal 94 5 5" xfId="20958"/>
    <cellStyle name="Normal 94 5 6" xfId="34845"/>
    <cellStyle name="Normal 94 5 7" xfId="46623"/>
    <cellStyle name="Normal 94 5 8" xfId="47946"/>
    <cellStyle name="Normal 94 5 9" xfId="49206"/>
    <cellStyle name="Normal 94 6" xfId="6972"/>
    <cellStyle name="Normal 94 6 2" xfId="12320"/>
    <cellStyle name="Normal 94 6 3" xfId="10090"/>
    <cellStyle name="Normal 94 6 4" xfId="34484"/>
    <cellStyle name="Normal 94 6 5" xfId="30839"/>
    <cellStyle name="Normal 94 6 6" xfId="35782"/>
    <cellStyle name="Normal 94 7" xfId="6973"/>
    <cellStyle name="Normal 94 7 2" xfId="12321"/>
    <cellStyle name="Normal 94 7 3" xfId="22995"/>
    <cellStyle name="Normal 94 7 4" xfId="34171"/>
    <cellStyle name="Normal 94 7 5" xfId="40536"/>
    <cellStyle name="Normal 94 7 6" xfId="39181"/>
    <cellStyle name="Normal 94 8" xfId="6974"/>
    <cellStyle name="Normal 94 8 2" xfId="12322"/>
    <cellStyle name="Normal 94 8 3" xfId="17879"/>
    <cellStyle name="Normal 94 8 4" xfId="18661"/>
    <cellStyle name="Normal 94 8 5" xfId="39177"/>
    <cellStyle name="Normal 94 8 6" xfId="39796"/>
    <cellStyle name="Normal 94 9" xfId="6975"/>
    <cellStyle name="Normal 94 9 2" xfId="12323"/>
    <cellStyle name="Normal 94 9 3" xfId="23360"/>
    <cellStyle name="Normal 94 9 4" xfId="37337"/>
    <cellStyle name="Normal 94 9 5" xfId="11130"/>
    <cellStyle name="Normal 94 9 6" xfId="14834"/>
    <cellStyle name="Normal 95 2" xfId="6976"/>
    <cellStyle name="Normal 95 2 10" xfId="50449"/>
    <cellStyle name="Normal 95 2 11" xfId="51651"/>
    <cellStyle name="Normal 95 2 12" xfId="52930"/>
    <cellStyle name="Normal 95 2 13" xfId="54172"/>
    <cellStyle name="Normal 95 2 14" xfId="55406"/>
    <cellStyle name="Normal 95 2 15" xfId="56633"/>
    <cellStyle name="Normal 95 2 16" xfId="57850"/>
    <cellStyle name="Normal 95 2 17" xfId="59058"/>
    <cellStyle name="Normal 95 2 18" xfId="60252"/>
    <cellStyle name="Normal 95 2 19" xfId="61636"/>
    <cellStyle name="Normal 95 2 2" xfId="9739"/>
    <cellStyle name="Normal 95 2 20" xfId="62830"/>
    <cellStyle name="Normal 95 2 3" xfId="12886"/>
    <cellStyle name="Normal 95 2 4" xfId="37893"/>
    <cellStyle name="Normal 95 2 5" xfId="32950"/>
    <cellStyle name="Normal 95 2 6" xfId="14008"/>
    <cellStyle name="Normal 95 2 7" xfId="46624"/>
    <cellStyle name="Normal 95 2 8" xfId="47947"/>
    <cellStyle name="Normal 95 2 9" xfId="49207"/>
    <cellStyle name="Normal 95 3" xfId="6977"/>
    <cellStyle name="Normal 95 3 10" xfId="50450"/>
    <cellStyle name="Normal 95 3 11" xfId="51652"/>
    <cellStyle name="Normal 95 3 12" xfId="52931"/>
    <cellStyle name="Normal 95 3 13" xfId="54173"/>
    <cellStyle name="Normal 95 3 14" xfId="55407"/>
    <cellStyle name="Normal 95 3 15" xfId="56634"/>
    <cellStyle name="Normal 95 3 16" xfId="57851"/>
    <cellStyle name="Normal 95 3 17" xfId="59059"/>
    <cellStyle name="Normal 95 3 18" xfId="60253"/>
    <cellStyle name="Normal 95 3 19" xfId="61637"/>
    <cellStyle name="Normal 95 3 2" xfId="9740"/>
    <cellStyle name="Normal 95 3 20" xfId="62831"/>
    <cellStyle name="Normal 95 3 3" xfId="12885"/>
    <cellStyle name="Normal 95 3 4" xfId="32323"/>
    <cellStyle name="Normal 95 3 5" xfId="37815"/>
    <cellStyle name="Normal 95 3 6" xfId="40275"/>
    <cellStyle name="Normal 95 3 7" xfId="46625"/>
    <cellStyle name="Normal 95 3 8" xfId="47948"/>
    <cellStyle name="Normal 95 3 9" xfId="49208"/>
    <cellStyle name="Normal 96" xfId="9741"/>
    <cellStyle name="Normal 96 10" xfId="6978"/>
    <cellStyle name="Normal 96 10 2" xfId="12324"/>
    <cellStyle name="Normal 96 10 3" xfId="21005"/>
    <cellStyle name="Normal 96 10 4" xfId="38234"/>
    <cellStyle name="Normal 96 10 5" xfId="35845"/>
    <cellStyle name="Normal 96 10 6" xfId="10669"/>
    <cellStyle name="Normal 96 11" xfId="6979"/>
    <cellStyle name="Normal 96 11 2" xfId="12325"/>
    <cellStyle name="Normal 96 11 3" xfId="20537"/>
    <cellStyle name="Normal 96 11 4" xfId="34695"/>
    <cellStyle name="Normal 96 11 5" xfId="17840"/>
    <cellStyle name="Normal 96 11 6" xfId="43370"/>
    <cellStyle name="Normal 96 12" xfId="6980"/>
    <cellStyle name="Normal 96 13" xfId="6981"/>
    <cellStyle name="Normal 96 14" xfId="6982"/>
    <cellStyle name="Normal 96 15" xfId="6983"/>
    <cellStyle name="Normal 96 16" xfId="6984"/>
    <cellStyle name="Normal 96 17" xfId="6985"/>
    <cellStyle name="Normal 96 18" xfId="6986"/>
    <cellStyle name="Normal 96 19" xfId="6987"/>
    <cellStyle name="Normal 96 2" xfId="6988"/>
    <cellStyle name="Normal 96 2 10" xfId="50451"/>
    <cellStyle name="Normal 96 2 11" xfId="51653"/>
    <cellStyle name="Normal 96 2 12" xfId="52932"/>
    <cellStyle name="Normal 96 2 13" xfId="54174"/>
    <cellStyle name="Normal 96 2 14" xfId="55408"/>
    <cellStyle name="Normal 96 2 15" xfId="56635"/>
    <cellStyle name="Normal 96 2 16" xfId="57852"/>
    <cellStyle name="Normal 96 2 17" xfId="59060"/>
    <cellStyle name="Normal 96 2 18" xfId="60254"/>
    <cellStyle name="Normal 96 2 19" xfId="61638"/>
    <cellStyle name="Normal 96 2 2" xfId="9742"/>
    <cellStyle name="Normal 96 2 20" xfId="62832"/>
    <cellStyle name="Normal 96 2 3" xfId="22747"/>
    <cellStyle name="Normal 96 2 4" xfId="33696"/>
    <cellStyle name="Normal 96 2 5" xfId="36629"/>
    <cellStyle name="Normal 96 2 6" xfId="11156"/>
    <cellStyle name="Normal 96 2 7" xfId="46626"/>
    <cellStyle name="Normal 96 2 8" xfId="47949"/>
    <cellStyle name="Normal 96 2 9" xfId="49209"/>
    <cellStyle name="Normal 96 20" xfId="6989"/>
    <cellStyle name="Normal 96 21" xfId="6990"/>
    <cellStyle name="Normal 96 22" xfId="6991"/>
    <cellStyle name="Normal 96 23" xfId="6992"/>
    <cellStyle name="Normal 96 24" xfId="6993"/>
    <cellStyle name="Normal 96 25" xfId="6994"/>
    <cellStyle name="Normal 96 26" xfId="6995"/>
    <cellStyle name="Normal 96 27" xfId="6996"/>
    <cellStyle name="Normal 96 28" xfId="6997"/>
    <cellStyle name="Normal 96 3" xfId="6998"/>
    <cellStyle name="Normal 96 3 10" xfId="50452"/>
    <cellStyle name="Normal 96 3 11" xfId="51654"/>
    <cellStyle name="Normal 96 3 12" xfId="52933"/>
    <cellStyle name="Normal 96 3 13" xfId="54175"/>
    <cellStyle name="Normal 96 3 14" xfId="55409"/>
    <cellStyle name="Normal 96 3 15" xfId="56636"/>
    <cellStyle name="Normal 96 3 16" xfId="57853"/>
    <cellStyle name="Normal 96 3 17" xfId="59061"/>
    <cellStyle name="Normal 96 3 18" xfId="60255"/>
    <cellStyle name="Normal 96 3 19" xfId="61639"/>
    <cellStyle name="Normal 96 3 2" xfId="9743"/>
    <cellStyle name="Normal 96 3 20" xfId="62833"/>
    <cellStyle name="Normal 96 3 3" xfId="12883"/>
    <cellStyle name="Normal 96 3 4" xfId="33400"/>
    <cellStyle name="Normal 96 3 5" xfId="39896"/>
    <cellStyle name="Normal 96 3 6" xfId="17793"/>
    <cellStyle name="Normal 96 3 7" xfId="46627"/>
    <cellStyle name="Normal 96 3 8" xfId="47950"/>
    <cellStyle name="Normal 96 3 9" xfId="49210"/>
    <cellStyle name="Normal 96 4" xfId="6999"/>
    <cellStyle name="Normal 96 4 10" xfId="50453"/>
    <cellStyle name="Normal 96 4 11" xfId="51655"/>
    <cellStyle name="Normal 96 4 12" xfId="52934"/>
    <cellStyle name="Normal 96 4 13" xfId="54176"/>
    <cellStyle name="Normal 96 4 14" xfId="55410"/>
    <cellStyle name="Normal 96 4 15" xfId="56637"/>
    <cellStyle name="Normal 96 4 16" xfId="57854"/>
    <cellStyle name="Normal 96 4 17" xfId="59062"/>
    <cellStyle name="Normal 96 4 18" xfId="60256"/>
    <cellStyle name="Normal 96 4 19" xfId="61640"/>
    <cellStyle name="Normal 96 4 2" xfId="12326"/>
    <cellStyle name="Normal 96 4 20" xfId="62834"/>
    <cellStyle name="Normal 96 4 3" xfId="10089"/>
    <cellStyle name="Normal 96 4 4" xfId="34926"/>
    <cellStyle name="Normal 96 4 5" xfId="10625"/>
    <cellStyle name="Normal 96 4 6" xfId="42520"/>
    <cellStyle name="Normal 96 4 7" xfId="46628"/>
    <cellStyle name="Normal 96 4 8" xfId="47951"/>
    <cellStyle name="Normal 96 4 9" xfId="49211"/>
    <cellStyle name="Normal 96 5" xfId="7000"/>
    <cellStyle name="Normal 96 5 10" xfId="50454"/>
    <cellStyle name="Normal 96 5 11" xfId="51656"/>
    <cellStyle name="Normal 96 5 12" xfId="52935"/>
    <cellStyle name="Normal 96 5 13" xfId="54177"/>
    <cellStyle name="Normal 96 5 14" xfId="55411"/>
    <cellStyle name="Normal 96 5 15" xfId="56638"/>
    <cellStyle name="Normal 96 5 16" xfId="57855"/>
    <cellStyle name="Normal 96 5 17" xfId="59063"/>
    <cellStyle name="Normal 96 5 18" xfId="60257"/>
    <cellStyle name="Normal 96 5 19" xfId="61641"/>
    <cellStyle name="Normal 96 5 2" xfId="12327"/>
    <cellStyle name="Normal 96 5 20" xfId="62835"/>
    <cellStyle name="Normal 96 5 3" xfId="20137"/>
    <cellStyle name="Normal 96 5 4" xfId="37824"/>
    <cellStyle name="Normal 96 5 5" xfId="14040"/>
    <cellStyle name="Normal 96 5 6" xfId="41602"/>
    <cellStyle name="Normal 96 5 7" xfId="46629"/>
    <cellStyle name="Normal 96 5 8" xfId="47952"/>
    <cellStyle name="Normal 96 5 9" xfId="49212"/>
    <cellStyle name="Normal 96 6" xfId="7001"/>
    <cellStyle name="Normal 96 6 2" xfId="12328"/>
    <cellStyle name="Normal 96 6 3" xfId="19728"/>
    <cellStyle name="Normal 96 6 4" xfId="37307"/>
    <cellStyle name="Normal 96 6 5" xfId="38971"/>
    <cellStyle name="Normal 96 6 6" xfId="36181"/>
    <cellStyle name="Normal 96 7" xfId="7002"/>
    <cellStyle name="Normal 96 7 2" xfId="12329"/>
    <cellStyle name="Normal 96 7 3" xfId="19326"/>
    <cellStyle name="Normal 96 7 4" xfId="33879"/>
    <cellStyle name="Normal 96 7 5" xfId="34406"/>
    <cellStyle name="Normal 96 7 6" xfId="40757"/>
    <cellStyle name="Normal 96 8" xfId="7003"/>
    <cellStyle name="Normal 96 8 2" xfId="12330"/>
    <cellStyle name="Normal 96 8 3" xfId="18917"/>
    <cellStyle name="Normal 96 8 4" xfId="33604"/>
    <cellStyle name="Normal 96 8 5" xfId="35239"/>
    <cellStyle name="Normal 96 8 6" xfId="42895"/>
    <cellStyle name="Normal 96 9" xfId="7004"/>
    <cellStyle name="Normal 96 9 2" xfId="12331"/>
    <cellStyle name="Normal 96 9 3" xfId="18507"/>
    <cellStyle name="Normal 96 9 4" xfId="33315"/>
    <cellStyle name="Normal 96 9 5" xfId="41023"/>
    <cellStyle name="Normal 96 9 6" xfId="38923"/>
    <cellStyle name="Normal 97" xfId="9744"/>
    <cellStyle name="Normal 97 10" xfId="7005"/>
    <cellStyle name="Normal 97 10 2" xfId="12332"/>
    <cellStyle name="Normal 97 10 3" xfId="18105"/>
    <cellStyle name="Normal 97 10 4" xfId="33013"/>
    <cellStyle name="Normal 97 10 5" xfId="39860"/>
    <cellStyle name="Normal 97 10 6" xfId="30247"/>
    <cellStyle name="Normal 97 11" xfId="7006"/>
    <cellStyle name="Normal 97 11 2" xfId="12333"/>
    <cellStyle name="Normal 97 11 3" xfId="17698"/>
    <cellStyle name="Normal 97 11 4" xfId="32718"/>
    <cellStyle name="Normal 97 11 5" xfId="38122"/>
    <cellStyle name="Normal 97 11 6" xfId="32179"/>
    <cellStyle name="Normal 97 12" xfId="7007"/>
    <cellStyle name="Normal 97 13" xfId="7008"/>
    <cellStyle name="Normal 97 14" xfId="7009"/>
    <cellStyle name="Normal 97 15" xfId="7010"/>
    <cellStyle name="Normal 97 16" xfId="7011"/>
    <cellStyle name="Normal 97 17" xfId="7012"/>
    <cellStyle name="Normal 97 18" xfId="7013"/>
    <cellStyle name="Normal 97 19" xfId="7014"/>
    <cellStyle name="Normal 97 2" xfId="7015"/>
    <cellStyle name="Normal 97 2 10" xfId="50455"/>
    <cellStyle name="Normal 97 2 11" xfId="51657"/>
    <cellStyle name="Normal 97 2 12" xfId="52936"/>
    <cellStyle name="Normal 97 2 13" xfId="54178"/>
    <cellStyle name="Normal 97 2 14" xfId="55412"/>
    <cellStyle name="Normal 97 2 15" xfId="56639"/>
    <cellStyle name="Normal 97 2 16" xfId="57856"/>
    <cellStyle name="Normal 97 2 17" xfId="59064"/>
    <cellStyle name="Normal 97 2 18" xfId="60258"/>
    <cellStyle name="Normal 97 2 19" xfId="61642"/>
    <cellStyle name="Normal 97 2 2" xfId="9745"/>
    <cellStyle name="Normal 97 2 20" xfId="62836"/>
    <cellStyle name="Normal 97 2 3" xfId="13349"/>
    <cellStyle name="Normal 97 2 4" xfId="32806"/>
    <cellStyle name="Normal 97 2 5" xfId="36462"/>
    <cellStyle name="Normal 97 2 6" xfId="31447"/>
    <cellStyle name="Normal 97 2 7" xfId="46630"/>
    <cellStyle name="Normal 97 2 8" xfId="47953"/>
    <cellStyle name="Normal 97 2 9" xfId="49213"/>
    <cellStyle name="Normal 97 20" xfId="7016"/>
    <cellStyle name="Normal 97 21" xfId="7017"/>
    <cellStyle name="Normal 97 22" xfId="7018"/>
    <cellStyle name="Normal 97 23" xfId="7019"/>
    <cellStyle name="Normal 97 24" xfId="7020"/>
    <cellStyle name="Normal 97 25" xfId="7021"/>
    <cellStyle name="Normal 97 26" xfId="7022"/>
    <cellStyle name="Normal 97 27" xfId="7023"/>
    <cellStyle name="Normal 97 28" xfId="7024"/>
    <cellStyle name="Normal 97 3" xfId="7025"/>
    <cellStyle name="Normal 97 3 10" xfId="50456"/>
    <cellStyle name="Normal 97 3 11" xfId="51658"/>
    <cellStyle name="Normal 97 3 12" xfId="52937"/>
    <cellStyle name="Normal 97 3 13" xfId="54179"/>
    <cellStyle name="Normal 97 3 14" xfId="55413"/>
    <cellStyle name="Normal 97 3 15" xfId="56640"/>
    <cellStyle name="Normal 97 3 16" xfId="57857"/>
    <cellStyle name="Normal 97 3 17" xfId="59065"/>
    <cellStyle name="Normal 97 3 18" xfId="60259"/>
    <cellStyle name="Normal 97 3 19" xfId="61643"/>
    <cellStyle name="Normal 97 3 2" xfId="9746"/>
    <cellStyle name="Normal 97 3 20" xfId="62837"/>
    <cellStyle name="Normal 97 3 3" xfId="12882"/>
    <cellStyle name="Normal 97 3 4" xfId="32505"/>
    <cellStyle name="Normal 97 3 5" xfId="32552"/>
    <cellStyle name="Normal 97 3 6" xfId="40677"/>
    <cellStyle name="Normal 97 3 7" xfId="46631"/>
    <cellStyle name="Normal 97 3 8" xfId="47954"/>
    <cellStyle name="Normal 97 3 9" xfId="49214"/>
    <cellStyle name="Normal 97 4" xfId="7026"/>
    <cellStyle name="Normal 97 4 10" xfId="50457"/>
    <cellStyle name="Normal 97 4 11" xfId="51659"/>
    <cellStyle name="Normal 97 4 12" xfId="52938"/>
    <cellStyle name="Normal 97 4 13" xfId="54180"/>
    <cellStyle name="Normal 97 4 14" xfId="55414"/>
    <cellStyle name="Normal 97 4 15" xfId="56641"/>
    <cellStyle name="Normal 97 4 16" xfId="57858"/>
    <cellStyle name="Normal 97 4 17" xfId="59066"/>
    <cellStyle name="Normal 97 4 18" xfId="60260"/>
    <cellStyle name="Normal 97 4 19" xfId="61644"/>
    <cellStyle name="Normal 97 4 2" xfId="12334"/>
    <cellStyle name="Normal 97 4 20" xfId="62838"/>
    <cellStyle name="Normal 97 4 3" xfId="17300"/>
    <cellStyle name="Normal 97 4 4" xfId="32413"/>
    <cellStyle name="Normal 97 4 5" xfId="39065"/>
    <cellStyle name="Normal 97 4 6" xfId="37483"/>
    <cellStyle name="Normal 97 4 7" xfId="46632"/>
    <cellStyle name="Normal 97 4 8" xfId="47955"/>
    <cellStyle name="Normal 97 4 9" xfId="49215"/>
    <cellStyle name="Normal 97 5" xfId="7027"/>
    <cellStyle name="Normal 97 5 10" xfId="50458"/>
    <cellStyle name="Normal 97 5 11" xfId="51660"/>
    <cellStyle name="Normal 97 5 12" xfId="52939"/>
    <cellStyle name="Normal 97 5 13" xfId="54181"/>
    <cellStyle name="Normal 97 5 14" xfId="55415"/>
    <cellStyle name="Normal 97 5 15" xfId="56642"/>
    <cellStyle name="Normal 97 5 16" xfId="57859"/>
    <cellStyle name="Normal 97 5 17" xfId="59067"/>
    <cellStyle name="Normal 97 5 18" xfId="60261"/>
    <cellStyle name="Normal 97 5 19" xfId="61645"/>
    <cellStyle name="Normal 97 5 2" xfId="12335"/>
    <cellStyle name="Normal 97 5 20" xfId="62839"/>
    <cellStyle name="Normal 97 5 3" xfId="16907"/>
    <cellStyle name="Normal 97 5 4" xfId="32101"/>
    <cellStyle name="Normal 97 5 5" xfId="31302"/>
    <cellStyle name="Normal 97 5 6" xfId="36072"/>
    <cellStyle name="Normal 97 5 7" xfId="46633"/>
    <cellStyle name="Normal 97 5 8" xfId="47956"/>
    <cellStyle name="Normal 97 5 9" xfId="49216"/>
    <cellStyle name="Normal 97 6" xfId="7028"/>
    <cellStyle name="Normal 97 6 2" xfId="12336"/>
    <cellStyle name="Normal 97 6 3" xfId="16509"/>
    <cellStyle name="Normal 97 6 4" xfId="31750"/>
    <cellStyle name="Normal 97 6 5" xfId="40350"/>
    <cellStyle name="Normal 97 6 6" xfId="41890"/>
    <cellStyle name="Normal 97 7" xfId="7029"/>
    <cellStyle name="Normal 97 7 2" xfId="12337"/>
    <cellStyle name="Normal 97 7 3" xfId="10084"/>
    <cellStyle name="Normal 97 7 4" xfId="36252"/>
    <cellStyle name="Normal 97 7 5" xfId="30543"/>
    <cellStyle name="Normal 97 7 6" xfId="40891"/>
    <cellStyle name="Normal 97 8" xfId="7030"/>
    <cellStyle name="Normal 97 8 2" xfId="12338"/>
    <cellStyle name="Normal 97 8 3" xfId="16106"/>
    <cellStyle name="Normal 97 8 4" xfId="36002"/>
    <cellStyle name="Normal 97 8 5" xfId="37496"/>
    <cellStyle name="Normal 97 8 6" xfId="39710"/>
    <cellStyle name="Normal 97 9" xfId="7031"/>
    <cellStyle name="Normal 97 9 2" xfId="12339"/>
    <cellStyle name="Normal 97 9 3" xfId="15708"/>
    <cellStyle name="Normal 97 9 4" xfId="35717"/>
    <cellStyle name="Normal 97 9 5" xfId="10766"/>
    <cellStyle name="Normal 97 9 6" xfId="42074"/>
    <cellStyle name="Normal 98" xfId="9747"/>
    <cellStyle name="Normal 98 10" xfId="7032"/>
    <cellStyle name="Normal 98 11" xfId="7033"/>
    <cellStyle name="Normal 98 12" xfId="7034"/>
    <cellStyle name="Normal 98 13" xfId="7035"/>
    <cellStyle name="Normal 98 14" xfId="7036"/>
    <cellStyle name="Normal 98 15" xfId="7037"/>
    <cellStyle name="Normal 98 16" xfId="7038"/>
    <cellStyle name="Normal 98 17" xfId="7039"/>
    <cellStyle name="Normal 98 18" xfId="7040"/>
    <cellStyle name="Normal 98 19" xfId="7041"/>
    <cellStyle name="Normal 98 2" xfId="7042"/>
    <cellStyle name="Normal 98 2 10" xfId="50459"/>
    <cellStyle name="Normal 98 2 11" xfId="51661"/>
    <cellStyle name="Normal 98 2 12" xfId="52940"/>
    <cellStyle name="Normal 98 2 13" xfId="54182"/>
    <cellStyle name="Normal 98 2 14" xfId="55416"/>
    <cellStyle name="Normal 98 2 15" xfId="56643"/>
    <cellStyle name="Normal 98 2 16" xfId="57860"/>
    <cellStyle name="Normal 98 2 17" xfId="59068"/>
    <cellStyle name="Normal 98 2 18" xfId="60262"/>
    <cellStyle name="Normal 98 2 19" xfId="61646"/>
    <cellStyle name="Normal 98 2 2" xfId="9748"/>
    <cellStyle name="Normal 98 2 20" xfId="62840"/>
    <cellStyle name="Normal 98 2 3" xfId="12880"/>
    <cellStyle name="Normal 98 2 4" xfId="31844"/>
    <cellStyle name="Normal 98 2 5" xfId="37816"/>
    <cellStyle name="Normal 98 2 6" xfId="40184"/>
    <cellStyle name="Normal 98 2 7" xfId="46634"/>
    <cellStyle name="Normal 98 2 8" xfId="47957"/>
    <cellStyle name="Normal 98 2 9" xfId="49217"/>
    <cellStyle name="Normal 98 20" xfId="7043"/>
    <cellStyle name="Normal 98 21" xfId="7044"/>
    <cellStyle name="Normal 98 22" xfId="7045"/>
    <cellStyle name="Normal 98 23" xfId="7046"/>
    <cellStyle name="Normal 98 24" xfId="7047"/>
    <cellStyle name="Normal 98 25" xfId="7048"/>
    <cellStyle name="Normal 98 26" xfId="7049"/>
    <cellStyle name="Normal 98 27" xfId="7050"/>
    <cellStyle name="Normal 98 3" xfId="7051"/>
    <cellStyle name="Normal 98 3 10" xfId="50460"/>
    <cellStyle name="Normal 98 3 11" xfId="51662"/>
    <cellStyle name="Normal 98 3 12" xfId="52941"/>
    <cellStyle name="Normal 98 3 13" xfId="54183"/>
    <cellStyle name="Normal 98 3 14" xfId="55417"/>
    <cellStyle name="Normal 98 3 15" xfId="56644"/>
    <cellStyle name="Normal 98 3 16" xfId="57861"/>
    <cellStyle name="Normal 98 3 17" xfId="59069"/>
    <cellStyle name="Normal 98 3 18" xfId="60263"/>
    <cellStyle name="Normal 98 3 19" xfId="61647"/>
    <cellStyle name="Normal 98 3 2" xfId="9749"/>
    <cellStyle name="Normal 98 3 20" xfId="62841"/>
    <cellStyle name="Normal 98 3 3" xfId="12879"/>
    <cellStyle name="Normal 98 3 4" xfId="36345"/>
    <cellStyle name="Normal 98 3 5" xfId="34005"/>
    <cellStyle name="Normal 98 3 6" xfId="35772"/>
    <cellStyle name="Normal 98 3 7" xfId="46635"/>
    <cellStyle name="Normal 98 3 8" xfId="47958"/>
    <cellStyle name="Normal 98 3 9" xfId="49218"/>
    <cellStyle name="Normal 98 4" xfId="7052"/>
    <cellStyle name="Normal 98 4 2" xfId="12340"/>
    <cellStyle name="Normal 98 4 3" xfId="15307"/>
    <cellStyle name="Normal 98 4 4" xfId="35381"/>
    <cellStyle name="Normal 98 4 5" xfId="37874"/>
    <cellStyle name="Normal 98 4 6" xfId="10508"/>
    <cellStyle name="Normal 98 5" xfId="7053"/>
    <cellStyle name="Normal 98 5 2" xfId="12341"/>
    <cellStyle name="Normal 98 5 3" xfId="14862"/>
    <cellStyle name="Normal 98 5 4" xfId="35083"/>
    <cellStyle name="Normal 98 5 5" xfId="14982"/>
    <cellStyle name="Normal 98 5 6" xfId="33232"/>
    <cellStyle name="Normal 98 6" xfId="7054"/>
    <cellStyle name="Normal 98 6 2" xfId="12342"/>
    <cellStyle name="Normal 98 6 3" xfId="13522"/>
    <cellStyle name="Normal 98 6 4" xfId="34786"/>
    <cellStyle name="Normal 98 6 5" xfId="18203"/>
    <cellStyle name="Normal 98 6 6" xfId="42674"/>
    <cellStyle name="Normal 98 7" xfId="7055"/>
    <cellStyle name="Normal 98 7 2" xfId="12343"/>
    <cellStyle name="Normal 98 7 3" xfId="13185"/>
    <cellStyle name="Normal 98 7 4" xfId="34483"/>
    <cellStyle name="Normal 98 7 5" xfId="31041"/>
    <cellStyle name="Normal 98 7 6" xfId="43321"/>
    <cellStyle name="Normal 98 8" xfId="7056"/>
    <cellStyle name="Normal 98 8 2" xfId="12344"/>
    <cellStyle name="Normal 98 8 3" xfId="10088"/>
    <cellStyle name="Normal 98 8 4" xfId="34170"/>
    <cellStyle name="Normal 98 8 5" xfId="32532"/>
    <cellStyle name="Normal 98 8 6" xfId="38263"/>
    <cellStyle name="Normal 98 9" xfId="7057"/>
    <cellStyle name="Normal 98 9 2" xfId="12345"/>
    <cellStyle name="Normal 98 9 3" xfId="10087"/>
    <cellStyle name="Normal 98 9 4" xfId="19070"/>
    <cellStyle name="Normal 98 9 5" xfId="39295"/>
    <cellStyle name="Normal 98 9 6" xfId="41998"/>
    <cellStyle name="Normal 99" xfId="9750"/>
    <cellStyle name="Normal 99 10" xfId="7058"/>
    <cellStyle name="Normal 99 10 2" xfId="12346"/>
    <cellStyle name="Normal 99 10 3" xfId="10086"/>
    <cellStyle name="Normal 99 10 4" xfId="33878"/>
    <cellStyle name="Normal 99 10 5" xfId="34002"/>
    <cellStyle name="Normal 99 10 6" xfId="34308"/>
    <cellStyle name="Normal 99 11" xfId="7059"/>
    <cellStyle name="Normal 99 11 2" xfId="12347"/>
    <cellStyle name="Normal 99 11 3" xfId="10085"/>
    <cellStyle name="Normal 99 11 4" xfId="33603"/>
    <cellStyle name="Normal 99 11 5" xfId="37761"/>
    <cellStyle name="Normal 99 11 6" xfId="42974"/>
    <cellStyle name="Normal 99 12" xfId="7060"/>
    <cellStyle name="Normal 99 13" xfId="7061"/>
    <cellStyle name="Normal 99 14" xfId="7062"/>
    <cellStyle name="Normal 99 15" xfId="7063"/>
    <cellStyle name="Normal 99 16" xfId="7064"/>
    <cellStyle name="Normal 99 17" xfId="7065"/>
    <cellStyle name="Normal 99 18" xfId="7066"/>
    <cellStyle name="Normal 99 19" xfId="7067"/>
    <cellStyle name="Normal 99 2" xfId="7068"/>
    <cellStyle name="Normal 99 2 10" xfId="50461"/>
    <cellStyle name="Normal 99 2 11" xfId="51663"/>
    <cellStyle name="Normal 99 2 12" xfId="52942"/>
    <cellStyle name="Normal 99 2 13" xfId="54184"/>
    <cellStyle name="Normal 99 2 14" xfId="55418"/>
    <cellStyle name="Normal 99 2 15" xfId="56645"/>
    <cellStyle name="Normal 99 2 16" xfId="57862"/>
    <cellStyle name="Normal 99 2 17" xfId="59070"/>
    <cellStyle name="Normal 99 2 18" xfId="60264"/>
    <cellStyle name="Normal 99 2 19" xfId="61648"/>
    <cellStyle name="Normal 99 2 2" xfId="9751"/>
    <cellStyle name="Normal 99 2 20" xfId="62842"/>
    <cellStyle name="Normal 99 2 3" xfId="12876"/>
    <cellStyle name="Normal 99 2 4" xfId="35807"/>
    <cellStyle name="Normal 99 2 5" xfId="36137"/>
    <cellStyle name="Normal 99 2 6" xfId="39053"/>
    <cellStyle name="Normal 99 2 7" xfId="46637"/>
    <cellStyle name="Normal 99 2 8" xfId="47960"/>
    <cellStyle name="Normal 99 2 9" xfId="49219"/>
    <cellStyle name="Normal 99 20" xfId="7069"/>
    <cellStyle name="Normal 99 21" xfId="7070"/>
    <cellStyle name="Normal 99 22" xfId="7071"/>
    <cellStyle name="Normal 99 23" xfId="7072"/>
    <cellStyle name="Normal 99 24" xfId="7073"/>
    <cellStyle name="Normal 99 25" xfId="7074"/>
    <cellStyle name="Normal 99 26" xfId="7075"/>
    <cellStyle name="Normal 99 27" xfId="7076"/>
    <cellStyle name="Normal 99 28" xfId="7077"/>
    <cellStyle name="Normal 99 3" xfId="7078"/>
    <cellStyle name="Normal 99 3 10" xfId="50462"/>
    <cellStyle name="Normal 99 3 11" xfId="51664"/>
    <cellStyle name="Normal 99 3 12" xfId="52943"/>
    <cellStyle name="Normal 99 3 13" xfId="54185"/>
    <cellStyle name="Normal 99 3 14" xfId="55419"/>
    <cellStyle name="Normal 99 3 15" xfId="56646"/>
    <cellStyle name="Normal 99 3 16" xfId="57863"/>
    <cellStyle name="Normal 99 3 17" xfId="59071"/>
    <cellStyle name="Normal 99 3 18" xfId="60265"/>
    <cellStyle name="Normal 99 3 19" xfId="61649"/>
    <cellStyle name="Normal 99 3 2" xfId="9752"/>
    <cellStyle name="Normal 99 3 20" xfId="62843"/>
    <cellStyle name="Normal 99 3 3" xfId="12875"/>
    <cellStyle name="Normal 99 3 4" xfId="35488"/>
    <cellStyle name="Normal 99 3 5" xfId="37630"/>
    <cellStyle name="Normal 99 3 6" xfId="38450"/>
    <cellStyle name="Normal 99 3 7" xfId="46638"/>
    <cellStyle name="Normal 99 3 8" xfId="47961"/>
    <cellStyle name="Normal 99 3 9" xfId="49220"/>
    <cellStyle name="Normal 99 4" xfId="7079"/>
    <cellStyle name="Normal 99 4 10" xfId="50463"/>
    <cellStyle name="Normal 99 4 11" xfId="51665"/>
    <cellStyle name="Normal 99 4 12" xfId="52944"/>
    <cellStyle name="Normal 99 4 13" xfId="54186"/>
    <cellStyle name="Normal 99 4 14" xfId="55420"/>
    <cellStyle name="Normal 99 4 15" xfId="56647"/>
    <cellStyle name="Normal 99 4 16" xfId="57864"/>
    <cellStyle name="Normal 99 4 17" xfId="59072"/>
    <cellStyle name="Normal 99 4 18" xfId="60266"/>
    <cellStyle name="Normal 99 4 19" xfId="61650"/>
    <cellStyle name="Normal 99 4 2" xfId="12348"/>
    <cellStyle name="Normal 99 4 20" xfId="62844"/>
    <cellStyle name="Normal 99 4 3" xfId="19335"/>
    <cellStyle name="Normal 99 4 4" xfId="33314"/>
    <cellStyle name="Normal 99 4 5" xfId="40063"/>
    <cellStyle name="Normal 99 4 6" xfId="37313"/>
    <cellStyle name="Normal 99 4 7" xfId="46639"/>
    <cellStyle name="Normal 99 4 8" xfId="47962"/>
    <cellStyle name="Normal 99 4 9" xfId="49221"/>
    <cellStyle name="Normal 99 5" xfId="7080"/>
    <cellStyle name="Normal 99 5 10" xfId="50464"/>
    <cellStyle name="Normal 99 5 11" xfId="51666"/>
    <cellStyle name="Normal 99 5 12" xfId="52945"/>
    <cellStyle name="Normal 99 5 13" xfId="54187"/>
    <cellStyle name="Normal 99 5 14" xfId="55421"/>
    <cellStyle name="Normal 99 5 15" xfId="56648"/>
    <cellStyle name="Normal 99 5 16" xfId="57865"/>
    <cellStyle name="Normal 99 5 17" xfId="59073"/>
    <cellStyle name="Normal 99 5 18" xfId="60267"/>
    <cellStyle name="Normal 99 5 19" xfId="61651"/>
    <cellStyle name="Normal 99 5 2" xfId="12349"/>
    <cellStyle name="Normal 99 5 20" xfId="62845"/>
    <cellStyle name="Normal 99 5 3" xfId="18925"/>
    <cellStyle name="Normal 99 5 4" xfId="33012"/>
    <cellStyle name="Normal 99 5 5" xfId="40948"/>
    <cellStyle name="Normal 99 5 6" xfId="40964"/>
    <cellStyle name="Normal 99 5 7" xfId="46640"/>
    <cellStyle name="Normal 99 5 8" xfId="47963"/>
    <cellStyle name="Normal 99 5 9" xfId="49222"/>
    <cellStyle name="Normal 99 6" xfId="7081"/>
    <cellStyle name="Normal 99 6 2" xfId="12350"/>
    <cellStyle name="Normal 99 6 3" xfId="18515"/>
    <cellStyle name="Normal 99 6 4" xfId="32717"/>
    <cellStyle name="Normal 99 6 5" xfId="36704"/>
    <cellStyle name="Normal 99 6 6" xfId="41322"/>
    <cellStyle name="Normal 99 7" xfId="7082"/>
    <cellStyle name="Normal 99 7 2" xfId="12351"/>
    <cellStyle name="Normal 99 7 3" xfId="18114"/>
    <cellStyle name="Normal 99 7 4" xfId="32412"/>
    <cellStyle name="Normal 99 7 5" xfId="39183"/>
    <cellStyle name="Normal 99 7 6" xfId="34662"/>
    <cellStyle name="Normal 99 8" xfId="7083"/>
    <cellStyle name="Normal 99 8 2" xfId="12352"/>
    <cellStyle name="Normal 99 8 3" xfId="17706"/>
    <cellStyle name="Normal 99 8 4" xfId="32100"/>
    <cellStyle name="Normal 99 8 5" xfId="37197"/>
    <cellStyle name="Normal 99 8 6" xfId="35786"/>
    <cellStyle name="Normal 99 9" xfId="7084"/>
    <cellStyle name="Normal 99 9 2" xfId="12353"/>
    <cellStyle name="Normal 99 9 3" xfId="17309"/>
    <cellStyle name="Normal 99 9 4" xfId="31749"/>
    <cellStyle name="Normal 99 9 5" xfId="40452"/>
    <cellStyle name="Normal 99 9 6" xfId="30041"/>
    <cellStyle name="Normal_Plan1" xfId="9396"/>
    <cellStyle name="Percent 2 10" xfId="7085"/>
    <cellStyle name="Percent 2 10 10" xfId="7086"/>
    <cellStyle name="Percent 2 10 10 2" xfId="12355"/>
    <cellStyle name="Percent 2 10 10 3" xfId="16517"/>
    <cellStyle name="Percent 2 10 10 4" xfId="36001"/>
    <cellStyle name="Percent 2 10 10 5" xfId="31130"/>
    <cellStyle name="Percent 2 10 10 6" xfId="43709"/>
    <cellStyle name="Percent 2 10 11" xfId="7087"/>
    <cellStyle name="Percent 2 10 11 2" xfId="12356"/>
    <cellStyle name="Percent 2 10 11 3" xfId="16115"/>
    <cellStyle name="Percent 2 10 11 4" xfId="35716"/>
    <cellStyle name="Percent 2 10 11 5" xfId="31402"/>
    <cellStyle name="Percent 2 10 11 6" xfId="36960"/>
    <cellStyle name="Percent 2 10 12" xfId="7088"/>
    <cellStyle name="Percent 2 10 12 2" xfId="12357"/>
    <cellStyle name="Percent 2 10 12 3" xfId="15716"/>
    <cellStyle name="Percent 2 10 12 4" xfId="35380"/>
    <cellStyle name="Percent 2 10 12 5" xfId="31264"/>
    <cellStyle name="Percent 2 10 12 6" xfId="35541"/>
    <cellStyle name="Percent 2 10 13" xfId="7089"/>
    <cellStyle name="Percent 2 10 13 2" xfId="12358"/>
    <cellStyle name="Percent 2 10 13 3" xfId="10083"/>
    <cellStyle name="Percent 2 10 13 4" xfId="35082"/>
    <cellStyle name="Percent 2 10 13 5" xfId="15252"/>
    <cellStyle name="Percent 2 10 13 6" xfId="42162"/>
    <cellStyle name="Percent 2 10 14" xfId="7090"/>
    <cellStyle name="Percent 2 10 14 2" xfId="12359"/>
    <cellStyle name="Percent 2 10 14 3" xfId="10082"/>
    <cellStyle name="Percent 2 10 14 4" xfId="34785"/>
    <cellStyle name="Percent 2 10 14 5" xfId="13078"/>
    <cellStyle name="Percent 2 10 14 6" xfId="42263"/>
    <cellStyle name="Percent 2 10 15" xfId="7091"/>
    <cellStyle name="Percent 2 10 15 2" xfId="12360"/>
    <cellStyle name="Percent 2 10 15 3" xfId="10081"/>
    <cellStyle name="Percent 2 10 15 4" xfId="34482"/>
    <cellStyle name="Percent 2 10 15 5" xfId="30773"/>
    <cellStyle name="Percent 2 10 15 6" xfId="36763"/>
    <cellStyle name="Percent 2 10 16" xfId="7092"/>
    <cellStyle name="Percent 2 10 16 2" xfId="13304"/>
    <cellStyle name="Percent 2 10 16 3" xfId="30163"/>
    <cellStyle name="Percent 2 10 16 4" xfId="39633"/>
    <cellStyle name="Percent 2 10 16 5" xfId="42338"/>
    <cellStyle name="Percent 2 10 16 6" xfId="43922"/>
    <cellStyle name="Percent 2 10 17" xfId="7093"/>
    <cellStyle name="Percent 2 10 17 2" xfId="14782"/>
    <cellStyle name="Percent 2 10 17 3" xfId="31502"/>
    <cellStyle name="Percent 2 10 17 4" xfId="40412"/>
    <cellStyle name="Percent 2 10 17 5" xfId="42943"/>
    <cellStyle name="Percent 2 10 17 6" xfId="44342"/>
    <cellStyle name="Percent 2 10 18" xfId="7094"/>
    <cellStyle name="Percent 2 10 18 2" xfId="13399"/>
    <cellStyle name="Percent 2 10 18 3" xfId="30246"/>
    <cellStyle name="Percent 2 10 18 4" xfId="32368"/>
    <cellStyle name="Percent 2 10 18 5" xfId="37619"/>
    <cellStyle name="Percent 2 10 18 6" xfId="32916"/>
    <cellStyle name="Percent 2 10 19" xfId="7095"/>
    <cellStyle name="Percent 2 10 19 2" xfId="14943"/>
    <cellStyle name="Percent 2 10 19 3" xfId="31619"/>
    <cellStyle name="Percent 2 10 19 4" xfId="37070"/>
    <cellStyle name="Percent 2 10 19 5" xfId="13877"/>
    <cellStyle name="Percent 2 10 19 6" xfId="43513"/>
    <cellStyle name="Percent 2 10 2" xfId="7096"/>
    <cellStyle name="Percent 2 10 2 10" xfId="7097"/>
    <cellStyle name="Percent 2 10 2 10 2" xfId="12362"/>
    <cellStyle name="Percent 2 10 2 10 3" xfId="10079"/>
    <cellStyle name="Percent 2 10 2 10 4" xfId="9879"/>
    <cellStyle name="Percent 2 10 2 10 5" xfId="34456"/>
    <cellStyle name="Percent 2 10 2 10 6" xfId="40906"/>
    <cellStyle name="Percent 2 10 2 11" xfId="7098"/>
    <cellStyle name="Percent 2 10 2 11 2" xfId="12363"/>
    <cellStyle name="Percent 2 10 2 11 3" xfId="10078"/>
    <cellStyle name="Percent 2 10 2 11 4" xfId="30211"/>
    <cellStyle name="Percent 2 10 2 11 5" xfId="38152"/>
    <cellStyle name="Percent 2 10 2 11 6" xfId="14784"/>
    <cellStyle name="Percent 2 10 2 12" xfId="7099"/>
    <cellStyle name="Percent 2 10 2 12 2" xfId="12364"/>
    <cellStyle name="Percent 2 10 2 12 3" xfId="22996"/>
    <cellStyle name="Percent 2 10 2 12 4" xfId="19476"/>
    <cellStyle name="Percent 2 10 2 12 5" xfId="39416"/>
    <cellStyle name="Percent 2 10 2 12 6" xfId="16620"/>
    <cellStyle name="Percent 2 10 2 13" xfId="7100"/>
    <cellStyle name="Percent 2 10 2 13 2" xfId="12365"/>
    <cellStyle name="Percent 2 10 2 13 3" xfId="18496"/>
    <cellStyle name="Percent 2 10 2 13 4" xfId="9876"/>
    <cellStyle name="Percent 2 10 2 13 5" xfId="39538"/>
    <cellStyle name="Percent 2 10 2 13 6" xfId="38536"/>
    <cellStyle name="Percent 2 10 2 14" xfId="7101"/>
    <cellStyle name="Percent 2 10 2 14 2" xfId="13305"/>
    <cellStyle name="Percent 2 10 2 14 3" xfId="30164"/>
    <cellStyle name="Percent 2 10 2 14 4" xfId="39515"/>
    <cellStyle name="Percent 2 10 2 14 5" xfId="42248"/>
    <cellStyle name="Percent 2 10 2 14 6" xfId="31604"/>
    <cellStyle name="Percent 2 10 2 15" xfId="7102"/>
    <cellStyle name="Percent 2 10 2 15 2" xfId="14783"/>
    <cellStyle name="Percent 2 10 2 15 3" xfId="31503"/>
    <cellStyle name="Percent 2 10 2 15 4" xfId="40310"/>
    <cellStyle name="Percent 2 10 2 15 5" xfId="42863"/>
    <cellStyle name="Percent 2 10 2 15 6" xfId="44296"/>
    <cellStyle name="Percent 2 10 2 16" xfId="7103"/>
    <cellStyle name="Percent 2 10 2 16 2" xfId="13396"/>
    <cellStyle name="Percent 2 10 2 16 3" xfId="30243"/>
    <cellStyle name="Percent 2 10 2 16 4" xfId="33272"/>
    <cellStyle name="Percent 2 10 2 16 5" xfId="35241"/>
    <cellStyle name="Percent 2 10 2 16 6" xfId="43277"/>
    <cellStyle name="Percent 2 10 2 17" xfId="7104"/>
    <cellStyle name="Percent 2 10 2 17 2" xfId="14944"/>
    <cellStyle name="Percent 2 10 2 17 3" xfId="31620"/>
    <cellStyle name="Percent 2 10 2 17 4" xfId="34639"/>
    <cellStyle name="Percent 2 10 2 17 5" xfId="31151"/>
    <cellStyle name="Percent 2 10 2 17 6" xfId="35170"/>
    <cellStyle name="Percent 2 10 2 18" xfId="7105"/>
    <cellStyle name="Percent 2 10 2 18 2" xfId="15391"/>
    <cellStyle name="Percent 2 10 2 18 3" xfId="31973"/>
    <cellStyle name="Percent 2 10 2 18 4" xfId="34909"/>
    <cellStyle name="Percent 2 10 2 18 5" xfId="16526"/>
    <cellStyle name="Percent 2 10 2 18 6" xfId="44904"/>
    <cellStyle name="Percent 2 10 2 19" xfId="7106"/>
    <cellStyle name="Percent 2 10 2 19 2" xfId="15791"/>
    <cellStyle name="Percent 2 10 2 19 3" xfId="32291"/>
    <cellStyle name="Percent 2 10 2 19 4" xfId="38422"/>
    <cellStyle name="Percent 2 10 2 19 5" xfId="40912"/>
    <cellStyle name="Percent 2 10 2 19 6" xfId="43528"/>
    <cellStyle name="Percent 2 10 2 2" xfId="7107"/>
    <cellStyle name="Percent 2 10 2 2 10" xfId="50467"/>
    <cellStyle name="Percent 2 10 2 2 11" xfId="51669"/>
    <cellStyle name="Percent 2 10 2 2 12" xfId="52948"/>
    <cellStyle name="Percent 2 10 2 2 13" xfId="54190"/>
    <cellStyle name="Percent 2 10 2 2 14" xfId="55424"/>
    <cellStyle name="Percent 2 10 2 2 15" xfId="56651"/>
    <cellStyle name="Percent 2 10 2 2 16" xfId="57868"/>
    <cellStyle name="Percent 2 10 2 2 17" xfId="59076"/>
    <cellStyle name="Percent 2 10 2 2 18" xfId="60270"/>
    <cellStyle name="Percent 2 10 2 2 19" xfId="61654"/>
    <cellStyle name="Percent 2 10 2 2 2" xfId="12361"/>
    <cellStyle name="Percent 2 10 2 2 20" xfId="62848"/>
    <cellStyle name="Percent 2 10 2 2 3" xfId="10080"/>
    <cellStyle name="Percent 2 10 2 2 4" xfId="34169"/>
    <cellStyle name="Percent 2 10 2 2 5" xfId="41454"/>
    <cellStyle name="Percent 2 10 2 2 6" xfId="30096"/>
    <cellStyle name="Percent 2 10 2 2 7" xfId="46644"/>
    <cellStyle name="Percent 2 10 2 2 8" xfId="47967"/>
    <cellStyle name="Percent 2 10 2 2 9" xfId="49226"/>
    <cellStyle name="Percent 2 10 2 20" xfId="7108"/>
    <cellStyle name="Percent 2 10 2 20 2" xfId="16193"/>
    <cellStyle name="Percent 2 10 2 20 3" xfId="32595"/>
    <cellStyle name="Percent 2 10 2 20 4" xfId="36498"/>
    <cellStyle name="Percent 2 10 2 20 5" xfId="9511"/>
    <cellStyle name="Percent 2 10 2 20 6" xfId="32796"/>
    <cellStyle name="Percent 2 10 2 21" xfId="7109"/>
    <cellStyle name="Percent 2 10 2 21 2" xfId="16591"/>
    <cellStyle name="Percent 2 10 2 21 3" xfId="32887"/>
    <cellStyle name="Percent 2 10 2 21 4" xfId="40606"/>
    <cellStyle name="Percent 2 10 2 21 5" xfId="43090"/>
    <cellStyle name="Percent 2 10 2 21 6" xfId="44440"/>
    <cellStyle name="Percent 2 10 2 22" xfId="7110"/>
    <cellStyle name="Percent 2 10 2 22 2" xfId="16988"/>
    <cellStyle name="Percent 2 10 2 22 3" xfId="33199"/>
    <cellStyle name="Percent 2 10 2 22 4" xfId="40845"/>
    <cellStyle name="Percent 2 10 2 22 5" xfId="43248"/>
    <cellStyle name="Percent 2 10 2 22 6" xfId="44536"/>
    <cellStyle name="Percent 2 10 2 23" xfId="7111"/>
    <cellStyle name="Percent 2 10 2 23 2" xfId="17384"/>
    <cellStyle name="Percent 2 10 2 23 3" xfId="33481"/>
    <cellStyle name="Percent 2 10 2 23 4" xfId="41622"/>
    <cellStyle name="Percent 2 10 2 23 5" xfId="43824"/>
    <cellStyle name="Percent 2 10 2 23 6" xfId="44878"/>
    <cellStyle name="Percent 2 10 2 24" xfId="7112"/>
    <cellStyle name="Percent 2 10 2 24 2" xfId="17781"/>
    <cellStyle name="Percent 2 10 2 24 3" xfId="33777"/>
    <cellStyle name="Percent 2 10 2 24 4" xfId="39085"/>
    <cellStyle name="Percent 2 10 2 24 5" xfId="23948"/>
    <cellStyle name="Percent 2 10 2 24 6" xfId="10799"/>
    <cellStyle name="Percent 2 10 2 25" xfId="7113"/>
    <cellStyle name="Percent 2 10 2 25 2" xfId="18190"/>
    <cellStyle name="Percent 2 10 2 25 3" xfId="34054"/>
    <cellStyle name="Percent 2 10 2 25 4" xfId="38926"/>
    <cellStyle name="Percent 2 10 2 25 5" xfId="40012"/>
    <cellStyle name="Percent 2 10 2 25 6" xfId="43813"/>
    <cellStyle name="Percent 2 10 2 26" xfId="7114"/>
    <cellStyle name="Percent 2 10 2 26 2" xfId="18594"/>
    <cellStyle name="Percent 2 10 2 26 3" xfId="34362"/>
    <cellStyle name="Percent 2 10 2 26 4" xfId="10547"/>
    <cellStyle name="Percent 2 10 2 26 5" xfId="35771"/>
    <cellStyle name="Percent 2 10 2 26 6" xfId="14321"/>
    <cellStyle name="Percent 2 10 2 27" xfId="7115"/>
    <cellStyle name="Percent 2 10 2 27 2" xfId="19002"/>
    <cellStyle name="Percent 2 10 2 27 3" xfId="34659"/>
    <cellStyle name="Percent 2 10 2 27 4" xfId="13074"/>
    <cellStyle name="Percent 2 10 2 27 5" xfId="31853"/>
    <cellStyle name="Percent 2 10 2 27 6" xfId="39266"/>
    <cellStyle name="Percent 2 10 2 28" xfId="7116"/>
    <cellStyle name="Percent 2 10 2 28 2" xfId="19414"/>
    <cellStyle name="Percent 2 10 2 28 3" xfId="34958"/>
    <cellStyle name="Percent 2 10 2 28 4" xfId="14843"/>
    <cellStyle name="Percent 2 10 2 28 5" xfId="41143"/>
    <cellStyle name="Percent 2 10 2 28 6" xfId="42602"/>
    <cellStyle name="Percent 2 10 2 29" xfId="7117"/>
    <cellStyle name="Percent 2 10 2 29 2" xfId="19815"/>
    <cellStyle name="Percent 2 10 2 29 3" xfId="35256"/>
    <cellStyle name="Percent 2 10 2 29 4" xfId="40090"/>
    <cellStyle name="Percent 2 10 2 29 5" xfId="42696"/>
    <cellStyle name="Percent 2 10 2 29 6" xfId="44074"/>
    <cellStyle name="Percent 2 10 2 3" xfId="7118"/>
    <cellStyle name="Percent 2 10 2 3 10" xfId="50468"/>
    <cellStyle name="Percent 2 10 2 3 11" xfId="51670"/>
    <cellStyle name="Percent 2 10 2 3 12" xfId="52949"/>
    <cellStyle name="Percent 2 10 2 3 13" xfId="54191"/>
    <cellStyle name="Percent 2 10 2 3 14" xfId="55425"/>
    <cellStyle name="Percent 2 10 2 3 15" xfId="56652"/>
    <cellStyle name="Percent 2 10 2 3 16" xfId="57869"/>
    <cellStyle name="Percent 2 10 2 3 17" xfId="59077"/>
    <cellStyle name="Percent 2 10 2 3 18" xfId="60271"/>
    <cellStyle name="Percent 2 10 2 3 19" xfId="61655"/>
    <cellStyle name="Percent 2 10 2 3 2" xfId="12366"/>
    <cellStyle name="Percent 2 10 2 3 20" xfId="62849"/>
    <cellStyle name="Percent 2 10 2 3 3" xfId="23361"/>
    <cellStyle name="Percent 2 10 2 3 4" xfId="9877"/>
    <cellStyle name="Percent 2 10 2 3 5" xfId="9897"/>
    <cellStyle name="Percent 2 10 2 3 6" xfId="33167"/>
    <cellStyle name="Percent 2 10 2 3 7" xfId="46645"/>
    <cellStyle name="Percent 2 10 2 3 8" xfId="47968"/>
    <cellStyle name="Percent 2 10 2 3 9" xfId="49227"/>
    <cellStyle name="Percent 2 10 2 30" xfId="7119"/>
    <cellStyle name="Percent 2 10 2 30 2" xfId="20224"/>
    <cellStyle name="Percent 2 10 2 30 3" xfId="35593"/>
    <cellStyle name="Percent 2 10 2 30 4" xfId="30387"/>
    <cellStyle name="Percent 2 10 2 30 5" xfId="38783"/>
    <cellStyle name="Percent 2 10 2 30 6" xfId="34452"/>
    <cellStyle name="Percent 2 10 2 31" xfId="7120"/>
    <cellStyle name="Percent 2 10 2 31 2" xfId="18641"/>
    <cellStyle name="Percent 2 10 2 31 3" xfId="34402"/>
    <cellStyle name="Percent 2 10 2 31 4" xfId="38885"/>
    <cellStyle name="Percent 2 10 2 31 5" xfId="37292"/>
    <cellStyle name="Percent 2 10 2 31 6" xfId="43991"/>
    <cellStyle name="Percent 2 10 2 32" xfId="7121"/>
    <cellStyle name="Percent 2 10 2 32 2" xfId="23063"/>
    <cellStyle name="Percent 2 10 2 32 3" xfId="37582"/>
    <cellStyle name="Percent 2 10 2 32 4" xfId="38135"/>
    <cellStyle name="Percent 2 10 2 32 5" xfId="38098"/>
    <cellStyle name="Percent 2 10 2 32 6" xfId="36949"/>
    <cellStyle name="Percent 2 10 2 33" xfId="7122"/>
    <cellStyle name="Percent 2 10 2 33 2" xfId="13622"/>
    <cellStyle name="Percent 2 10 2 33 3" xfId="30422"/>
    <cellStyle name="Percent 2 10 2 33 4" xfId="38955"/>
    <cellStyle name="Percent 2 10 2 33 5" xfId="41672"/>
    <cellStyle name="Percent 2 10 2 33 6" xfId="17463"/>
    <cellStyle name="Percent 2 10 2 34" xfId="9754"/>
    <cellStyle name="Percent 2 10 2 35" xfId="16585"/>
    <cellStyle name="Percent 2 10 2 36" xfId="19347"/>
    <cellStyle name="Percent 2 10 2 37" xfId="19003"/>
    <cellStyle name="Percent 2 10 2 38" xfId="15311"/>
    <cellStyle name="Percent 2 10 2 39" xfId="23159"/>
    <cellStyle name="Percent 2 10 2 4" xfId="7123"/>
    <cellStyle name="Percent 2 10 2 4 10" xfId="50469"/>
    <cellStyle name="Percent 2 10 2 4 11" xfId="51671"/>
    <cellStyle name="Percent 2 10 2 4 12" xfId="52950"/>
    <cellStyle name="Percent 2 10 2 4 13" xfId="54192"/>
    <cellStyle name="Percent 2 10 2 4 14" xfId="55426"/>
    <cellStyle name="Percent 2 10 2 4 15" xfId="56653"/>
    <cellStyle name="Percent 2 10 2 4 16" xfId="57870"/>
    <cellStyle name="Percent 2 10 2 4 17" xfId="59078"/>
    <cellStyle name="Percent 2 10 2 4 18" xfId="60272"/>
    <cellStyle name="Percent 2 10 2 4 19" xfId="61656"/>
    <cellStyle name="Percent 2 10 2 4 2" xfId="12367"/>
    <cellStyle name="Percent 2 10 2 4 20" xfId="62850"/>
    <cellStyle name="Percent 2 10 2 4 3" xfId="21006"/>
    <cellStyle name="Percent 2 10 2 4 4" xfId="9878"/>
    <cellStyle name="Percent 2 10 2 4 5" xfId="34143"/>
    <cellStyle name="Percent 2 10 2 4 6" xfId="40205"/>
    <cellStyle name="Percent 2 10 2 4 7" xfId="46646"/>
    <cellStyle name="Percent 2 10 2 4 8" xfId="47969"/>
    <cellStyle name="Percent 2 10 2 4 9" xfId="49228"/>
    <cellStyle name="Percent 2 10 2 40" xfId="23297"/>
    <cellStyle name="Percent 2 10 2 41" xfId="20639"/>
    <cellStyle name="Percent 2 10 2 42" xfId="22165"/>
    <cellStyle name="Percent 2 10 2 43" xfId="22882"/>
    <cellStyle name="Percent 2 10 2 44" xfId="22086"/>
    <cellStyle name="Percent 2 10 2 45" xfId="21331"/>
    <cellStyle name="Percent 2 10 2 46" xfId="22020"/>
    <cellStyle name="Percent 2 10 2 47" xfId="23686"/>
    <cellStyle name="Percent 2 10 2 48" xfId="24272"/>
    <cellStyle name="Percent 2 10 2 49" xfId="21449"/>
    <cellStyle name="Percent 2 10 2 5" xfId="7124"/>
    <cellStyle name="Percent 2 10 2 5 10" xfId="50470"/>
    <cellStyle name="Percent 2 10 2 5 11" xfId="51672"/>
    <cellStyle name="Percent 2 10 2 5 12" xfId="52951"/>
    <cellStyle name="Percent 2 10 2 5 13" xfId="54193"/>
    <cellStyle name="Percent 2 10 2 5 14" xfId="55427"/>
    <cellStyle name="Percent 2 10 2 5 15" xfId="56654"/>
    <cellStyle name="Percent 2 10 2 5 16" xfId="57871"/>
    <cellStyle name="Percent 2 10 2 5 17" xfId="59079"/>
    <cellStyle name="Percent 2 10 2 5 18" xfId="60273"/>
    <cellStyle name="Percent 2 10 2 5 19" xfId="61657"/>
    <cellStyle name="Percent 2 10 2 5 2" xfId="12368"/>
    <cellStyle name="Percent 2 10 2 5 20" xfId="62851"/>
    <cellStyle name="Percent 2 10 2 5 3" xfId="20544"/>
    <cellStyle name="Percent 2 10 2 5 4" xfId="30210"/>
    <cellStyle name="Percent 2 10 2 5 5" xfId="36411"/>
    <cellStyle name="Percent 2 10 2 5 6" xfId="38570"/>
    <cellStyle name="Percent 2 10 2 5 7" xfId="46647"/>
    <cellStyle name="Percent 2 10 2 5 8" xfId="47970"/>
    <cellStyle name="Percent 2 10 2 5 9" xfId="49229"/>
    <cellStyle name="Percent 2 10 2 50" xfId="21914"/>
    <cellStyle name="Percent 2 10 2 51" xfId="21494"/>
    <cellStyle name="Percent 2 10 2 52" xfId="21871"/>
    <cellStyle name="Percent 2 10 2 53" xfId="21533"/>
    <cellStyle name="Percent 2 10 2 54" xfId="23876"/>
    <cellStyle name="Percent 2 10 2 55" xfId="21563"/>
    <cellStyle name="Percent 2 10 2 56" xfId="23464"/>
    <cellStyle name="Percent 2 10 2 57" xfId="21591"/>
    <cellStyle name="Percent 2 10 2 58" xfId="21789"/>
    <cellStyle name="Percent 2 10 2 59" xfId="23856"/>
    <cellStyle name="Percent 2 10 2 6" xfId="7125"/>
    <cellStyle name="Percent 2 10 2 6 10" xfId="50471"/>
    <cellStyle name="Percent 2 10 2 6 11" xfId="51673"/>
    <cellStyle name="Percent 2 10 2 6 12" xfId="52952"/>
    <cellStyle name="Percent 2 10 2 6 13" xfId="54194"/>
    <cellStyle name="Percent 2 10 2 6 14" xfId="55428"/>
    <cellStyle name="Percent 2 10 2 6 15" xfId="56655"/>
    <cellStyle name="Percent 2 10 2 6 16" xfId="57872"/>
    <cellStyle name="Percent 2 10 2 6 17" xfId="59080"/>
    <cellStyle name="Percent 2 10 2 6 18" xfId="60274"/>
    <cellStyle name="Percent 2 10 2 6 19" xfId="61658"/>
    <cellStyle name="Percent 2 10 2 6 2" xfId="12369"/>
    <cellStyle name="Percent 2 10 2 6 20" xfId="62852"/>
    <cellStyle name="Percent 2 10 2 6 3" xfId="10077"/>
    <cellStyle name="Percent 2 10 2 6 4" xfId="11539"/>
    <cellStyle name="Percent 2 10 2 6 5" xfId="34759"/>
    <cellStyle name="Percent 2 10 2 6 6" xfId="30334"/>
    <cellStyle name="Percent 2 10 2 6 7" xfId="46648"/>
    <cellStyle name="Percent 2 10 2 6 8" xfId="47971"/>
    <cellStyle name="Percent 2 10 2 6 9" xfId="49230"/>
    <cellStyle name="Percent 2 10 2 60" xfId="24479"/>
    <cellStyle name="Percent 2 10 2 61" xfId="24688"/>
    <cellStyle name="Percent 2 10 2 62" xfId="24888"/>
    <cellStyle name="Percent 2 10 2 63" xfId="25092"/>
    <cellStyle name="Percent 2 10 2 64" xfId="25360"/>
    <cellStyle name="Percent 2 10 2 65" xfId="28563"/>
    <cellStyle name="Percent 2 10 2 66" xfId="27986"/>
    <cellStyle name="Percent 2 10 2 67" xfId="28112"/>
    <cellStyle name="Percent 2 10 2 68" xfId="24244"/>
    <cellStyle name="Percent 2 10 2 69" xfId="29311"/>
    <cellStyle name="Percent 2 10 2 7" xfId="7126"/>
    <cellStyle name="Percent 2 10 2 7 10" xfId="50472"/>
    <cellStyle name="Percent 2 10 2 7 11" xfId="51674"/>
    <cellStyle name="Percent 2 10 2 7 12" xfId="52953"/>
    <cellStyle name="Percent 2 10 2 7 13" xfId="54195"/>
    <cellStyle name="Percent 2 10 2 7 14" xfId="55429"/>
    <cellStyle name="Percent 2 10 2 7 15" xfId="56656"/>
    <cellStyle name="Percent 2 10 2 7 16" xfId="57873"/>
    <cellStyle name="Percent 2 10 2 7 17" xfId="59081"/>
    <cellStyle name="Percent 2 10 2 7 18" xfId="60275"/>
    <cellStyle name="Percent 2 10 2 7 19" xfId="61659"/>
    <cellStyle name="Percent 2 10 2 7 2" xfId="12370"/>
    <cellStyle name="Percent 2 10 2 7 20" xfId="62853"/>
    <cellStyle name="Percent 2 10 2 7 3" xfId="20144"/>
    <cellStyle name="Percent 2 10 2 7 4" xfId="13404"/>
    <cellStyle name="Percent 2 10 2 7 5" xfId="35056"/>
    <cellStyle name="Percent 2 10 2 7 6" xfId="32845"/>
    <cellStyle name="Percent 2 10 2 7 7" xfId="46649"/>
    <cellStyle name="Percent 2 10 2 7 8" xfId="47972"/>
    <cellStyle name="Percent 2 10 2 7 9" xfId="49231"/>
    <cellStyle name="Percent 2 10 2 70" xfId="29173"/>
    <cellStyle name="Percent 2 10 2 71" xfId="29321"/>
    <cellStyle name="Percent 2 10 2 72" xfId="29703"/>
    <cellStyle name="Percent 2 10 2 73" xfId="23465"/>
    <cellStyle name="Percent 2 10 2 74" xfId="29072"/>
    <cellStyle name="Percent 2 10 2 75" xfId="25321"/>
    <cellStyle name="Percent 2 10 2 76" xfId="12873"/>
    <cellStyle name="Percent 2 10 2 77" xfId="34879"/>
    <cellStyle name="Percent 2 10 2 78" xfId="13225"/>
    <cellStyle name="Percent 2 10 2 79" xfId="36369"/>
    <cellStyle name="Percent 2 10 2 8" xfId="7127"/>
    <cellStyle name="Percent 2 10 2 8 2" xfId="12371"/>
    <cellStyle name="Percent 2 10 2 8 3" xfId="19736"/>
    <cellStyle name="Percent 2 10 2 8 4" xfId="15000"/>
    <cellStyle name="Percent 2 10 2 8 5" xfId="35354"/>
    <cellStyle name="Percent 2 10 2 8 6" xfId="42237"/>
    <cellStyle name="Percent 2 10 2 80" xfId="46643"/>
    <cellStyle name="Percent 2 10 2 81" xfId="47966"/>
    <cellStyle name="Percent 2 10 2 82" xfId="49225"/>
    <cellStyle name="Percent 2 10 2 83" xfId="50466"/>
    <cellStyle name="Percent 2 10 2 84" xfId="51668"/>
    <cellStyle name="Percent 2 10 2 85" xfId="52947"/>
    <cellStyle name="Percent 2 10 2 86" xfId="54189"/>
    <cellStyle name="Percent 2 10 2 87" xfId="55423"/>
    <cellStyle name="Percent 2 10 2 88" xfId="56650"/>
    <cellStyle name="Percent 2 10 2 89" xfId="57867"/>
    <cellStyle name="Percent 2 10 2 9" xfId="7128"/>
    <cellStyle name="Percent 2 10 2 9 2" xfId="12372"/>
    <cellStyle name="Percent 2 10 2 9 3" xfId="19334"/>
    <cellStyle name="Percent 2 10 2 9 4" xfId="15445"/>
    <cellStyle name="Percent 2 10 2 9 5" xfId="35690"/>
    <cellStyle name="Percent 2 10 2 9 6" xfId="43510"/>
    <cellStyle name="Percent 2 10 2 90" xfId="59075"/>
    <cellStyle name="Percent 2 10 2 91" xfId="60269"/>
    <cellStyle name="Percent 2 10 2 92" xfId="61653"/>
    <cellStyle name="Percent 2 10 2 93" xfId="62847"/>
    <cellStyle name="Percent 2 10 20" xfId="7129"/>
    <cellStyle name="Percent 2 10 20 2" xfId="15389"/>
    <cellStyle name="Percent 2 10 20 3" xfId="31971"/>
    <cellStyle name="Percent 2 10 20 4" xfId="37102"/>
    <cellStyle name="Percent 2 10 20 5" xfId="38751"/>
    <cellStyle name="Percent 2 10 20 6" xfId="44560"/>
    <cellStyle name="Percent 2 10 21" xfId="7130"/>
    <cellStyle name="Percent 2 10 21 2" xfId="15789"/>
    <cellStyle name="Percent 2 10 21 3" xfId="32289"/>
    <cellStyle name="Percent 2 10 21 4" xfId="32351"/>
    <cellStyle name="Percent 2 10 21 5" xfId="38835"/>
    <cellStyle name="Percent 2 10 21 6" xfId="42146"/>
    <cellStyle name="Percent 2 10 22" xfId="7131"/>
    <cellStyle name="Percent 2 10 22 2" xfId="16191"/>
    <cellStyle name="Percent 2 10 22 3" xfId="32593"/>
    <cellStyle name="Percent 2 10 22 4" xfId="36522"/>
    <cellStyle name="Percent 2 10 22 5" xfId="11057"/>
    <cellStyle name="Percent 2 10 22 6" xfId="40673"/>
    <cellStyle name="Percent 2 10 23" xfId="7132"/>
    <cellStyle name="Percent 2 10 23 2" xfId="16589"/>
    <cellStyle name="Percent 2 10 23 3" xfId="32885"/>
    <cellStyle name="Percent 2 10 23 4" xfId="40790"/>
    <cellStyle name="Percent 2 10 23 5" xfId="43213"/>
    <cellStyle name="Percent 2 10 23 6" xfId="44516"/>
    <cellStyle name="Percent 2 10 24" xfId="7133"/>
    <cellStyle name="Percent 2 10 24 2" xfId="16986"/>
    <cellStyle name="Percent 2 10 24 3" xfId="33197"/>
    <cellStyle name="Percent 2 10 24 4" xfId="39957"/>
    <cellStyle name="Percent 2 10 24 5" xfId="42595"/>
    <cellStyle name="Percent 2 10 24 6" xfId="44623"/>
    <cellStyle name="Percent 2 10 25" xfId="7134"/>
    <cellStyle name="Percent 2 10 25 2" xfId="17383"/>
    <cellStyle name="Percent 2 10 25 3" xfId="33480"/>
    <cellStyle name="Percent 2 10 25 4" xfId="40478"/>
    <cellStyle name="Percent 2 10 25 5" xfId="42992"/>
    <cellStyle name="Percent 2 10 25 6" xfId="44683"/>
    <cellStyle name="Percent 2 10 26" xfId="7135"/>
    <cellStyle name="Percent 2 10 26 2" xfId="17780"/>
    <cellStyle name="Percent 2 10 26 3" xfId="33776"/>
    <cellStyle name="Percent 2 10 26 4" xfId="39207"/>
    <cellStyle name="Percent 2 10 26 5" xfId="42015"/>
    <cellStyle name="Percent 2 10 26 6" xfId="37338"/>
    <cellStyle name="Percent 2 10 27" xfId="7136"/>
    <cellStyle name="Percent 2 10 27 2" xfId="18188"/>
    <cellStyle name="Percent 2 10 27 3" xfId="34052"/>
    <cellStyle name="Percent 2 10 27 4" xfId="10514"/>
    <cellStyle name="Percent 2 10 27 5" xfId="32771"/>
    <cellStyle name="Percent 2 10 27 6" xfId="35470"/>
    <cellStyle name="Percent 2 10 28" xfId="7137"/>
    <cellStyle name="Percent 2 10 28 2" xfId="18592"/>
    <cellStyle name="Percent 2 10 28 3" xfId="34360"/>
    <cellStyle name="Percent 2 10 28 4" xfId="38290"/>
    <cellStyle name="Percent 2 10 28 5" xfId="36177"/>
    <cellStyle name="Percent 2 10 28 6" xfId="43732"/>
    <cellStyle name="Percent 2 10 29" xfId="7138"/>
    <cellStyle name="Percent 2 10 29 2" xfId="19000"/>
    <cellStyle name="Percent 2 10 29 3" xfId="34657"/>
    <cellStyle name="Percent 2 10 29 4" xfId="15443"/>
    <cellStyle name="Percent 2 10 29 5" xfId="35140"/>
    <cellStyle name="Percent 2 10 29 6" xfId="20996"/>
    <cellStyle name="Percent 2 10 3" xfId="7139"/>
    <cellStyle name="Percent 2 10 3 10" xfId="7140"/>
    <cellStyle name="Percent 2 10 3 10 2" xfId="12374"/>
    <cellStyle name="Percent 2 10 3 10 3" xfId="18514"/>
    <cellStyle name="Percent 2 10 3 10 4" xfId="16246"/>
    <cellStyle name="Percent 2 10 3 10 5" xfId="36224"/>
    <cellStyle name="Percent 2 10 3 10 6" xfId="42266"/>
    <cellStyle name="Percent 2 10 3 11" xfId="7141"/>
    <cellStyle name="Percent 2 10 3 11 2" xfId="12375"/>
    <cellStyle name="Percent 2 10 3 11 3" xfId="18113"/>
    <cellStyle name="Percent 2 10 3 11 4" xfId="33875"/>
    <cellStyle name="Percent 2 10 3 11 5" xfId="35230"/>
    <cellStyle name="Percent 2 10 3 11 6" xfId="38488"/>
    <cellStyle name="Percent 2 10 3 12" xfId="7142"/>
    <cellStyle name="Percent 2 10 3 12 2" xfId="12376"/>
    <cellStyle name="Percent 2 10 3 12 3" xfId="17705"/>
    <cellStyle name="Percent 2 10 3 12 4" xfId="33600"/>
    <cellStyle name="Percent 2 10 3 12 5" xfId="38195"/>
    <cellStyle name="Percent 2 10 3 12 6" xfId="43175"/>
    <cellStyle name="Percent 2 10 3 13" xfId="7143"/>
    <cellStyle name="Percent 2 10 3 13 2" xfId="12377"/>
    <cellStyle name="Percent 2 10 3 13 3" xfId="17308"/>
    <cellStyle name="Percent 2 10 3 13 4" xfId="33311"/>
    <cellStyle name="Percent 2 10 3 13 5" xfId="39501"/>
    <cellStyle name="Percent 2 10 3 13 6" xfId="36202"/>
    <cellStyle name="Percent 2 10 3 14" xfId="7144"/>
    <cellStyle name="Percent 2 10 3 14 2" xfId="13306"/>
    <cellStyle name="Percent 2 10 3 14 3" xfId="30165"/>
    <cellStyle name="Percent 2 10 3 14 4" xfId="39396"/>
    <cellStyle name="Percent 2 10 3 14 5" xfId="42147"/>
    <cellStyle name="Percent 2 10 3 14 6" xfId="36147"/>
    <cellStyle name="Percent 2 10 3 15" xfId="7145"/>
    <cellStyle name="Percent 2 10 3 15 2" xfId="14790"/>
    <cellStyle name="Percent 2 10 3 15 3" xfId="31508"/>
    <cellStyle name="Percent 2 10 3 15 4" xfId="39555"/>
    <cellStyle name="Percent 2 10 3 15 5" xfId="42274"/>
    <cellStyle name="Percent 2 10 3 15 6" xfId="42022"/>
    <cellStyle name="Percent 2 10 3 16" xfId="7146"/>
    <cellStyle name="Percent 2 10 3 16 2" xfId="13390"/>
    <cellStyle name="Percent 2 10 3 16 3" xfId="30238"/>
    <cellStyle name="Percent 2 10 3 16 4" xfId="41217"/>
    <cellStyle name="Percent 2 10 3 16 5" xfId="43525"/>
    <cellStyle name="Percent 2 10 3 16 6" xfId="11122"/>
    <cellStyle name="Percent 2 10 3 17" xfId="7147"/>
    <cellStyle name="Percent 2 10 3 17 2" xfId="14952"/>
    <cellStyle name="Percent 2 10 3 17 3" xfId="31628"/>
    <cellStyle name="Percent 2 10 3 17 4" xfId="35316"/>
    <cellStyle name="Percent 2 10 3 17 5" xfId="36911"/>
    <cellStyle name="Percent 2 10 3 17 6" xfId="45183"/>
    <cellStyle name="Percent 2 10 3 18" xfId="7148"/>
    <cellStyle name="Percent 2 10 3 18 2" xfId="15397"/>
    <cellStyle name="Percent 2 10 3 18 3" xfId="31977"/>
    <cellStyle name="Percent 2 10 3 18 4" xfId="41703"/>
    <cellStyle name="Percent 2 10 3 18 5" xfId="43881"/>
    <cellStyle name="Percent 2 10 3 18 6" xfId="44225"/>
    <cellStyle name="Percent 2 10 3 19" xfId="7149"/>
    <cellStyle name="Percent 2 10 3 19 2" xfId="15797"/>
    <cellStyle name="Percent 2 10 3 19 3" xfId="32295"/>
    <cellStyle name="Percent 2 10 3 19 4" xfId="34045"/>
    <cellStyle name="Percent 2 10 3 19 5" xfId="41220"/>
    <cellStyle name="Percent 2 10 3 19 6" xfId="45049"/>
    <cellStyle name="Percent 2 10 3 2" xfId="7150"/>
    <cellStyle name="Percent 2 10 3 2 10" xfId="50474"/>
    <cellStyle name="Percent 2 10 3 2 11" xfId="51676"/>
    <cellStyle name="Percent 2 10 3 2 12" xfId="52955"/>
    <cellStyle name="Percent 2 10 3 2 13" xfId="54197"/>
    <cellStyle name="Percent 2 10 3 2 14" xfId="55431"/>
    <cellStyle name="Percent 2 10 3 2 15" xfId="56658"/>
    <cellStyle name="Percent 2 10 3 2 16" xfId="57875"/>
    <cellStyle name="Percent 2 10 3 2 17" xfId="59083"/>
    <cellStyle name="Percent 2 10 3 2 18" xfId="60277"/>
    <cellStyle name="Percent 2 10 3 2 19" xfId="61661"/>
    <cellStyle name="Percent 2 10 3 2 2" xfId="12373"/>
    <cellStyle name="Percent 2 10 3 2 20" xfId="62855"/>
    <cellStyle name="Percent 2 10 3 2 3" xfId="18924"/>
    <cellStyle name="Percent 2 10 3 2 4" xfId="15846"/>
    <cellStyle name="Percent 2 10 3 2 5" xfId="35974"/>
    <cellStyle name="Percent 2 10 3 2 6" xfId="11088"/>
    <cellStyle name="Percent 2 10 3 2 7" xfId="46651"/>
    <cellStyle name="Percent 2 10 3 2 8" xfId="47974"/>
    <cellStyle name="Percent 2 10 3 2 9" xfId="49233"/>
    <cellStyle name="Percent 2 10 3 20" xfId="7151"/>
    <cellStyle name="Percent 2 10 3 20 2" xfId="16200"/>
    <cellStyle name="Percent 2 10 3 20 3" xfId="32601"/>
    <cellStyle name="Percent 2 10 3 20 4" xfId="36890"/>
    <cellStyle name="Percent 2 10 3 20 5" xfId="40427"/>
    <cellStyle name="Percent 2 10 3 20 6" xfId="41756"/>
    <cellStyle name="Percent 2 10 3 21" xfId="7152"/>
    <cellStyle name="Percent 2 10 3 21 2" xfId="16598"/>
    <cellStyle name="Percent 2 10 3 21 3" xfId="32893"/>
    <cellStyle name="Percent 2 10 3 21 4" xfId="39883"/>
    <cellStyle name="Percent 2 10 3 21 5" xfId="42536"/>
    <cellStyle name="Percent 2 10 3 21 6" xfId="44083"/>
    <cellStyle name="Percent 2 10 3 22" xfId="7153"/>
    <cellStyle name="Percent 2 10 3 22 2" xfId="16993"/>
    <cellStyle name="Percent 2 10 3 22 3" xfId="33205"/>
    <cellStyle name="Percent 2 10 3 22 4" xfId="40143"/>
    <cellStyle name="Percent 2 10 3 22 5" xfId="42736"/>
    <cellStyle name="Percent 2 10 3 22 6" xfId="44211"/>
    <cellStyle name="Percent 2 10 3 23" xfId="7154"/>
    <cellStyle name="Percent 2 10 3 23 2" xfId="17390"/>
    <cellStyle name="Percent 2 10 3 23 3" xfId="33486"/>
    <cellStyle name="Percent 2 10 3 23 4" xfId="40754"/>
    <cellStyle name="Percent 2 10 3 23 5" xfId="43189"/>
    <cellStyle name="Percent 2 10 3 23 6" xfId="39904"/>
    <cellStyle name="Percent 2 10 3 24" xfId="7155"/>
    <cellStyle name="Percent 2 10 3 24 2" xfId="17788"/>
    <cellStyle name="Percent 2 10 3 24 3" xfId="33782"/>
    <cellStyle name="Percent 2 10 3 24 4" xfId="30809"/>
    <cellStyle name="Percent 2 10 3 24 5" xfId="37647"/>
    <cellStyle name="Percent 2 10 3 24 6" xfId="37037"/>
    <cellStyle name="Percent 2 10 3 25" xfId="7156"/>
    <cellStyle name="Percent 2 10 3 25 2" xfId="18197"/>
    <cellStyle name="Percent 2 10 3 25 3" xfId="34061"/>
    <cellStyle name="Percent 2 10 3 25 4" xfId="31347"/>
    <cellStyle name="Percent 2 10 3 25 5" xfId="36553"/>
    <cellStyle name="Percent 2 10 3 25 6" xfId="34253"/>
    <cellStyle name="Percent 2 10 3 26" xfId="7157"/>
    <cellStyle name="Percent 2 10 3 26 2" xfId="18601"/>
    <cellStyle name="Percent 2 10 3 26 3" xfId="34368"/>
    <cellStyle name="Percent 2 10 3 26 4" xfId="35625"/>
    <cellStyle name="Percent 2 10 3 26 5" xfId="39916"/>
    <cellStyle name="Percent 2 10 3 26 6" xfId="45099"/>
    <cellStyle name="Percent 2 10 3 27" xfId="7158"/>
    <cellStyle name="Percent 2 10 3 27 2" xfId="19009"/>
    <cellStyle name="Percent 2 10 3 27 3" xfId="34663"/>
    <cellStyle name="Percent 2 10 3 27 4" xfId="10558"/>
    <cellStyle name="Percent 2 10 3 27 5" xfId="32470"/>
    <cellStyle name="Percent 2 10 3 27 6" xfId="30603"/>
    <cellStyle name="Percent 2 10 3 28" xfId="7159"/>
    <cellStyle name="Percent 2 10 3 28 2" xfId="19421"/>
    <cellStyle name="Percent 2 10 3 28 3" xfId="34961"/>
    <cellStyle name="Percent 2 10 3 28 4" xfId="17066"/>
    <cellStyle name="Percent 2 10 3 28 5" xfId="16673"/>
    <cellStyle name="Percent 2 10 3 28 6" xfId="10772"/>
    <cellStyle name="Percent 2 10 3 29" xfId="7160"/>
    <cellStyle name="Percent 2 10 3 29 2" xfId="19823"/>
    <cellStyle name="Percent 2 10 3 29 3" xfId="35264"/>
    <cellStyle name="Percent 2 10 3 29 4" xfId="39042"/>
    <cellStyle name="Percent 2 10 3 29 5" xfId="41613"/>
    <cellStyle name="Percent 2 10 3 29 6" xfId="38677"/>
    <cellStyle name="Percent 2 10 3 3" xfId="7161"/>
    <cellStyle name="Percent 2 10 3 3 10" xfId="50475"/>
    <cellStyle name="Percent 2 10 3 3 11" xfId="51677"/>
    <cellStyle name="Percent 2 10 3 3 12" xfId="52956"/>
    <cellStyle name="Percent 2 10 3 3 13" xfId="54198"/>
    <cellStyle name="Percent 2 10 3 3 14" xfId="55432"/>
    <cellStyle name="Percent 2 10 3 3 15" xfId="56659"/>
    <cellStyle name="Percent 2 10 3 3 16" xfId="57876"/>
    <cellStyle name="Percent 2 10 3 3 17" xfId="59084"/>
    <cellStyle name="Percent 2 10 3 3 18" xfId="60278"/>
    <cellStyle name="Percent 2 10 3 3 19" xfId="61662"/>
    <cellStyle name="Percent 2 10 3 3 2" xfId="12378"/>
    <cellStyle name="Percent 2 10 3 3 20" xfId="62856"/>
    <cellStyle name="Percent 2 10 3 3 3" xfId="16915"/>
    <cellStyle name="Percent 2 10 3 3 4" xfId="33009"/>
    <cellStyle name="Percent 2 10 3 3 5" xfId="41195"/>
    <cellStyle name="Percent 2 10 3 3 6" xfId="10631"/>
    <cellStyle name="Percent 2 10 3 3 7" xfId="46652"/>
    <cellStyle name="Percent 2 10 3 3 8" xfId="47975"/>
    <cellStyle name="Percent 2 10 3 3 9" xfId="49234"/>
    <cellStyle name="Percent 2 10 3 30" xfId="7162"/>
    <cellStyle name="Percent 2 10 3 30 2" xfId="20231"/>
    <cellStyle name="Percent 2 10 3 30 3" xfId="35600"/>
    <cellStyle name="Percent 2 10 3 30 4" xfId="10707"/>
    <cellStyle name="Percent 2 10 3 30 5" xfId="30222"/>
    <cellStyle name="Percent 2 10 3 30 6" xfId="38307"/>
    <cellStyle name="Percent 2 10 3 31" xfId="7163"/>
    <cellStyle name="Percent 2 10 3 31 2" xfId="18640"/>
    <cellStyle name="Percent 2 10 3 31 3" xfId="34401"/>
    <cellStyle name="Percent 2 10 3 31 4" xfId="38988"/>
    <cellStyle name="Percent 2 10 3 31 5" xfId="23528"/>
    <cellStyle name="Percent 2 10 3 31 6" xfId="41587"/>
    <cellStyle name="Percent 2 10 3 32" xfId="7164"/>
    <cellStyle name="Percent 2 10 3 32 2" xfId="23061"/>
    <cellStyle name="Percent 2 10 3 32 3" xfId="37580"/>
    <cellStyle name="Percent 2 10 3 32 4" xfId="38133"/>
    <cellStyle name="Percent 2 10 3 32 5" xfId="35328"/>
    <cellStyle name="Percent 2 10 3 32 6" xfId="42755"/>
    <cellStyle name="Percent 2 10 3 33" xfId="7165"/>
    <cellStyle name="Percent 2 10 3 33 2" xfId="13635"/>
    <cellStyle name="Percent 2 10 3 33 3" xfId="30435"/>
    <cellStyle name="Percent 2 10 3 33 4" xfId="41133"/>
    <cellStyle name="Percent 2 10 3 33 5" xfId="43461"/>
    <cellStyle name="Percent 2 10 3 33 6" xfId="44792"/>
    <cellStyle name="Percent 2 10 3 34" xfId="9755"/>
    <cellStyle name="Percent 2 10 3 35" xfId="16597"/>
    <cellStyle name="Percent 2 10 3 36" xfId="23918"/>
    <cellStyle name="Percent 2 10 3 37" xfId="19005"/>
    <cellStyle name="Percent 2 10 3 38" xfId="24025"/>
    <cellStyle name="Percent 2 10 3 39" xfId="23153"/>
    <cellStyle name="Percent 2 10 3 4" xfId="7166"/>
    <cellStyle name="Percent 2 10 3 4 10" xfId="50476"/>
    <cellStyle name="Percent 2 10 3 4 11" xfId="51678"/>
    <cellStyle name="Percent 2 10 3 4 12" xfId="52957"/>
    <cellStyle name="Percent 2 10 3 4 13" xfId="54199"/>
    <cellStyle name="Percent 2 10 3 4 14" xfId="55433"/>
    <cellStyle name="Percent 2 10 3 4 15" xfId="56660"/>
    <cellStyle name="Percent 2 10 3 4 16" xfId="57877"/>
    <cellStyle name="Percent 2 10 3 4 17" xfId="59085"/>
    <cellStyle name="Percent 2 10 3 4 18" xfId="60279"/>
    <cellStyle name="Percent 2 10 3 4 19" xfId="61663"/>
    <cellStyle name="Percent 2 10 3 4 2" xfId="12379"/>
    <cellStyle name="Percent 2 10 3 4 20" xfId="62857"/>
    <cellStyle name="Percent 2 10 3 4 3" xfId="16516"/>
    <cellStyle name="Percent 2 10 3 4 4" xfId="32714"/>
    <cellStyle name="Percent 2 10 3 4 5" xfId="36598"/>
    <cellStyle name="Percent 2 10 3 4 6" xfId="35881"/>
    <cellStyle name="Percent 2 10 3 4 7" xfId="46653"/>
    <cellStyle name="Percent 2 10 3 4 8" xfId="47976"/>
    <cellStyle name="Percent 2 10 3 4 9" xfId="49235"/>
    <cellStyle name="Percent 2 10 3 40" xfId="22247"/>
    <cellStyle name="Percent 2 10 3 41" xfId="22851"/>
    <cellStyle name="Percent 2 10 3 42" xfId="24468"/>
    <cellStyle name="Percent 2 10 3 43" xfId="24677"/>
    <cellStyle name="Percent 2 10 3 44" xfId="24879"/>
    <cellStyle name="Percent 2 10 3 45" xfId="25083"/>
    <cellStyle name="Percent 2 10 3 46" xfId="25279"/>
    <cellStyle name="Percent 2 10 3 47" xfId="25477"/>
    <cellStyle name="Percent 2 10 3 48" xfId="25675"/>
    <cellStyle name="Percent 2 10 3 49" xfId="25861"/>
    <cellStyle name="Percent 2 10 3 5" xfId="7167"/>
    <cellStyle name="Percent 2 10 3 5 10" xfId="50477"/>
    <cellStyle name="Percent 2 10 3 5 11" xfId="51679"/>
    <cellStyle name="Percent 2 10 3 5 12" xfId="52958"/>
    <cellStyle name="Percent 2 10 3 5 13" xfId="54200"/>
    <cellStyle name="Percent 2 10 3 5 14" xfId="55434"/>
    <cellStyle name="Percent 2 10 3 5 15" xfId="56661"/>
    <cellStyle name="Percent 2 10 3 5 16" xfId="57878"/>
    <cellStyle name="Percent 2 10 3 5 17" xfId="59086"/>
    <cellStyle name="Percent 2 10 3 5 18" xfId="60280"/>
    <cellStyle name="Percent 2 10 3 5 19" xfId="61664"/>
    <cellStyle name="Percent 2 10 3 5 2" xfId="12380"/>
    <cellStyle name="Percent 2 10 3 5 20" xfId="62858"/>
    <cellStyle name="Percent 2 10 3 5 3" xfId="10072"/>
    <cellStyle name="Percent 2 10 3 5 4" xfId="32409"/>
    <cellStyle name="Percent 2 10 3 5 5" xfId="39542"/>
    <cellStyle name="Percent 2 10 3 5 6" xfId="39331"/>
    <cellStyle name="Percent 2 10 3 5 7" xfId="46654"/>
    <cellStyle name="Percent 2 10 3 5 8" xfId="47977"/>
    <cellStyle name="Percent 2 10 3 5 9" xfId="49236"/>
    <cellStyle name="Percent 2 10 3 50" xfId="26050"/>
    <cellStyle name="Percent 2 10 3 51" xfId="26240"/>
    <cellStyle name="Percent 2 10 3 52" xfId="26423"/>
    <cellStyle name="Percent 2 10 3 53" xfId="26605"/>
    <cellStyle name="Percent 2 10 3 54" xfId="26794"/>
    <cellStyle name="Percent 2 10 3 55" xfId="26972"/>
    <cellStyle name="Percent 2 10 3 56" xfId="27149"/>
    <cellStyle name="Percent 2 10 3 57" xfId="27323"/>
    <cellStyle name="Percent 2 10 3 58" xfId="27492"/>
    <cellStyle name="Percent 2 10 3 59" xfId="27657"/>
    <cellStyle name="Percent 2 10 3 6" xfId="7168"/>
    <cellStyle name="Percent 2 10 3 6 10" xfId="50478"/>
    <cellStyle name="Percent 2 10 3 6 11" xfId="51680"/>
    <cellStyle name="Percent 2 10 3 6 12" xfId="52959"/>
    <cellStyle name="Percent 2 10 3 6 13" xfId="54201"/>
    <cellStyle name="Percent 2 10 3 6 14" xfId="55435"/>
    <cellStyle name="Percent 2 10 3 6 15" xfId="56662"/>
    <cellStyle name="Percent 2 10 3 6 16" xfId="57879"/>
    <cellStyle name="Percent 2 10 3 6 17" xfId="59087"/>
    <cellStyle name="Percent 2 10 3 6 18" xfId="60281"/>
    <cellStyle name="Percent 2 10 3 6 19" xfId="61665"/>
    <cellStyle name="Percent 2 10 3 6 2" xfId="12381"/>
    <cellStyle name="Percent 2 10 3 6 20" xfId="62859"/>
    <cellStyle name="Percent 2 10 3 6 3" xfId="16114"/>
    <cellStyle name="Percent 2 10 3 6 4" xfId="32097"/>
    <cellStyle name="Percent 2 10 3 6 5" xfId="38850"/>
    <cellStyle name="Percent 2 10 3 6 6" xfId="33984"/>
    <cellStyle name="Percent 2 10 3 6 7" xfId="46655"/>
    <cellStyle name="Percent 2 10 3 6 8" xfId="47978"/>
    <cellStyle name="Percent 2 10 3 6 9" xfId="49237"/>
    <cellStyle name="Percent 2 10 3 60" xfId="27813"/>
    <cellStyle name="Percent 2 10 3 61" xfId="27966"/>
    <cellStyle name="Percent 2 10 3 62" xfId="28113"/>
    <cellStyle name="Percent 2 10 3 63" xfId="28262"/>
    <cellStyle name="Percent 2 10 3 64" xfId="25290"/>
    <cellStyle name="Percent 2 10 3 65" xfId="29222"/>
    <cellStyle name="Percent 2 10 3 66" xfId="21924"/>
    <cellStyle name="Percent 2 10 3 67" xfId="28138"/>
    <cellStyle name="Percent 2 10 3 68" xfId="28322"/>
    <cellStyle name="Percent 2 10 3 69" xfId="28714"/>
    <cellStyle name="Percent 2 10 3 7" xfId="7169"/>
    <cellStyle name="Percent 2 10 3 7 10" xfId="50479"/>
    <cellStyle name="Percent 2 10 3 7 11" xfId="51681"/>
    <cellStyle name="Percent 2 10 3 7 12" xfId="52960"/>
    <cellStyle name="Percent 2 10 3 7 13" xfId="54202"/>
    <cellStyle name="Percent 2 10 3 7 14" xfId="55436"/>
    <cellStyle name="Percent 2 10 3 7 15" xfId="56663"/>
    <cellStyle name="Percent 2 10 3 7 16" xfId="57880"/>
    <cellStyle name="Percent 2 10 3 7 17" xfId="59088"/>
    <cellStyle name="Percent 2 10 3 7 18" xfId="60282"/>
    <cellStyle name="Percent 2 10 3 7 19" xfId="61666"/>
    <cellStyle name="Percent 2 10 3 7 2" xfId="12382"/>
    <cellStyle name="Percent 2 10 3 7 20" xfId="62860"/>
    <cellStyle name="Percent 2 10 3 7 3" xfId="15715"/>
    <cellStyle name="Percent 2 10 3 7 4" xfId="31746"/>
    <cellStyle name="Percent 2 10 3 7 5" xfId="40739"/>
    <cellStyle name="Percent 2 10 3 7 6" xfId="34944"/>
    <cellStyle name="Percent 2 10 3 7 7" xfId="46656"/>
    <cellStyle name="Percent 2 10 3 7 8" xfId="47979"/>
    <cellStyle name="Percent 2 10 3 7 9" xfId="49238"/>
    <cellStyle name="Percent 2 10 3 70" xfId="29223"/>
    <cellStyle name="Percent 2 10 3 71" xfId="28978"/>
    <cellStyle name="Percent 2 10 3 72" xfId="29045"/>
    <cellStyle name="Percent 2 10 3 73" xfId="21698"/>
    <cellStyle name="Percent 2 10 3 74" xfId="29862"/>
    <cellStyle name="Percent 2 10 3 75" xfId="29914"/>
    <cellStyle name="Percent 2 10 3 76" xfId="12872"/>
    <cellStyle name="Percent 2 10 3 77" xfId="34574"/>
    <cellStyle name="Percent 2 10 3 78" xfId="14819"/>
    <cellStyle name="Percent 2 10 3 79" xfId="43179"/>
    <cellStyle name="Percent 2 10 3 8" xfId="7170"/>
    <cellStyle name="Percent 2 10 3 8 2" xfId="12383"/>
    <cellStyle name="Percent 2 10 3 8 3" xfId="15314"/>
    <cellStyle name="Percent 2 10 3 8 4" xfId="36248"/>
    <cellStyle name="Percent 2 10 3 8 5" xfId="30300"/>
    <cellStyle name="Percent 2 10 3 8 6" xfId="41563"/>
    <cellStyle name="Percent 2 10 3 80" xfId="46650"/>
    <cellStyle name="Percent 2 10 3 81" xfId="47973"/>
    <cellStyle name="Percent 2 10 3 82" xfId="49232"/>
    <cellStyle name="Percent 2 10 3 83" xfId="50473"/>
    <cellStyle name="Percent 2 10 3 84" xfId="51675"/>
    <cellStyle name="Percent 2 10 3 85" xfId="52954"/>
    <cellStyle name="Percent 2 10 3 86" xfId="54196"/>
    <cellStyle name="Percent 2 10 3 87" xfId="55430"/>
    <cellStyle name="Percent 2 10 3 88" xfId="56657"/>
    <cellStyle name="Percent 2 10 3 89" xfId="57874"/>
    <cellStyle name="Percent 2 10 3 9" xfId="7171"/>
    <cellStyle name="Percent 2 10 3 9 2" xfId="12384"/>
    <cellStyle name="Percent 2 10 3 9 3" xfId="14869"/>
    <cellStyle name="Percent 2 10 3 9 4" xfId="35998"/>
    <cellStyle name="Percent 2 10 3 9 5" xfId="34940"/>
    <cellStyle name="Percent 2 10 3 9 6" xfId="33656"/>
    <cellStyle name="Percent 2 10 3 90" xfId="59082"/>
    <cellStyle name="Percent 2 10 3 91" xfId="60276"/>
    <cellStyle name="Percent 2 10 3 92" xfId="61660"/>
    <cellStyle name="Percent 2 10 3 93" xfId="62854"/>
    <cellStyle name="Percent 2 10 30" xfId="7172"/>
    <cellStyle name="Percent 2 10 30 2" xfId="19413"/>
    <cellStyle name="Percent 2 10 30 3" xfId="34957"/>
    <cellStyle name="Percent 2 10 30 4" xfId="13483"/>
    <cellStyle name="Percent 2 10 30 5" xfId="41069"/>
    <cellStyle name="Percent 2 10 30 6" xfId="42233"/>
    <cellStyle name="Percent 2 10 31" xfId="7173"/>
    <cellStyle name="Percent 2 10 31 2" xfId="19814"/>
    <cellStyle name="Percent 2 10 31 3" xfId="35255"/>
    <cellStyle name="Percent 2 10 31 4" xfId="36922"/>
    <cellStyle name="Percent 2 10 31 5" xfId="30069"/>
    <cellStyle name="Percent 2 10 31 6" xfId="44128"/>
    <cellStyle name="Percent 2 10 32" xfId="7174"/>
    <cellStyle name="Percent 2 10 32 2" xfId="20222"/>
    <cellStyle name="Percent 2 10 32 3" xfId="35591"/>
    <cellStyle name="Percent 2 10 32 4" xfId="31470"/>
    <cellStyle name="Percent 2 10 32 5" xfId="40940"/>
    <cellStyle name="Percent 2 10 32 6" xfId="33532"/>
    <cellStyle name="Percent 2 10 33" xfId="7175"/>
    <cellStyle name="Percent 2 10 33 2" xfId="18642"/>
    <cellStyle name="Percent 2 10 33 3" xfId="34403"/>
    <cellStyle name="Percent 2 10 33 4" xfId="38755"/>
    <cellStyle name="Percent 2 10 33 5" xfId="14189"/>
    <cellStyle name="Percent 2 10 33 6" xfId="39735"/>
    <cellStyle name="Percent 2 10 34" xfId="7176"/>
    <cellStyle name="Percent 2 10 34 2" xfId="23064"/>
    <cellStyle name="Percent 2 10 34 3" xfId="37583"/>
    <cellStyle name="Percent 2 10 34 4" xfId="36556"/>
    <cellStyle name="Percent 2 10 34 5" xfId="40349"/>
    <cellStyle name="Percent 2 10 34 6" xfId="14598"/>
    <cellStyle name="Percent 2 10 35" xfId="7177"/>
    <cellStyle name="Percent 2 10 35 2" xfId="13609"/>
    <cellStyle name="Percent 2 10 35 3" xfId="30412"/>
    <cellStyle name="Percent 2 10 35 4" xfId="40513"/>
    <cellStyle name="Percent 2 10 35 5" xfId="43012"/>
    <cellStyle name="Percent 2 10 35 6" xfId="44390"/>
    <cellStyle name="Percent 2 10 36" xfId="9753"/>
    <cellStyle name="Percent 2 10 37" xfId="16582"/>
    <cellStyle name="Percent 2 10 38" xfId="22517"/>
    <cellStyle name="Percent 2 10 39" xfId="18991"/>
    <cellStyle name="Percent 2 10 4" xfId="7178"/>
    <cellStyle name="Percent 2 10 4 10" xfId="50480"/>
    <cellStyle name="Percent 2 10 4 11" xfId="51682"/>
    <cellStyle name="Percent 2 10 4 12" xfId="52961"/>
    <cellStyle name="Percent 2 10 4 13" xfId="54203"/>
    <cellStyle name="Percent 2 10 4 14" xfId="55437"/>
    <cellStyle name="Percent 2 10 4 15" xfId="56664"/>
    <cellStyle name="Percent 2 10 4 16" xfId="57881"/>
    <cellStyle name="Percent 2 10 4 17" xfId="59089"/>
    <cellStyle name="Percent 2 10 4 18" xfId="60283"/>
    <cellStyle name="Percent 2 10 4 19" xfId="61667"/>
    <cellStyle name="Percent 2 10 4 2" xfId="12354"/>
    <cellStyle name="Percent 2 10 4 20" xfId="62861"/>
    <cellStyle name="Percent 2 10 4 3" xfId="16916"/>
    <cellStyle name="Percent 2 10 4 4" xfId="36251"/>
    <cellStyle name="Percent 2 10 4 5" xfId="31364"/>
    <cellStyle name="Percent 2 10 4 6" xfId="34628"/>
    <cellStyle name="Percent 2 10 4 7" xfId="46657"/>
    <cellStyle name="Percent 2 10 4 8" xfId="47980"/>
    <cellStyle name="Percent 2 10 4 9" xfId="49239"/>
    <cellStyle name="Percent 2 10 40" xfId="22351"/>
    <cellStyle name="Percent 2 10 41" xfId="19891"/>
    <cellStyle name="Percent 2 10 42" xfId="22253"/>
    <cellStyle name="Percent 2 10 43" xfId="23996"/>
    <cellStyle name="Percent 2 10 44" xfId="24124"/>
    <cellStyle name="Percent 2 10 45" xfId="13468"/>
    <cellStyle name="Percent 2 10 46" xfId="19883"/>
    <cellStyle name="Percent 2 10 47" xfId="16513"/>
    <cellStyle name="Percent 2 10 48" xfId="23997"/>
    <cellStyle name="Percent 2 10 49" xfId="18969"/>
    <cellStyle name="Percent 2 10 5" xfId="7179"/>
    <cellStyle name="Percent 2 10 5 10" xfId="50481"/>
    <cellStyle name="Percent 2 10 5 11" xfId="51683"/>
    <cellStyle name="Percent 2 10 5 12" xfId="52962"/>
    <cellStyle name="Percent 2 10 5 13" xfId="54204"/>
    <cellStyle name="Percent 2 10 5 14" xfId="55438"/>
    <cellStyle name="Percent 2 10 5 15" xfId="56665"/>
    <cellStyle name="Percent 2 10 5 16" xfId="57882"/>
    <cellStyle name="Percent 2 10 5 17" xfId="59090"/>
    <cellStyle name="Percent 2 10 5 18" xfId="60284"/>
    <cellStyle name="Percent 2 10 5 19" xfId="61668"/>
    <cellStyle name="Percent 2 10 5 2" xfId="12385"/>
    <cellStyle name="Percent 2 10 5 20" xfId="62862"/>
    <cellStyle name="Percent 2 10 5 3" xfId="13515"/>
    <cellStyle name="Percent 2 10 5 4" xfId="35713"/>
    <cellStyle name="Percent 2 10 5 5" xfId="30260"/>
    <cellStyle name="Percent 2 10 5 6" xfId="39174"/>
    <cellStyle name="Percent 2 10 5 7" xfId="46658"/>
    <cellStyle name="Percent 2 10 5 8" xfId="47981"/>
    <cellStyle name="Percent 2 10 5 9" xfId="49240"/>
    <cellStyle name="Percent 2 10 50" xfId="22365"/>
    <cellStyle name="Percent 2 10 51" xfId="19884"/>
    <cellStyle name="Percent 2 10 52" xfId="16510"/>
    <cellStyle name="Percent 2 10 53" xfId="23196"/>
    <cellStyle name="Percent 2 10 54" xfId="23905"/>
    <cellStyle name="Percent 2 10 55" xfId="18692"/>
    <cellStyle name="Percent 2 10 56" xfId="23073"/>
    <cellStyle name="Percent 2 10 57" xfId="23750"/>
    <cellStyle name="Percent 2 10 58" xfId="22782"/>
    <cellStyle name="Percent 2 10 59" xfId="22275"/>
    <cellStyle name="Percent 2 10 6" xfId="7180"/>
    <cellStyle name="Percent 2 10 6 10" xfId="50482"/>
    <cellStyle name="Percent 2 10 6 11" xfId="51684"/>
    <cellStyle name="Percent 2 10 6 12" xfId="52963"/>
    <cellStyle name="Percent 2 10 6 13" xfId="54205"/>
    <cellStyle name="Percent 2 10 6 14" xfId="55439"/>
    <cellStyle name="Percent 2 10 6 15" xfId="56666"/>
    <cellStyle name="Percent 2 10 6 16" xfId="57883"/>
    <cellStyle name="Percent 2 10 6 17" xfId="59091"/>
    <cellStyle name="Percent 2 10 6 18" xfId="60285"/>
    <cellStyle name="Percent 2 10 6 19" xfId="61669"/>
    <cellStyle name="Percent 2 10 6 2" xfId="12386"/>
    <cellStyle name="Percent 2 10 6 20" xfId="62863"/>
    <cellStyle name="Percent 2 10 6 3" xfId="13184"/>
    <cellStyle name="Percent 2 10 6 4" xfId="35377"/>
    <cellStyle name="Percent 2 10 6 5" xfId="38433"/>
    <cellStyle name="Percent 2 10 6 6" xfId="39741"/>
    <cellStyle name="Percent 2 10 6 7" xfId="46659"/>
    <cellStyle name="Percent 2 10 6 8" xfId="47982"/>
    <cellStyle name="Percent 2 10 6 9" xfId="49241"/>
    <cellStyle name="Percent 2 10 60" xfId="24539"/>
    <cellStyle name="Percent 2 10 61" xfId="24739"/>
    <cellStyle name="Percent 2 10 62" xfId="24943"/>
    <cellStyle name="Percent 2 10 63" xfId="25141"/>
    <cellStyle name="Percent 2 10 64" xfId="25339"/>
    <cellStyle name="Percent 2 10 65" xfId="25538"/>
    <cellStyle name="Percent 2 10 66" xfId="21675"/>
    <cellStyle name="Percent 2 10 67" xfId="28143"/>
    <cellStyle name="Percent 2 10 68" xfId="29089"/>
    <cellStyle name="Percent 2 10 69" xfId="29296"/>
    <cellStyle name="Percent 2 10 7" xfId="7181"/>
    <cellStyle name="Percent 2 10 7 10" xfId="50483"/>
    <cellStyle name="Percent 2 10 7 11" xfId="51685"/>
    <cellStyle name="Percent 2 10 7 12" xfId="52964"/>
    <cellStyle name="Percent 2 10 7 13" xfId="54206"/>
    <cellStyle name="Percent 2 10 7 14" xfId="55440"/>
    <cellStyle name="Percent 2 10 7 15" xfId="56667"/>
    <cellStyle name="Percent 2 10 7 16" xfId="57884"/>
    <cellStyle name="Percent 2 10 7 17" xfId="59092"/>
    <cellStyle name="Percent 2 10 7 18" xfId="60286"/>
    <cellStyle name="Percent 2 10 7 19" xfId="61670"/>
    <cellStyle name="Percent 2 10 7 2" xfId="12387"/>
    <cellStyle name="Percent 2 10 7 20" xfId="62864"/>
    <cellStyle name="Percent 2 10 7 3" xfId="10076"/>
    <cellStyle name="Percent 2 10 7 4" xfId="35079"/>
    <cellStyle name="Percent 2 10 7 5" xfId="13096"/>
    <cellStyle name="Percent 2 10 7 6" xfId="33246"/>
    <cellStyle name="Percent 2 10 7 7" xfId="46660"/>
    <cellStyle name="Percent 2 10 7 8" xfId="47983"/>
    <cellStyle name="Percent 2 10 7 9" xfId="49242"/>
    <cellStyle name="Percent 2 10 70" xfId="29388"/>
    <cellStyle name="Percent 2 10 71" xfId="28134"/>
    <cellStyle name="Percent 2 10 72" xfId="29594"/>
    <cellStyle name="Percent 2 10 73" xfId="25101"/>
    <cellStyle name="Percent 2 10 74" xfId="29456"/>
    <cellStyle name="Percent 2 10 75" xfId="27164"/>
    <cellStyle name="Percent 2 10 76" xfId="29779"/>
    <cellStyle name="Percent 2 10 77" xfId="29184"/>
    <cellStyle name="Percent 2 10 78" xfId="12874"/>
    <cellStyle name="Percent 2 10 79" xfId="35178"/>
    <cellStyle name="Percent 2 10 8" xfId="7182"/>
    <cellStyle name="Percent 2 10 8 10" xfId="50484"/>
    <cellStyle name="Percent 2 10 8 11" xfId="51686"/>
    <cellStyle name="Percent 2 10 8 12" xfId="52965"/>
    <cellStyle name="Percent 2 10 8 13" xfId="54207"/>
    <cellStyle name="Percent 2 10 8 14" xfId="55441"/>
    <cellStyle name="Percent 2 10 8 15" xfId="56668"/>
    <cellStyle name="Percent 2 10 8 16" xfId="57885"/>
    <cellStyle name="Percent 2 10 8 17" xfId="59093"/>
    <cellStyle name="Percent 2 10 8 18" xfId="60287"/>
    <cellStyle name="Percent 2 10 8 19" xfId="61671"/>
    <cellStyle name="Percent 2 10 8 2" xfId="12388"/>
    <cellStyle name="Percent 2 10 8 20" xfId="62865"/>
    <cellStyle name="Percent 2 10 8 3" xfId="10075"/>
    <cellStyle name="Percent 2 10 8 4" xfId="34782"/>
    <cellStyle name="Percent 2 10 8 5" xfId="17397"/>
    <cellStyle name="Percent 2 10 8 6" xfId="43953"/>
    <cellStyle name="Percent 2 10 8 7" xfId="46661"/>
    <cellStyle name="Percent 2 10 8 8" xfId="47984"/>
    <cellStyle name="Percent 2 10 8 9" xfId="49243"/>
    <cellStyle name="Percent 2 10 80" xfId="30660"/>
    <cellStyle name="Percent 2 10 81" xfId="33944"/>
    <cellStyle name="Percent 2 10 82" xfId="46642"/>
    <cellStyle name="Percent 2 10 83" xfId="47965"/>
    <cellStyle name="Percent 2 10 84" xfId="49224"/>
    <cellStyle name="Percent 2 10 85" xfId="50465"/>
    <cellStyle name="Percent 2 10 86" xfId="51667"/>
    <cellStyle name="Percent 2 10 87" xfId="52946"/>
    <cellStyle name="Percent 2 10 88" xfId="54188"/>
    <cellStyle name="Percent 2 10 89" xfId="55422"/>
    <cellStyle name="Percent 2 10 9" xfId="7183"/>
    <cellStyle name="Percent 2 10 9 10" xfId="50485"/>
    <cellStyle name="Percent 2 10 9 11" xfId="51687"/>
    <cellStyle name="Percent 2 10 9 12" xfId="52966"/>
    <cellStyle name="Percent 2 10 9 13" xfId="54208"/>
    <cellStyle name="Percent 2 10 9 14" xfId="55442"/>
    <cellStyle name="Percent 2 10 9 15" xfId="56669"/>
    <cellStyle name="Percent 2 10 9 16" xfId="57886"/>
    <cellStyle name="Percent 2 10 9 17" xfId="59094"/>
    <cellStyle name="Percent 2 10 9 18" xfId="60288"/>
    <cellStyle name="Percent 2 10 9 19" xfId="61672"/>
    <cellStyle name="Percent 2 10 9 2" xfId="12389"/>
    <cellStyle name="Percent 2 10 9 20" xfId="62866"/>
    <cellStyle name="Percent 2 10 9 3" xfId="10074"/>
    <cellStyle name="Percent 2 10 9 4" xfId="34479"/>
    <cellStyle name="Percent 2 10 9 5" xfId="10540"/>
    <cellStyle name="Percent 2 10 9 6" xfId="43753"/>
    <cellStyle name="Percent 2 10 9 7" xfId="46662"/>
    <cellStyle name="Percent 2 10 9 8" xfId="47985"/>
    <cellStyle name="Percent 2 10 9 9" xfId="49244"/>
    <cellStyle name="Percent 2 10 90" xfId="56649"/>
    <cellStyle name="Percent 2 10 91" xfId="57866"/>
    <cellStyle name="Percent 2 10 92" xfId="59074"/>
    <cellStyle name="Percent 2 10 93" xfId="60268"/>
    <cellStyle name="Percent 2 10 94" xfId="61652"/>
    <cellStyle name="Percent 2 10 95" xfId="62846"/>
    <cellStyle name="Percent 2 11" xfId="7184"/>
    <cellStyle name="Percent 2 11 10" xfId="7185"/>
    <cellStyle name="Percent 2 11 10 2" xfId="12391"/>
    <cellStyle name="Percent 2 11 10 3" xfId="15315"/>
    <cellStyle name="Percent 2 11 10 4" xfId="16645"/>
    <cellStyle name="Percent 2 11 10 5" xfId="32074"/>
    <cellStyle name="Percent 2 11 10 6" xfId="42360"/>
    <cellStyle name="Percent 2 11 11" xfId="7186"/>
    <cellStyle name="Percent 2 11 11 2" xfId="12392"/>
    <cellStyle name="Percent 2 11 11 3" xfId="14870"/>
    <cellStyle name="Percent 2 11 11 4" xfId="33874"/>
    <cellStyle name="Percent 2 11 11 5" xfId="38500"/>
    <cellStyle name="Percent 2 11 11 6" xfId="41011"/>
    <cellStyle name="Percent 2 11 12" xfId="7187"/>
    <cellStyle name="Percent 2 11 12 2" xfId="12393"/>
    <cellStyle name="Percent 2 11 12 3" xfId="13514"/>
    <cellStyle name="Percent 2 11 12 4" xfId="33599"/>
    <cellStyle name="Percent 2 11 12 5" xfId="36907"/>
    <cellStyle name="Percent 2 11 12 6" xfId="43240"/>
    <cellStyle name="Percent 2 11 13" xfId="7188"/>
    <cellStyle name="Percent 2 11 13 2" xfId="12394"/>
    <cellStyle name="Percent 2 11 13 3" xfId="13183"/>
    <cellStyle name="Percent 2 11 13 4" xfId="33310"/>
    <cellStyle name="Percent 2 11 13 5" xfId="41793"/>
    <cellStyle name="Percent 2 11 13 6" xfId="35160"/>
    <cellStyle name="Percent 2 11 14" xfId="7189"/>
    <cellStyle name="Percent 2 11 14 2" xfId="12395"/>
    <cellStyle name="Percent 2 11 14 3" xfId="10071"/>
    <cellStyle name="Percent 2 11 14 4" xfId="33008"/>
    <cellStyle name="Percent 2 11 14 5" xfId="41517"/>
    <cellStyle name="Percent 2 11 14 6" xfId="40958"/>
    <cellStyle name="Percent 2 11 15" xfId="7190"/>
    <cellStyle name="Percent 2 11 15 2" xfId="12396"/>
    <cellStyle name="Percent 2 11 15 3" xfId="10070"/>
    <cellStyle name="Percent 2 11 15 4" xfId="32713"/>
    <cellStyle name="Percent 2 11 15 5" xfId="36682"/>
    <cellStyle name="Percent 2 11 15 6" xfId="41674"/>
    <cellStyle name="Percent 2 11 16" xfId="7191"/>
    <cellStyle name="Percent 2 11 16 2" xfId="13307"/>
    <cellStyle name="Percent 2 11 16 3" xfId="30166"/>
    <cellStyle name="Percent 2 11 16 4" xfId="33841"/>
    <cellStyle name="Percent 2 11 16 5" xfId="18520"/>
    <cellStyle name="Percent 2 11 16 6" xfId="30320"/>
    <cellStyle name="Percent 2 11 17" xfId="7192"/>
    <cellStyle name="Percent 2 11 17 2" xfId="14801"/>
    <cellStyle name="Percent 2 11 17 3" xfId="31519"/>
    <cellStyle name="Percent 2 11 17 4" xfId="41204"/>
    <cellStyle name="Percent 2 11 17 5" xfId="43517"/>
    <cellStyle name="Percent 2 11 17 6" xfId="44959"/>
    <cellStyle name="Percent 2 11 18" xfId="7193"/>
    <cellStyle name="Percent 2 11 18 2" xfId="13376"/>
    <cellStyle name="Percent 2 11 18 3" xfId="30228"/>
    <cellStyle name="Percent 2 11 18 4" xfId="32058"/>
    <cellStyle name="Percent 2 11 18 5" xfId="38170"/>
    <cellStyle name="Percent 2 11 18 6" xfId="31820"/>
    <cellStyle name="Percent 2 11 19" xfId="7194"/>
    <cellStyle name="Percent 2 11 19 2" xfId="14970"/>
    <cellStyle name="Percent 2 11 19 3" xfId="31642"/>
    <cellStyle name="Percent 2 11 19 4" xfId="40749"/>
    <cellStyle name="Percent 2 11 19 5" xfId="43185"/>
    <cellStyle name="Percent 2 11 19 6" xfId="44501"/>
    <cellStyle name="Percent 2 11 2" xfId="7195"/>
    <cellStyle name="Percent 2 11 2 10" xfId="7196"/>
    <cellStyle name="Percent 2 11 2 10 2" xfId="12398"/>
    <cellStyle name="Percent 2 11 2 10 3" xfId="10068"/>
    <cellStyle name="Percent 2 11 2 10 4" xfId="32096"/>
    <cellStyle name="Percent 2 11 2 10 5" xfId="38961"/>
    <cellStyle name="Percent 2 11 2 10 6" xfId="35156"/>
    <cellStyle name="Percent 2 11 2 11" xfId="7197"/>
    <cellStyle name="Percent 2 11 2 11 2" xfId="12399"/>
    <cellStyle name="Percent 2 11 2 11 3" xfId="10067"/>
    <cellStyle name="Percent 2 11 2 11 4" xfId="31745"/>
    <cellStyle name="Percent 2 11 2 11 5" xfId="40837"/>
    <cellStyle name="Percent 2 11 2 11 6" xfId="41448"/>
    <cellStyle name="Percent 2 11 2 12" xfId="7198"/>
    <cellStyle name="Percent 2 11 2 12 2" xfId="12400"/>
    <cellStyle name="Percent 2 11 2 12 3" xfId="10066"/>
    <cellStyle name="Percent 2 11 2 12 4" xfId="36247"/>
    <cellStyle name="Percent 2 11 2 12 5" xfId="10941"/>
    <cellStyle name="Percent 2 11 2 12 6" xfId="30258"/>
    <cellStyle name="Percent 2 11 2 13" xfId="7199"/>
    <cellStyle name="Percent 2 11 2 13 2" xfId="12401"/>
    <cellStyle name="Percent 2 11 2 13 3" xfId="10064"/>
    <cellStyle name="Percent 2 11 2 13 4" xfId="35997"/>
    <cellStyle name="Percent 2 11 2 13 5" xfId="35195"/>
    <cellStyle name="Percent 2 11 2 13 6" xfId="42380"/>
    <cellStyle name="Percent 2 11 2 14" xfId="7200"/>
    <cellStyle name="Percent 2 11 2 14 2" xfId="13308"/>
    <cellStyle name="Percent 2 11 2 14 3" xfId="30167"/>
    <cellStyle name="Percent 2 11 2 14 4" xfId="33565"/>
    <cellStyle name="Percent 2 11 2 14 5" xfId="38351"/>
    <cellStyle name="Percent 2 11 2 14 6" xfId="43145"/>
    <cellStyle name="Percent 2 11 2 15" xfId="7201"/>
    <cellStyle name="Percent 2 11 2 15 2" xfId="14802"/>
    <cellStyle name="Percent 2 11 2 15 3" xfId="31520"/>
    <cellStyle name="Percent 2 11 2 15 4" xfId="41114"/>
    <cellStyle name="Percent 2 11 2 15 5" xfId="43446"/>
    <cellStyle name="Percent 2 11 2 15 6" xfId="44323"/>
    <cellStyle name="Percent 2 11 2 16" xfId="7202"/>
    <cellStyle name="Percent 2 11 2 16 2" xfId="13375"/>
    <cellStyle name="Percent 2 11 2 16 3" xfId="30227"/>
    <cellStyle name="Percent 2 11 2 16 4" xfId="32369"/>
    <cellStyle name="Percent 2 11 2 16 5" xfId="37121"/>
    <cellStyle name="Percent 2 11 2 16 6" xfId="39504"/>
    <cellStyle name="Percent 2 11 2 17" xfId="7203"/>
    <cellStyle name="Percent 2 11 2 17 2" xfId="14971"/>
    <cellStyle name="Percent 2 11 2 17 3" xfId="31643"/>
    <cellStyle name="Percent 2 11 2 17 4" xfId="40662"/>
    <cellStyle name="Percent 2 11 2 17 5" xfId="43131"/>
    <cellStyle name="Percent 2 11 2 17 6" xfId="44463"/>
    <cellStyle name="Percent 2 11 2 18" xfId="7204"/>
    <cellStyle name="Percent 2 11 2 18 2" xfId="15416"/>
    <cellStyle name="Percent 2 11 2 18 3" xfId="31993"/>
    <cellStyle name="Percent 2 11 2 18 4" xfId="35649"/>
    <cellStyle name="Percent 2 11 2 18 5" xfId="33762"/>
    <cellStyle name="Percent 2 11 2 18 6" xfId="42642"/>
    <cellStyle name="Percent 2 11 2 19" xfId="7205"/>
    <cellStyle name="Percent 2 11 2 19 2" xfId="15816"/>
    <cellStyle name="Percent 2 11 2 19 3" xfId="32305"/>
    <cellStyle name="Percent 2 11 2 19 4" xfId="40647"/>
    <cellStyle name="Percent 2 11 2 19 5" xfId="43119"/>
    <cellStyle name="Percent 2 11 2 19 6" xfId="44453"/>
    <cellStyle name="Percent 2 11 2 2" xfId="7206"/>
    <cellStyle name="Percent 2 11 2 2 10" xfId="50488"/>
    <cellStyle name="Percent 2 11 2 2 11" xfId="51690"/>
    <cellStyle name="Percent 2 11 2 2 12" xfId="52969"/>
    <cellStyle name="Percent 2 11 2 2 13" xfId="54211"/>
    <cellStyle name="Percent 2 11 2 2 14" xfId="55445"/>
    <cellStyle name="Percent 2 11 2 2 15" xfId="56672"/>
    <cellStyle name="Percent 2 11 2 2 16" xfId="57889"/>
    <cellStyle name="Percent 2 11 2 2 17" xfId="59097"/>
    <cellStyle name="Percent 2 11 2 2 18" xfId="60291"/>
    <cellStyle name="Percent 2 11 2 2 19" xfId="61675"/>
    <cellStyle name="Percent 2 11 2 2 2" xfId="12397"/>
    <cellStyle name="Percent 2 11 2 2 20" xfId="62869"/>
    <cellStyle name="Percent 2 11 2 2 3" xfId="10069"/>
    <cellStyle name="Percent 2 11 2 2 4" xfId="32408"/>
    <cellStyle name="Percent 2 11 2 2 5" xfId="39660"/>
    <cellStyle name="Percent 2 11 2 2 6" xfId="37878"/>
    <cellStyle name="Percent 2 11 2 2 7" xfId="46665"/>
    <cellStyle name="Percent 2 11 2 2 8" xfId="47988"/>
    <cellStyle name="Percent 2 11 2 2 9" xfId="49247"/>
    <cellStyle name="Percent 2 11 2 20" xfId="7207"/>
    <cellStyle name="Percent 2 11 2 20 2" xfId="16216"/>
    <cellStyle name="Percent 2 11 2 20 3" xfId="32615"/>
    <cellStyle name="Percent 2 11 2 20 4" xfId="41531"/>
    <cellStyle name="Percent 2 11 2 20 5" xfId="43767"/>
    <cellStyle name="Percent 2 11 2 20 6" xfId="44779"/>
    <cellStyle name="Percent 2 11 2 21" xfId="7208"/>
    <cellStyle name="Percent 2 11 2 21 2" xfId="16616"/>
    <cellStyle name="Percent 2 11 2 21 3" xfId="32907"/>
    <cellStyle name="Percent 2 11 2 21 4" xfId="36802"/>
    <cellStyle name="Percent 2 11 2 21 5" xfId="40705"/>
    <cellStyle name="Percent 2 11 2 21 6" xfId="44682"/>
    <cellStyle name="Percent 2 11 2 22" xfId="7209"/>
    <cellStyle name="Percent 2 11 2 22 2" xfId="17009"/>
    <cellStyle name="Percent 2 11 2 22 3" xfId="33215"/>
    <cellStyle name="Percent 2 11 2 22 4" xfId="37238"/>
    <cellStyle name="Percent 2 11 2 22 5" xfId="37189"/>
    <cellStyle name="Percent 2 11 2 22 6" xfId="45176"/>
    <cellStyle name="Percent 2 11 2 23" xfId="7210"/>
    <cellStyle name="Percent 2 11 2 23 2" xfId="17410"/>
    <cellStyle name="Percent 2 11 2 23 3" xfId="33502"/>
    <cellStyle name="Percent 2 11 2 23 4" xfId="38157"/>
    <cellStyle name="Percent 2 11 2 23 5" xfId="41355"/>
    <cellStyle name="Percent 2 11 2 23 6" xfId="16240"/>
    <cellStyle name="Percent 2 11 2 24" xfId="7211"/>
    <cellStyle name="Percent 2 11 2 24 2" xfId="17808"/>
    <cellStyle name="Percent 2 11 2 24 3" xfId="33796"/>
    <cellStyle name="Percent 2 11 2 24 4" xfId="31044"/>
    <cellStyle name="Percent 2 11 2 24 5" xfId="40198"/>
    <cellStyle name="Percent 2 11 2 24 6" xfId="11173"/>
    <cellStyle name="Percent 2 11 2 25" xfId="7212"/>
    <cellStyle name="Percent 2 11 2 25 2" xfId="18216"/>
    <cellStyle name="Percent 2 11 2 25 3" xfId="34074"/>
    <cellStyle name="Percent 2 11 2 25 4" xfId="33189"/>
    <cellStyle name="Percent 2 11 2 25 5" xfId="35904"/>
    <cellStyle name="Percent 2 11 2 25 6" xfId="37928"/>
    <cellStyle name="Percent 2 11 2 26" xfId="7213"/>
    <cellStyle name="Percent 2 11 2 26 2" xfId="18620"/>
    <cellStyle name="Percent 2 11 2 26 3" xfId="34384"/>
    <cellStyle name="Percent 2 11 2 26 4" xfId="40931"/>
    <cellStyle name="Percent 2 11 2 26 5" xfId="43310"/>
    <cellStyle name="Percent 2 11 2 26 6" xfId="44615"/>
    <cellStyle name="Percent 2 11 2 27" xfId="7214"/>
    <cellStyle name="Percent 2 11 2 27 2" xfId="19029"/>
    <cellStyle name="Percent 2 11 2 27 3" xfId="34679"/>
    <cellStyle name="Percent 2 11 2 27 4" xfId="17022"/>
    <cellStyle name="Percent 2 11 2 27 5" xfId="32159"/>
    <cellStyle name="Percent 2 11 2 27 6" xfId="40225"/>
    <cellStyle name="Percent 2 11 2 28" xfId="7215"/>
    <cellStyle name="Percent 2 11 2 28 2" xfId="19439"/>
    <cellStyle name="Percent 2 11 2 28 3" xfId="34977"/>
    <cellStyle name="Percent 2 11 2 28 4" xfId="30717"/>
    <cellStyle name="Percent 2 11 2 28 5" xfId="36633"/>
    <cellStyle name="Percent 2 11 2 28 6" xfId="43870"/>
    <cellStyle name="Percent 2 11 2 29" xfId="7216"/>
    <cellStyle name="Percent 2 11 2 29 2" xfId="19842"/>
    <cellStyle name="Percent 2 11 2 29 3" xfId="35279"/>
    <cellStyle name="Percent 2 11 2 29 4" xfId="35214"/>
    <cellStyle name="Percent 2 11 2 29 5" xfId="37178"/>
    <cellStyle name="Percent 2 11 2 29 6" xfId="39541"/>
    <cellStyle name="Percent 2 11 2 3" xfId="7217"/>
    <cellStyle name="Percent 2 11 2 3 10" xfId="50489"/>
    <cellStyle name="Percent 2 11 2 3 11" xfId="51691"/>
    <cellStyle name="Percent 2 11 2 3 12" xfId="52970"/>
    <cellStyle name="Percent 2 11 2 3 13" xfId="54212"/>
    <cellStyle name="Percent 2 11 2 3 14" xfId="55446"/>
    <cellStyle name="Percent 2 11 2 3 15" xfId="56673"/>
    <cellStyle name="Percent 2 11 2 3 16" xfId="57890"/>
    <cellStyle name="Percent 2 11 2 3 17" xfId="59098"/>
    <cellStyle name="Percent 2 11 2 3 18" xfId="60292"/>
    <cellStyle name="Percent 2 11 2 3 19" xfId="61676"/>
    <cellStyle name="Percent 2 11 2 3 2" xfId="12402"/>
    <cellStyle name="Percent 2 11 2 3 20" xfId="62870"/>
    <cellStyle name="Percent 2 11 2 3 3" xfId="10063"/>
    <cellStyle name="Percent 2 11 2 3 4" xfId="35712"/>
    <cellStyle name="Percent 2 11 2 3 5" xfId="31608"/>
    <cellStyle name="Percent 2 11 2 3 6" xfId="34042"/>
    <cellStyle name="Percent 2 11 2 3 7" xfId="46666"/>
    <cellStyle name="Percent 2 11 2 3 8" xfId="47989"/>
    <cellStyle name="Percent 2 11 2 3 9" xfId="49248"/>
    <cellStyle name="Percent 2 11 2 30" xfId="7218"/>
    <cellStyle name="Percent 2 11 2 30 2" xfId="20248"/>
    <cellStyle name="Percent 2 11 2 30 3" xfId="35617"/>
    <cellStyle name="Percent 2 11 2 30 4" xfId="38778"/>
    <cellStyle name="Percent 2 11 2 30 5" xfId="41609"/>
    <cellStyle name="Percent 2 11 2 30 6" xfId="44592"/>
    <cellStyle name="Percent 2 11 2 31" xfId="7219"/>
    <cellStyle name="Percent 2 11 2 31 2" xfId="18638"/>
    <cellStyle name="Percent 2 11 2 31 3" xfId="34399"/>
    <cellStyle name="Percent 2 11 2 31 4" xfId="39230"/>
    <cellStyle name="Percent 2 11 2 31 5" xfId="42031"/>
    <cellStyle name="Percent 2 11 2 31 6" xfId="43724"/>
    <cellStyle name="Percent 2 11 2 32" xfId="7220"/>
    <cellStyle name="Percent 2 11 2 32 2" xfId="23059"/>
    <cellStyle name="Percent 2 11 2 32 3" xfId="37578"/>
    <cellStyle name="Percent 2 11 2 32 4" xfId="38383"/>
    <cellStyle name="Percent 2 11 2 32 5" xfId="37797"/>
    <cellStyle name="Percent 2 11 2 32 6" xfId="37865"/>
    <cellStyle name="Percent 2 11 2 33" xfId="7221"/>
    <cellStyle name="Percent 2 11 2 33 2" xfId="13642"/>
    <cellStyle name="Percent 2 11 2 33 3" xfId="30441"/>
    <cellStyle name="Percent 2 11 2 33 4" xfId="40838"/>
    <cellStyle name="Percent 2 11 2 33 5" xfId="43241"/>
    <cellStyle name="Percent 2 11 2 33 6" xfId="44533"/>
    <cellStyle name="Percent 2 11 2 34" xfId="9757"/>
    <cellStyle name="Percent 2 11 2 35" xfId="16605"/>
    <cellStyle name="Percent 2 11 2 36" xfId="22514"/>
    <cellStyle name="Percent 2 11 2 37" xfId="23434"/>
    <cellStyle name="Percent 2 11 2 38" xfId="22349"/>
    <cellStyle name="Percent 2 11 2 39" xfId="20930"/>
    <cellStyle name="Percent 2 11 2 4" xfId="7222"/>
    <cellStyle name="Percent 2 11 2 4 10" xfId="50490"/>
    <cellStyle name="Percent 2 11 2 4 11" xfId="51692"/>
    <cellStyle name="Percent 2 11 2 4 12" xfId="52971"/>
    <cellStyle name="Percent 2 11 2 4 13" xfId="54213"/>
    <cellStyle name="Percent 2 11 2 4 14" xfId="55447"/>
    <cellStyle name="Percent 2 11 2 4 15" xfId="56674"/>
    <cellStyle name="Percent 2 11 2 4 16" xfId="57891"/>
    <cellStyle name="Percent 2 11 2 4 17" xfId="59099"/>
    <cellStyle name="Percent 2 11 2 4 18" xfId="60293"/>
    <cellStyle name="Percent 2 11 2 4 19" xfId="61677"/>
    <cellStyle name="Percent 2 11 2 4 2" xfId="12403"/>
    <cellStyle name="Percent 2 11 2 4 20" xfId="62871"/>
    <cellStyle name="Percent 2 11 2 4 3" xfId="10062"/>
    <cellStyle name="Percent 2 11 2 4 4" xfId="35376"/>
    <cellStyle name="Percent 2 11 2 4 5" xfId="35216"/>
    <cellStyle name="Percent 2 11 2 4 6" xfId="45137"/>
    <cellStyle name="Percent 2 11 2 4 7" xfId="46667"/>
    <cellStyle name="Percent 2 11 2 4 8" xfId="47990"/>
    <cellStyle name="Percent 2 11 2 4 9" xfId="49249"/>
    <cellStyle name="Percent 2 11 2 40" xfId="15413"/>
    <cellStyle name="Percent 2 11 2 41" xfId="22853"/>
    <cellStyle name="Percent 2 11 2 42" xfId="22162"/>
    <cellStyle name="Percent 2 11 2 43" xfId="14473"/>
    <cellStyle name="Percent 2 11 2 44" xfId="24285"/>
    <cellStyle name="Percent 2 11 2 45" xfId="21335"/>
    <cellStyle name="Percent 2 11 2 46" xfId="22019"/>
    <cellStyle name="Percent 2 11 2 47" xfId="21396"/>
    <cellStyle name="Percent 2 11 2 48" xfId="21959"/>
    <cellStyle name="Percent 2 11 2 49" xfId="24087"/>
    <cellStyle name="Percent 2 11 2 5" xfId="7223"/>
    <cellStyle name="Percent 2 11 2 5 10" xfId="50491"/>
    <cellStyle name="Percent 2 11 2 5 11" xfId="51693"/>
    <cellStyle name="Percent 2 11 2 5 12" xfId="52972"/>
    <cellStyle name="Percent 2 11 2 5 13" xfId="54214"/>
    <cellStyle name="Percent 2 11 2 5 14" xfId="55448"/>
    <cellStyle name="Percent 2 11 2 5 15" xfId="56675"/>
    <cellStyle name="Percent 2 11 2 5 16" xfId="57892"/>
    <cellStyle name="Percent 2 11 2 5 17" xfId="59100"/>
    <cellStyle name="Percent 2 11 2 5 18" xfId="60294"/>
    <cellStyle name="Percent 2 11 2 5 19" xfId="61678"/>
    <cellStyle name="Percent 2 11 2 5 2" xfId="12404"/>
    <cellStyle name="Percent 2 11 2 5 20" xfId="62872"/>
    <cellStyle name="Percent 2 11 2 5 3" xfId="10061"/>
    <cellStyle name="Percent 2 11 2 5 4" xfId="35078"/>
    <cellStyle name="Percent 2 11 2 5 5" xfId="13513"/>
    <cellStyle name="Percent 2 11 2 5 6" xfId="44976"/>
    <cellStyle name="Percent 2 11 2 5 7" xfId="46668"/>
    <cellStyle name="Percent 2 11 2 5 8" xfId="47991"/>
    <cellStyle name="Percent 2 11 2 5 9" xfId="49250"/>
    <cellStyle name="Percent 2 11 2 50" xfId="21911"/>
    <cellStyle name="Percent 2 11 2 51" xfId="21498"/>
    <cellStyle name="Percent 2 11 2 52" xfId="21874"/>
    <cellStyle name="Percent 2 11 2 53" xfId="20263"/>
    <cellStyle name="Percent 2 11 2 54" xfId="21842"/>
    <cellStyle name="Percent 2 11 2 55" xfId="21565"/>
    <cellStyle name="Percent 2 11 2 56" xfId="21815"/>
    <cellStyle name="Percent 2 11 2 57" xfId="23670"/>
    <cellStyle name="Percent 2 11 2 58" xfId="24477"/>
    <cellStyle name="Percent 2 11 2 59" xfId="24685"/>
    <cellStyle name="Percent 2 11 2 6" xfId="7224"/>
    <cellStyle name="Percent 2 11 2 6 10" xfId="50492"/>
    <cellStyle name="Percent 2 11 2 6 11" xfId="51694"/>
    <cellStyle name="Percent 2 11 2 6 12" xfId="52973"/>
    <cellStyle name="Percent 2 11 2 6 13" xfId="54215"/>
    <cellStyle name="Percent 2 11 2 6 14" xfId="55449"/>
    <cellStyle name="Percent 2 11 2 6 15" xfId="56676"/>
    <cellStyle name="Percent 2 11 2 6 16" xfId="57893"/>
    <cellStyle name="Percent 2 11 2 6 17" xfId="59101"/>
    <cellStyle name="Percent 2 11 2 6 18" xfId="60295"/>
    <cellStyle name="Percent 2 11 2 6 19" xfId="61679"/>
    <cellStyle name="Percent 2 11 2 6 2" xfId="12405"/>
    <cellStyle name="Percent 2 11 2 6 20" xfId="62873"/>
    <cellStyle name="Percent 2 11 2 6 3" xfId="10060"/>
    <cellStyle name="Percent 2 11 2 6 4" xfId="34781"/>
    <cellStyle name="Percent 2 11 2 6 5" xfId="10591"/>
    <cellStyle name="Percent 2 11 2 6 6" xfId="45054"/>
    <cellStyle name="Percent 2 11 2 6 7" xfId="46669"/>
    <cellStyle name="Percent 2 11 2 6 8" xfId="47992"/>
    <cellStyle name="Percent 2 11 2 6 9" xfId="49251"/>
    <cellStyle name="Percent 2 11 2 60" xfId="24886"/>
    <cellStyle name="Percent 2 11 2 61" xfId="25090"/>
    <cellStyle name="Percent 2 11 2 62" xfId="25286"/>
    <cellStyle name="Percent 2 11 2 63" xfId="25486"/>
    <cellStyle name="Percent 2 11 2 64" xfId="21834"/>
    <cellStyle name="Percent 2 11 2 65" xfId="28815"/>
    <cellStyle name="Percent 2 11 2 66" xfId="26106"/>
    <cellStyle name="Percent 2 11 2 67" xfId="29453"/>
    <cellStyle name="Percent 2 11 2 68" xfId="25103"/>
    <cellStyle name="Percent 2 11 2 69" xfId="29062"/>
    <cellStyle name="Percent 2 11 2 7" xfId="7225"/>
    <cellStyle name="Percent 2 11 2 7 10" xfId="50493"/>
    <cellStyle name="Percent 2 11 2 7 11" xfId="51695"/>
    <cellStyle name="Percent 2 11 2 7 12" xfId="52974"/>
    <cellStyle name="Percent 2 11 2 7 13" xfId="54216"/>
    <cellStyle name="Percent 2 11 2 7 14" xfId="55450"/>
    <cellStyle name="Percent 2 11 2 7 15" xfId="56677"/>
    <cellStyle name="Percent 2 11 2 7 16" xfId="57894"/>
    <cellStyle name="Percent 2 11 2 7 17" xfId="59102"/>
    <cellStyle name="Percent 2 11 2 7 18" xfId="60296"/>
    <cellStyle name="Percent 2 11 2 7 19" xfId="61680"/>
    <cellStyle name="Percent 2 11 2 7 2" xfId="12406"/>
    <cellStyle name="Percent 2 11 2 7 20" xfId="62874"/>
    <cellStyle name="Percent 2 11 2 7 3" xfId="10029"/>
    <cellStyle name="Percent 2 11 2 7 4" xfId="34478"/>
    <cellStyle name="Percent 2 11 2 7 5" xfId="31124"/>
    <cellStyle name="Percent 2 11 2 7 6" xfId="45140"/>
    <cellStyle name="Percent 2 11 2 7 7" xfId="46670"/>
    <cellStyle name="Percent 2 11 2 7 8" xfId="47993"/>
    <cellStyle name="Percent 2 11 2 7 9" xfId="49252"/>
    <cellStyle name="Percent 2 11 2 70" xfId="28578"/>
    <cellStyle name="Percent 2 11 2 71" xfId="26229"/>
    <cellStyle name="Percent 2 11 2 72" xfId="28559"/>
    <cellStyle name="Percent 2 11 2 73" xfId="28430"/>
    <cellStyle name="Percent 2 11 2 74" xfId="28386"/>
    <cellStyle name="Percent 2 11 2 75" xfId="28705"/>
    <cellStyle name="Percent 2 11 2 76" xfId="12871"/>
    <cellStyle name="Percent 2 11 2 77" xfId="30029"/>
    <cellStyle name="Percent 2 11 2 78" xfId="34450"/>
    <cellStyle name="Percent 2 11 2 79" xfId="40603"/>
    <cellStyle name="Percent 2 11 2 8" xfId="7226"/>
    <cellStyle name="Percent 2 11 2 8 2" xfId="12407"/>
    <cellStyle name="Percent 2 11 2 8 3" xfId="22999"/>
    <cellStyle name="Percent 2 11 2 8 4" xfId="34165"/>
    <cellStyle name="Percent 2 11 2 8 5" xfId="39682"/>
    <cellStyle name="Percent 2 11 2 8 6" xfId="45096"/>
    <cellStyle name="Percent 2 11 2 80" xfId="46664"/>
    <cellStyle name="Percent 2 11 2 81" xfId="47987"/>
    <cellStyle name="Percent 2 11 2 82" xfId="49246"/>
    <cellStyle name="Percent 2 11 2 83" xfId="50487"/>
    <cellStyle name="Percent 2 11 2 84" xfId="51689"/>
    <cellStyle name="Percent 2 11 2 85" xfId="52968"/>
    <cellStyle name="Percent 2 11 2 86" xfId="54210"/>
    <cellStyle name="Percent 2 11 2 87" xfId="55444"/>
    <cellStyle name="Percent 2 11 2 88" xfId="56671"/>
    <cellStyle name="Percent 2 11 2 89" xfId="57888"/>
    <cellStyle name="Percent 2 11 2 9" xfId="7227"/>
    <cellStyle name="Percent 2 11 2 9 2" xfId="12408"/>
    <cellStyle name="Percent 2 11 2 9 3" xfId="18504"/>
    <cellStyle name="Percent 2 11 2 9 4" xfId="17037"/>
    <cellStyle name="Percent 2 11 2 9 5" xfId="32384"/>
    <cellStyle name="Percent 2 11 2 9 6" xfId="44836"/>
    <cellStyle name="Percent 2 11 2 90" xfId="59096"/>
    <cellStyle name="Percent 2 11 2 91" xfId="60290"/>
    <cellStyle name="Percent 2 11 2 92" xfId="61674"/>
    <cellStyle name="Percent 2 11 2 93" xfId="62868"/>
    <cellStyle name="Percent 2 11 20" xfId="7228"/>
    <cellStyle name="Percent 2 11 20 2" xfId="15415"/>
    <cellStyle name="Percent 2 11 20 3" xfId="31992"/>
    <cellStyle name="Percent 2 11 20 4" xfId="36916"/>
    <cellStyle name="Percent 2 11 20 5" xfId="30464"/>
    <cellStyle name="Percent 2 11 20 6" xfId="34549"/>
    <cellStyle name="Percent 2 11 21" xfId="7229"/>
    <cellStyle name="Percent 2 11 21 2" xfId="15815"/>
    <cellStyle name="Percent 2 11 21 3" xfId="32304"/>
    <cellStyle name="Percent 2 11 21 4" xfId="40734"/>
    <cellStyle name="Percent 2 11 21 5" xfId="43172"/>
    <cellStyle name="Percent 2 11 21 6" xfId="44495"/>
    <cellStyle name="Percent 2 11 22" xfId="7230"/>
    <cellStyle name="Percent 2 11 22 2" xfId="16215"/>
    <cellStyle name="Percent 2 11 22 3" xfId="32614"/>
    <cellStyle name="Percent 2 11 22 4" xfId="41586"/>
    <cellStyle name="Percent 2 11 22 5" xfId="43806"/>
    <cellStyle name="Percent 2 11 22 6" xfId="44809"/>
    <cellStyle name="Percent 2 11 23" xfId="7231"/>
    <cellStyle name="Percent 2 11 23 2" xfId="16615"/>
    <cellStyle name="Percent 2 11 23 3" xfId="32906"/>
    <cellStyle name="Percent 2 11 23 4" xfId="36631"/>
    <cellStyle name="Percent 2 11 23 5" xfId="34046"/>
    <cellStyle name="Percent 2 11 23 6" xfId="45084"/>
    <cellStyle name="Percent 2 11 24" xfId="7232"/>
    <cellStyle name="Percent 2 11 24 2" xfId="17008"/>
    <cellStyle name="Percent 2 11 24 3" xfId="33214"/>
    <cellStyle name="Percent 2 11 24 4" xfId="36645"/>
    <cellStyle name="Percent 2 11 24 5" xfId="11098"/>
    <cellStyle name="Percent 2 11 24 6" xfId="45190"/>
    <cellStyle name="Percent 2 11 25" xfId="7233"/>
    <cellStyle name="Percent 2 11 25 2" xfId="17409"/>
    <cellStyle name="Percent 2 11 25 3" xfId="33501"/>
    <cellStyle name="Percent 2 11 25 4" xfId="36384"/>
    <cellStyle name="Percent 2 11 25 5" xfId="10969"/>
    <cellStyle name="Percent 2 11 25 6" xfId="43463"/>
    <cellStyle name="Percent 2 11 26" xfId="7234"/>
    <cellStyle name="Percent 2 11 26 2" xfId="17807"/>
    <cellStyle name="Percent 2 11 26 3" xfId="33795"/>
    <cellStyle name="Percent 2 11 26 4" xfId="30771"/>
    <cellStyle name="Percent 2 11 26 5" xfId="32012"/>
    <cellStyle name="Percent 2 11 26 6" xfId="40809"/>
    <cellStyle name="Percent 2 11 27" xfId="7235"/>
    <cellStyle name="Percent 2 11 27 2" xfId="18215"/>
    <cellStyle name="Percent 2 11 27 3" xfId="34073"/>
    <cellStyle name="Percent 2 11 27 4" xfId="37455"/>
    <cellStyle name="Percent 2 11 27 5" xfId="40474"/>
    <cellStyle name="Percent 2 11 27 6" xfId="42815"/>
    <cellStyle name="Percent 2 11 28" xfId="7236"/>
    <cellStyle name="Percent 2 11 28 2" xfId="18619"/>
    <cellStyle name="Percent 2 11 28 3" xfId="34383"/>
    <cellStyle name="Percent 2 11 28 4" xfId="41020"/>
    <cellStyle name="Percent 2 11 28 5" xfId="43366"/>
    <cellStyle name="Percent 2 11 28 6" xfId="44648"/>
    <cellStyle name="Percent 2 11 29" xfId="7237"/>
    <cellStyle name="Percent 2 11 29 2" xfId="19028"/>
    <cellStyle name="Percent 2 11 29 3" xfId="34678"/>
    <cellStyle name="Percent 2 11 29 4" xfId="30811"/>
    <cellStyle name="Percent 2 11 29 5" xfId="38339"/>
    <cellStyle name="Percent 2 11 29 6" xfId="38005"/>
    <cellStyle name="Percent 2 11 3" xfId="7238"/>
    <cellStyle name="Percent 2 11 3 10" xfId="7239"/>
    <cellStyle name="Percent 2 11 3 10 2" xfId="12410"/>
    <cellStyle name="Percent 2 11 3 10 3" xfId="21010"/>
    <cellStyle name="Percent 2 11 3 10 4" xfId="41344"/>
    <cellStyle name="Percent 2 11 3 10 5" xfId="43616"/>
    <cellStyle name="Percent 2 11 3 10 6" xfId="44218"/>
    <cellStyle name="Percent 2 11 3 11" xfId="7240"/>
    <cellStyle name="Percent 2 11 3 11 2" xfId="12411"/>
    <cellStyle name="Percent 2 11 3 11 3" xfId="20568"/>
    <cellStyle name="Percent 2 11 3 11 4" xfId="41542"/>
    <cellStyle name="Percent 2 11 3 11 5" xfId="43775"/>
    <cellStyle name="Percent 2 11 3 11 6" xfId="14174"/>
    <cellStyle name="Percent 2 11 3 12" xfId="7241"/>
    <cellStyle name="Percent 2 11 3 12 2" xfId="12412"/>
    <cellStyle name="Percent 2 11 3 12 3" xfId="20169"/>
    <cellStyle name="Percent 2 11 3 12 4" xfId="41738"/>
    <cellStyle name="Percent 2 11 3 12 5" xfId="43910"/>
    <cellStyle name="Percent 2 11 3 12 6" xfId="40825"/>
    <cellStyle name="Percent 2 11 3 13" xfId="7242"/>
    <cellStyle name="Percent 2 11 3 13 2" xfId="12413"/>
    <cellStyle name="Percent 2 11 3 13 3" xfId="19761"/>
    <cellStyle name="Percent 2 11 3 13 4" xfId="41628"/>
    <cellStyle name="Percent 2 11 3 13 5" xfId="43830"/>
    <cellStyle name="Percent 2 11 3 13 6" xfId="30323"/>
    <cellStyle name="Percent 2 11 3 14" xfId="7243"/>
    <cellStyle name="Percent 2 11 3 14 2" xfId="13309"/>
    <cellStyle name="Percent 2 11 3 14 3" xfId="30168"/>
    <cellStyle name="Percent 2 11 3 14 4" xfId="33275"/>
    <cellStyle name="Percent 2 11 3 14 5" xfId="31495"/>
    <cellStyle name="Percent 2 11 3 14 6" xfId="37303"/>
    <cellStyle name="Percent 2 11 3 15" xfId="7244"/>
    <cellStyle name="Percent 2 11 3 15 2" xfId="14808"/>
    <cellStyle name="Percent 2 11 3 15 3" xfId="31524"/>
    <cellStyle name="Percent 2 11 3 15 4" xfId="34604"/>
    <cellStyle name="Percent 2 11 3 15 5" xfId="41455"/>
    <cellStyle name="Percent 2 11 3 15 6" xfId="44380"/>
    <cellStyle name="Percent 2 11 3 16" xfId="7245"/>
    <cellStyle name="Percent 2 11 3 16 2" xfId="15254"/>
    <cellStyle name="Percent 2 11 3 16 3" xfId="31862"/>
    <cellStyle name="Percent 2 11 3 16 4" xfId="37738"/>
    <cellStyle name="Percent 2 11 3 16 5" xfId="36826"/>
    <cellStyle name="Percent 2 11 3 16 6" xfId="40005"/>
    <cellStyle name="Percent 2 11 3 17" xfId="7246"/>
    <cellStyle name="Percent 2 11 3 17 2" xfId="14981"/>
    <cellStyle name="Percent 2 11 3 17 3" xfId="31648"/>
    <cellStyle name="Percent 2 11 3 17 4" xfId="39614"/>
    <cellStyle name="Percent 2 11 3 17 5" xfId="42323"/>
    <cellStyle name="Percent 2 11 3 17 6" xfId="38727"/>
    <cellStyle name="Percent 2 11 3 18" xfId="7247"/>
    <cellStyle name="Percent 2 11 3 18 2" xfId="15425"/>
    <cellStyle name="Percent 2 11 3 18 3" xfId="32000"/>
    <cellStyle name="Percent 2 11 3 18 4" xfId="35868"/>
    <cellStyle name="Percent 2 11 3 18 5" xfId="40617"/>
    <cellStyle name="Percent 2 11 3 18 6" xfId="40327"/>
    <cellStyle name="Percent 2 11 3 19" xfId="7248"/>
    <cellStyle name="Percent 2 11 3 19 2" xfId="15826"/>
    <cellStyle name="Percent 2 11 3 19 3" xfId="32312"/>
    <cellStyle name="Percent 2 11 3 19 4" xfId="39592"/>
    <cellStyle name="Percent 2 11 3 19 5" xfId="42302"/>
    <cellStyle name="Percent 2 11 3 19 6" xfId="35005"/>
    <cellStyle name="Percent 2 11 3 2" xfId="7249"/>
    <cellStyle name="Percent 2 11 3 2 10" xfId="50495"/>
    <cellStyle name="Percent 2 11 3 2 11" xfId="51697"/>
    <cellStyle name="Percent 2 11 3 2 12" xfId="52976"/>
    <cellStyle name="Percent 2 11 3 2 13" xfId="54218"/>
    <cellStyle name="Percent 2 11 3 2 14" xfId="55452"/>
    <cellStyle name="Percent 2 11 3 2 15" xfId="56679"/>
    <cellStyle name="Percent 2 11 3 2 16" xfId="57896"/>
    <cellStyle name="Percent 2 11 3 2 17" xfId="59104"/>
    <cellStyle name="Percent 2 11 3 2 18" xfId="60298"/>
    <cellStyle name="Percent 2 11 3 2 19" xfId="61682"/>
    <cellStyle name="Percent 2 11 3 2 2" xfId="12409"/>
    <cellStyle name="Percent 2 11 3 2 20" xfId="62876"/>
    <cellStyle name="Percent 2 11 3 2 3" xfId="23365"/>
    <cellStyle name="Percent 2 11 3 2 4" xfId="41733"/>
    <cellStyle name="Percent 2 11 3 2 5" xfId="43907"/>
    <cellStyle name="Percent 2 11 3 2 6" xfId="44875"/>
    <cellStyle name="Percent 2 11 3 2 7" xfId="46672"/>
    <cellStyle name="Percent 2 11 3 2 8" xfId="47995"/>
    <cellStyle name="Percent 2 11 3 2 9" xfId="49254"/>
    <cellStyle name="Percent 2 11 3 20" xfId="7250"/>
    <cellStyle name="Percent 2 11 3 20 2" xfId="16226"/>
    <cellStyle name="Percent 2 11 3 20 3" xfId="32621"/>
    <cellStyle name="Percent 2 11 3 20 4" xfId="40510"/>
    <cellStyle name="Percent 2 11 3 20 5" xfId="43009"/>
    <cellStyle name="Percent 2 11 3 20 6" xfId="44388"/>
    <cellStyle name="Percent 2 11 3 21" xfId="7251"/>
    <cellStyle name="Percent 2 11 3 21 2" xfId="16624"/>
    <cellStyle name="Percent 2 11 3 21 3" xfId="32914"/>
    <cellStyle name="Percent 2 11 3 21 4" xfId="38131"/>
    <cellStyle name="Percent 2 11 3 21 5" xfId="36934"/>
    <cellStyle name="Percent 2 11 3 21 6" xfId="14642"/>
    <cellStyle name="Percent 2 11 3 22" xfId="7252"/>
    <cellStyle name="Percent 2 11 3 22 2" xfId="17018"/>
    <cellStyle name="Percent 2 11 3 22 3" xfId="33223"/>
    <cellStyle name="Percent 2 11 3 22 4" xfId="41660"/>
    <cellStyle name="Percent 2 11 3 22 5" xfId="43854"/>
    <cellStyle name="Percent 2 11 3 22 6" xfId="44930"/>
    <cellStyle name="Percent 2 11 3 23" xfId="7253"/>
    <cellStyle name="Percent 2 11 3 23 2" xfId="17420"/>
    <cellStyle name="Percent 2 11 3 23 3" xfId="33509"/>
    <cellStyle name="Percent 2 11 3 23 4" xfId="37445"/>
    <cellStyle name="Percent 2 11 3 23 5" xfId="34051"/>
    <cellStyle name="Percent 2 11 3 23 6" xfId="44626"/>
    <cellStyle name="Percent 2 11 3 24" xfId="7254"/>
    <cellStyle name="Percent 2 11 3 24 2" xfId="17817"/>
    <cellStyle name="Percent 2 11 3 24 3" xfId="33799"/>
    <cellStyle name="Percent 2 11 3 24 4" xfId="40321"/>
    <cellStyle name="Percent 2 11 3 24 5" xfId="42873"/>
    <cellStyle name="Percent 2 11 3 24 6" xfId="44974"/>
    <cellStyle name="Percent 2 11 3 25" xfId="7255"/>
    <cellStyle name="Percent 2 11 3 25 2" xfId="18226"/>
    <cellStyle name="Percent 2 11 3 25 3" xfId="34083"/>
    <cellStyle name="Percent 2 11 3 25 4" xfId="31139"/>
    <cellStyle name="Percent 2 11 3 25 5" xfId="40148"/>
    <cellStyle name="Percent 2 11 3 25 6" xfId="32258"/>
    <cellStyle name="Percent 2 11 3 26" xfId="7256"/>
    <cellStyle name="Percent 2 11 3 26 2" xfId="18630"/>
    <cellStyle name="Percent 2 11 3 26 3" xfId="34393"/>
    <cellStyle name="Percent 2 11 3 26 4" xfId="40025"/>
    <cellStyle name="Percent 2 11 3 26 5" xfId="42646"/>
    <cellStyle name="Percent 2 11 3 26 6" xfId="44205"/>
    <cellStyle name="Percent 2 11 3 27" xfId="7257"/>
    <cellStyle name="Percent 2 11 3 27 2" xfId="19039"/>
    <cellStyle name="Percent 2 11 3 27 3" xfId="34687"/>
    <cellStyle name="Percent 2 11 3 27 4" xfId="10562"/>
    <cellStyle name="Percent 2 11 3 27 5" xfId="37152"/>
    <cellStyle name="Percent 2 11 3 27 6" xfId="40794"/>
    <cellStyle name="Percent 2 11 3 28" xfId="7258"/>
    <cellStyle name="Percent 2 11 3 28 2" xfId="19448"/>
    <cellStyle name="Percent 2 11 3 28 3" xfId="34986"/>
    <cellStyle name="Percent 2 11 3 28 4" xfId="30714"/>
    <cellStyle name="Percent 2 11 3 28 5" xfId="41617"/>
    <cellStyle name="Percent 2 11 3 28 6" xfId="37889"/>
    <cellStyle name="Percent 2 11 3 29" xfId="7259"/>
    <cellStyle name="Percent 2 11 3 29 2" xfId="19851"/>
    <cellStyle name="Percent 2 11 3 29 3" xfId="35286"/>
    <cellStyle name="Percent 2 11 3 29 4" xfId="36129"/>
    <cellStyle name="Percent 2 11 3 29 5" xfId="33540"/>
    <cellStyle name="Percent 2 11 3 29 6" xfId="45135"/>
    <cellStyle name="Percent 2 11 3 3" xfId="7260"/>
    <cellStyle name="Percent 2 11 3 3 10" xfId="50496"/>
    <cellStyle name="Percent 2 11 3 3 11" xfId="51698"/>
    <cellStyle name="Percent 2 11 3 3 12" xfId="52977"/>
    <cellStyle name="Percent 2 11 3 3 13" xfId="54219"/>
    <cellStyle name="Percent 2 11 3 3 14" xfId="55453"/>
    <cellStyle name="Percent 2 11 3 3 15" xfId="56680"/>
    <cellStyle name="Percent 2 11 3 3 16" xfId="57897"/>
    <cellStyle name="Percent 2 11 3 3 17" xfId="59105"/>
    <cellStyle name="Percent 2 11 3 3 18" xfId="60299"/>
    <cellStyle name="Percent 2 11 3 3 19" xfId="61683"/>
    <cellStyle name="Percent 2 11 3 3 2" xfId="12414"/>
    <cellStyle name="Percent 2 11 3 3 20" xfId="62877"/>
    <cellStyle name="Percent 2 11 3 3 3" xfId="10059"/>
    <cellStyle name="Percent 2 11 3 3 4" xfId="41047"/>
    <cellStyle name="Percent 2 11 3 3 5" xfId="43391"/>
    <cellStyle name="Percent 2 11 3 3 6" xfId="43529"/>
    <cellStyle name="Percent 2 11 3 3 7" xfId="46673"/>
    <cellStyle name="Percent 2 11 3 3 8" xfId="47996"/>
    <cellStyle name="Percent 2 11 3 3 9" xfId="49255"/>
    <cellStyle name="Percent 2 11 3 30" xfId="7261"/>
    <cellStyle name="Percent 2 11 3 30 2" xfId="20253"/>
    <cellStyle name="Percent 2 11 3 30 3" xfId="35626"/>
    <cellStyle name="Percent 2 11 3 30 4" xfId="39800"/>
    <cellStyle name="Percent 2 11 3 30 5" xfId="42473"/>
    <cellStyle name="Percent 2 11 3 30 6" xfId="44094"/>
    <cellStyle name="Percent 2 11 3 31" xfId="7262"/>
    <cellStyle name="Percent 2 11 3 31 2" xfId="18635"/>
    <cellStyle name="Percent 2 11 3 31 3" xfId="34397"/>
    <cellStyle name="Percent 2 11 3 31 4" xfId="39589"/>
    <cellStyle name="Percent 2 11 3 31 5" xfId="42300"/>
    <cellStyle name="Percent 2 11 3 31 6" xfId="32567"/>
    <cellStyle name="Percent 2 11 3 32" xfId="7263"/>
    <cellStyle name="Percent 2 11 3 32 2" xfId="23058"/>
    <cellStyle name="Percent 2 11 3 32 3" xfId="37577"/>
    <cellStyle name="Percent 2 11 3 32 4" xfId="38376"/>
    <cellStyle name="Percent 2 11 3 32 5" xfId="39091"/>
    <cellStyle name="Percent 2 11 3 32 6" xfId="42893"/>
    <cellStyle name="Percent 2 11 3 33" xfId="7264"/>
    <cellStyle name="Percent 2 11 3 33 2" xfId="13645"/>
    <cellStyle name="Percent 2 11 3 33 3" xfId="30445"/>
    <cellStyle name="Percent 2 11 3 33 4" xfId="40245"/>
    <cellStyle name="Percent 2 11 3 33 5" xfId="42814"/>
    <cellStyle name="Percent 2 11 3 33 6" xfId="44265"/>
    <cellStyle name="Percent 2 11 3 34" xfId="9758"/>
    <cellStyle name="Percent 2 11 3 35" xfId="16610"/>
    <cellStyle name="Percent 2 11 3 36" xfId="19348"/>
    <cellStyle name="Percent 2 11 3 37" xfId="23089"/>
    <cellStyle name="Percent 2 11 3 38" xfId="22348"/>
    <cellStyle name="Percent 2 11 3 39" xfId="19899"/>
    <cellStyle name="Percent 2 11 3 4" xfId="7265"/>
    <cellStyle name="Percent 2 11 3 4 10" xfId="50497"/>
    <cellStyle name="Percent 2 11 3 4 11" xfId="51699"/>
    <cellStyle name="Percent 2 11 3 4 12" xfId="52978"/>
    <cellStyle name="Percent 2 11 3 4 13" xfId="54220"/>
    <cellStyle name="Percent 2 11 3 4 14" xfId="55454"/>
    <cellStyle name="Percent 2 11 3 4 15" xfId="56681"/>
    <cellStyle name="Percent 2 11 3 4 16" xfId="57898"/>
    <cellStyle name="Percent 2 11 3 4 17" xfId="59106"/>
    <cellStyle name="Percent 2 11 3 4 18" xfId="60300"/>
    <cellStyle name="Percent 2 11 3 4 19" xfId="61684"/>
    <cellStyle name="Percent 2 11 3 4 2" xfId="12415"/>
    <cellStyle name="Percent 2 11 3 4 20" xfId="62878"/>
    <cellStyle name="Percent 2 11 3 4 3" xfId="10058"/>
    <cellStyle name="Percent 2 11 3 4 4" xfId="41125"/>
    <cellStyle name="Percent 2 11 3 4 5" xfId="43456"/>
    <cellStyle name="Percent 2 11 3 4 6" xfId="41128"/>
    <cellStyle name="Percent 2 11 3 4 7" xfId="46674"/>
    <cellStyle name="Percent 2 11 3 4 8" xfId="47997"/>
    <cellStyle name="Percent 2 11 3 4 9" xfId="49256"/>
    <cellStyle name="Percent 2 11 3 40" xfId="19313"/>
    <cellStyle name="Percent 2 11 3 41" xfId="20643"/>
    <cellStyle name="Percent 2 11 3 42" xfId="23289"/>
    <cellStyle name="Percent 2 11 3 43" xfId="24169"/>
    <cellStyle name="Percent 2 11 3 44" xfId="22085"/>
    <cellStyle name="Percent 2 11 3 45" xfId="24538"/>
    <cellStyle name="Percent 2 11 3 46" xfId="24738"/>
    <cellStyle name="Percent 2 11 3 47" xfId="24942"/>
    <cellStyle name="Percent 2 11 3 48" xfId="25140"/>
    <cellStyle name="Percent 2 11 3 49" xfId="25337"/>
    <cellStyle name="Percent 2 11 3 5" xfId="7266"/>
    <cellStyle name="Percent 2 11 3 5 10" xfId="50498"/>
    <cellStyle name="Percent 2 11 3 5 11" xfId="51700"/>
    <cellStyle name="Percent 2 11 3 5 12" xfId="52979"/>
    <cellStyle name="Percent 2 11 3 5 13" xfId="54221"/>
    <cellStyle name="Percent 2 11 3 5 14" xfId="55455"/>
    <cellStyle name="Percent 2 11 3 5 15" xfId="56682"/>
    <cellStyle name="Percent 2 11 3 5 16" xfId="57899"/>
    <cellStyle name="Percent 2 11 3 5 17" xfId="59107"/>
    <cellStyle name="Percent 2 11 3 5 18" xfId="60301"/>
    <cellStyle name="Percent 2 11 3 5 19" xfId="61685"/>
    <cellStyle name="Percent 2 11 3 5 2" xfId="12416"/>
    <cellStyle name="Percent 2 11 3 5 20" xfId="62879"/>
    <cellStyle name="Percent 2 11 3 5 3" xfId="10057"/>
    <cellStyle name="Percent 2 11 3 5 4" xfId="39499"/>
    <cellStyle name="Percent 2 11 3 5 5" xfId="42235"/>
    <cellStyle name="Percent 2 11 3 5 6" xfId="42445"/>
    <cellStyle name="Percent 2 11 3 5 7" xfId="46675"/>
    <cellStyle name="Percent 2 11 3 5 8" xfId="47998"/>
    <cellStyle name="Percent 2 11 3 5 9" xfId="49257"/>
    <cellStyle name="Percent 2 11 3 50" xfId="25537"/>
    <cellStyle name="Percent 2 11 3 51" xfId="25728"/>
    <cellStyle name="Percent 2 11 3 52" xfId="25912"/>
    <cellStyle name="Percent 2 11 3 53" xfId="26105"/>
    <cellStyle name="Percent 2 11 3 54" xfId="26290"/>
    <cellStyle name="Percent 2 11 3 55" xfId="26470"/>
    <cellStyle name="Percent 2 11 3 56" xfId="26657"/>
    <cellStyle name="Percent 2 11 3 57" xfId="26841"/>
    <cellStyle name="Percent 2 11 3 58" xfId="27018"/>
    <cellStyle name="Percent 2 11 3 59" xfId="27192"/>
    <cellStyle name="Percent 2 11 3 6" xfId="7267"/>
    <cellStyle name="Percent 2 11 3 6 10" xfId="50499"/>
    <cellStyle name="Percent 2 11 3 6 11" xfId="51701"/>
    <cellStyle name="Percent 2 11 3 6 12" xfId="52980"/>
    <cellStyle name="Percent 2 11 3 6 13" xfId="54222"/>
    <cellStyle name="Percent 2 11 3 6 14" xfId="55456"/>
    <cellStyle name="Percent 2 11 3 6 15" xfId="56683"/>
    <cellStyle name="Percent 2 11 3 6 16" xfId="57900"/>
    <cellStyle name="Percent 2 11 3 6 17" xfId="59108"/>
    <cellStyle name="Percent 2 11 3 6 18" xfId="60302"/>
    <cellStyle name="Percent 2 11 3 6 19" xfId="61686"/>
    <cellStyle name="Percent 2 11 3 6 2" xfId="12417"/>
    <cellStyle name="Percent 2 11 3 6 20" xfId="62880"/>
    <cellStyle name="Percent 2 11 3 6 3" xfId="10056"/>
    <cellStyle name="Percent 2 11 3 6 4" xfId="33873"/>
    <cellStyle name="Percent 2 11 3 6 5" xfId="38630"/>
    <cellStyle name="Percent 2 11 3 6 6" xfId="23961"/>
    <cellStyle name="Percent 2 11 3 6 7" xfId="46676"/>
    <cellStyle name="Percent 2 11 3 6 8" xfId="47999"/>
    <cellStyle name="Percent 2 11 3 6 9" xfId="49258"/>
    <cellStyle name="Percent 2 11 3 60" xfId="27364"/>
    <cellStyle name="Percent 2 11 3 61" xfId="27527"/>
    <cellStyle name="Percent 2 11 3 62" xfId="27690"/>
    <cellStyle name="Percent 2 11 3 63" xfId="27844"/>
    <cellStyle name="Percent 2 11 3 64" xfId="23408"/>
    <cellStyle name="Percent 2 11 3 65" xfId="28989"/>
    <cellStyle name="Percent 2 11 3 66" xfId="28945"/>
    <cellStyle name="Percent 2 11 3 67" xfId="24492"/>
    <cellStyle name="Percent 2 11 3 68" xfId="28730"/>
    <cellStyle name="Percent 2 11 3 69" xfId="24697"/>
    <cellStyle name="Percent 2 11 3 7" xfId="7268"/>
    <cellStyle name="Percent 2 11 3 7 10" xfId="50500"/>
    <cellStyle name="Percent 2 11 3 7 11" xfId="51702"/>
    <cellStyle name="Percent 2 11 3 7 12" xfId="52981"/>
    <cellStyle name="Percent 2 11 3 7 13" xfId="54223"/>
    <cellStyle name="Percent 2 11 3 7 14" xfId="55457"/>
    <cellStyle name="Percent 2 11 3 7 15" xfId="56684"/>
    <cellStyle name="Percent 2 11 3 7 16" xfId="57901"/>
    <cellStyle name="Percent 2 11 3 7 17" xfId="59109"/>
    <cellStyle name="Percent 2 11 3 7 18" xfId="60303"/>
    <cellStyle name="Percent 2 11 3 7 19" xfId="61687"/>
    <cellStyle name="Percent 2 11 3 7 2" xfId="12418"/>
    <cellStyle name="Percent 2 11 3 7 20" xfId="62881"/>
    <cellStyle name="Percent 2 11 3 7 3" xfId="10055"/>
    <cellStyle name="Percent 2 11 3 7 4" xfId="33598"/>
    <cellStyle name="Percent 2 11 3 7 5" xfId="31314"/>
    <cellStyle name="Percent 2 11 3 7 6" xfId="43315"/>
    <cellStyle name="Percent 2 11 3 7 7" xfId="46677"/>
    <cellStyle name="Percent 2 11 3 7 8" xfId="48000"/>
    <cellStyle name="Percent 2 11 3 7 9" xfId="49259"/>
    <cellStyle name="Percent 2 11 3 70" xfId="29718"/>
    <cellStyle name="Percent 2 11 3 71" xfId="23698"/>
    <cellStyle name="Percent 2 11 3 72" xfId="26664"/>
    <cellStyle name="Percent 2 11 3 73" xfId="24239"/>
    <cellStyle name="Percent 2 11 3 74" xfId="29905"/>
    <cellStyle name="Percent 2 11 3 75" xfId="30001"/>
    <cellStyle name="Percent 2 11 3 76" xfId="12866"/>
    <cellStyle name="Percent 2 11 3 77" xfId="37651"/>
    <cellStyle name="Percent 2 11 3 78" xfId="33820"/>
    <cellStyle name="Percent 2 11 3 79" xfId="37938"/>
    <cellStyle name="Percent 2 11 3 8" xfId="7269"/>
    <cellStyle name="Percent 2 11 3 8 2" xfId="12419"/>
    <cellStyle name="Percent 2 11 3 8 3" xfId="10054"/>
    <cellStyle name="Percent 2 11 3 8 4" xfId="33309"/>
    <cellStyle name="Percent 2 11 3 8 5" xfId="38197"/>
    <cellStyle name="Percent 2 11 3 8 6" xfId="40176"/>
    <cellStyle name="Percent 2 11 3 80" xfId="46671"/>
    <cellStyle name="Percent 2 11 3 81" xfId="47994"/>
    <cellStyle name="Percent 2 11 3 82" xfId="49253"/>
    <cellStyle name="Percent 2 11 3 83" xfId="50494"/>
    <cellStyle name="Percent 2 11 3 84" xfId="51696"/>
    <cellStyle name="Percent 2 11 3 85" xfId="52975"/>
    <cellStyle name="Percent 2 11 3 86" xfId="54217"/>
    <cellStyle name="Percent 2 11 3 87" xfId="55451"/>
    <cellStyle name="Percent 2 11 3 88" xfId="56678"/>
    <cellStyle name="Percent 2 11 3 89" xfId="57895"/>
    <cellStyle name="Percent 2 11 3 9" xfId="7270"/>
    <cellStyle name="Percent 2 11 3 9 2" xfId="12420"/>
    <cellStyle name="Percent 2 11 3 9 3" xfId="22997"/>
    <cellStyle name="Percent 2 11 3 9 4" xfId="33007"/>
    <cellStyle name="Percent 2 11 3 9 5" xfId="41221"/>
    <cellStyle name="Percent 2 11 3 9 6" xfId="40678"/>
    <cellStyle name="Percent 2 11 3 90" xfId="59103"/>
    <cellStyle name="Percent 2 11 3 91" xfId="60297"/>
    <cellStyle name="Percent 2 11 3 92" xfId="61681"/>
    <cellStyle name="Percent 2 11 3 93" xfId="62875"/>
    <cellStyle name="Percent 2 11 30" xfId="7271"/>
    <cellStyle name="Percent 2 11 30 2" xfId="19438"/>
    <cellStyle name="Percent 2 11 30 3" xfId="34976"/>
    <cellStyle name="Percent 2 11 30 4" xfId="14844"/>
    <cellStyle name="Percent 2 11 30 5" xfId="41654"/>
    <cellStyle name="Percent 2 11 30 6" xfId="44014"/>
    <cellStyle name="Percent 2 11 31" xfId="7272"/>
    <cellStyle name="Percent 2 11 31 2" xfId="19841"/>
    <cellStyle name="Percent 2 11 31 3" xfId="35278"/>
    <cellStyle name="Percent 2 11 31 4" xfId="35025"/>
    <cellStyle name="Percent 2 11 31 5" xfId="10653"/>
    <cellStyle name="Percent 2 11 31 6" xfId="36725"/>
    <cellStyle name="Percent 2 11 32" xfId="7273"/>
    <cellStyle name="Percent 2 11 32 2" xfId="20247"/>
    <cellStyle name="Percent 2 11 32 3" xfId="35616"/>
    <cellStyle name="Percent 2 11 32 4" xfId="36628"/>
    <cellStyle name="Percent 2 11 32 5" xfId="37925"/>
    <cellStyle name="Percent 2 11 32 6" xfId="44741"/>
    <cellStyle name="Percent 2 11 33" xfId="7274"/>
    <cellStyle name="Percent 2 11 33 2" xfId="18639"/>
    <cellStyle name="Percent 2 11 33 3" xfId="34400"/>
    <cellStyle name="Percent 2 11 33 4" xfId="39113"/>
    <cellStyle name="Percent 2 11 33 5" xfId="41941"/>
    <cellStyle name="Percent 2 11 33 6" xfId="41359"/>
    <cellStyle name="Percent 2 11 34" xfId="7275"/>
    <cellStyle name="Percent 2 11 34 2" xfId="23060"/>
    <cellStyle name="Percent 2 11 34 3" xfId="37579"/>
    <cellStyle name="Percent 2 11 34 4" xfId="36587"/>
    <cellStyle name="Percent 2 11 34 5" xfId="33470"/>
    <cellStyle name="Percent 2 11 34 6" xfId="34638"/>
    <cellStyle name="Percent 2 11 35" xfId="7276"/>
    <cellStyle name="Percent 2 11 35 2" xfId="13638"/>
    <cellStyle name="Percent 2 11 35 3" xfId="30438"/>
    <cellStyle name="Percent 2 11 35 4" xfId="38259"/>
    <cellStyle name="Percent 2 11 35 5" xfId="41772"/>
    <cellStyle name="Percent 2 11 35 6" xfId="44684"/>
    <cellStyle name="Percent 2 11 36" xfId="9756"/>
    <cellStyle name="Percent 2 11 37" xfId="16602"/>
    <cellStyle name="Percent 2 11 38" xfId="22515"/>
    <cellStyle name="Percent 2 11 39" xfId="19006"/>
    <cellStyle name="Percent 2 11 4" xfId="7277"/>
    <cellStyle name="Percent 2 11 4 10" xfId="50501"/>
    <cellStyle name="Percent 2 11 4 11" xfId="51703"/>
    <cellStyle name="Percent 2 11 4 12" xfId="52982"/>
    <cellStyle name="Percent 2 11 4 13" xfId="54224"/>
    <cellStyle name="Percent 2 11 4 14" xfId="55458"/>
    <cellStyle name="Percent 2 11 4 15" xfId="56685"/>
    <cellStyle name="Percent 2 11 4 16" xfId="57902"/>
    <cellStyle name="Percent 2 11 4 17" xfId="59110"/>
    <cellStyle name="Percent 2 11 4 18" xfId="60304"/>
    <cellStyle name="Percent 2 11 4 19" xfId="61688"/>
    <cellStyle name="Percent 2 11 4 2" xfId="12390"/>
    <cellStyle name="Percent 2 11 4 20" xfId="62882"/>
    <cellStyle name="Percent 2 11 4 3" xfId="10073"/>
    <cellStyle name="Percent 2 11 4 4" xfId="34166"/>
    <cellStyle name="Percent 2 11 4 5" xfId="10522"/>
    <cellStyle name="Percent 2 11 4 6" xfId="34060"/>
    <cellStyle name="Percent 2 11 4 7" xfId="46678"/>
    <cellStyle name="Percent 2 11 4 8" xfId="48001"/>
    <cellStyle name="Percent 2 11 4 9" xfId="49260"/>
    <cellStyle name="Percent 2 11 40" xfId="22350"/>
    <cellStyle name="Percent 2 11 41" xfId="20931"/>
    <cellStyle name="Percent 2 11 42" xfId="23502"/>
    <cellStyle name="Percent 2 11 43" xfId="24223"/>
    <cellStyle name="Percent 2 11 44" xfId="22163"/>
    <cellStyle name="Percent 2 11 45" xfId="21277"/>
    <cellStyle name="Percent 2 11 46" xfId="23488"/>
    <cellStyle name="Percent 2 11 47" xfId="24099"/>
    <cellStyle name="Percent 2 11 48" xfId="23483"/>
    <cellStyle name="Percent 2 11 49" xfId="21390"/>
    <cellStyle name="Percent 2 11 5" xfId="7278"/>
    <cellStyle name="Percent 2 11 5 10" xfId="50502"/>
    <cellStyle name="Percent 2 11 5 11" xfId="51704"/>
    <cellStyle name="Percent 2 11 5 12" xfId="52983"/>
    <cellStyle name="Percent 2 11 5 13" xfId="54225"/>
    <cellStyle name="Percent 2 11 5 14" xfId="55459"/>
    <cellStyle name="Percent 2 11 5 15" xfId="56686"/>
    <cellStyle name="Percent 2 11 5 16" xfId="57903"/>
    <cellStyle name="Percent 2 11 5 17" xfId="59111"/>
    <cellStyle name="Percent 2 11 5 18" xfId="60305"/>
    <cellStyle name="Percent 2 11 5 19" xfId="61689"/>
    <cellStyle name="Percent 2 11 5 2" xfId="12421"/>
    <cellStyle name="Percent 2 11 5 20" xfId="62883"/>
    <cellStyle name="Percent 2 11 5 3" xfId="18498"/>
    <cellStyle name="Percent 2 11 5 4" xfId="32712"/>
    <cellStyle name="Percent 2 11 5 5" xfId="36609"/>
    <cellStyle name="Percent 2 11 5 6" xfId="40988"/>
    <cellStyle name="Percent 2 11 5 7" xfId="46679"/>
    <cellStyle name="Percent 2 11 5 8" xfId="48002"/>
    <cellStyle name="Percent 2 11 5 9" xfId="49261"/>
    <cellStyle name="Percent 2 11 50" xfId="23478"/>
    <cellStyle name="Percent 2 11 51" xfId="24525"/>
    <cellStyle name="Percent 2 11 52" xfId="24726"/>
    <cellStyle name="Percent 2 11 53" xfId="24930"/>
    <cellStyle name="Percent 2 11 54" xfId="25127"/>
    <cellStyle name="Percent 2 11 55" xfId="25326"/>
    <cellStyle name="Percent 2 11 56" xfId="25525"/>
    <cellStyle name="Percent 2 11 57" xfId="25715"/>
    <cellStyle name="Percent 2 11 58" xfId="25899"/>
    <cellStyle name="Percent 2 11 59" xfId="26092"/>
    <cellStyle name="Percent 2 11 6" xfId="7279"/>
    <cellStyle name="Percent 2 11 6 10" xfId="50503"/>
    <cellStyle name="Percent 2 11 6 11" xfId="51705"/>
    <cellStyle name="Percent 2 11 6 12" xfId="52984"/>
    <cellStyle name="Percent 2 11 6 13" xfId="54226"/>
    <cellStyle name="Percent 2 11 6 14" xfId="55460"/>
    <cellStyle name="Percent 2 11 6 15" xfId="56687"/>
    <cellStyle name="Percent 2 11 6 16" xfId="57904"/>
    <cellStyle name="Percent 2 11 6 17" xfId="59112"/>
    <cellStyle name="Percent 2 11 6 18" xfId="60306"/>
    <cellStyle name="Percent 2 11 6 19" xfId="61690"/>
    <cellStyle name="Percent 2 11 6 2" xfId="12422"/>
    <cellStyle name="Percent 2 11 6 20" xfId="62884"/>
    <cellStyle name="Percent 2 11 6 3" xfId="23363"/>
    <cellStyle name="Percent 2 11 6 4" xfId="32407"/>
    <cellStyle name="Percent 2 11 6 5" xfId="39765"/>
    <cellStyle name="Percent 2 11 6 6" xfId="33951"/>
    <cellStyle name="Percent 2 11 6 7" xfId="46680"/>
    <cellStyle name="Percent 2 11 6 8" xfId="48003"/>
    <cellStyle name="Percent 2 11 6 9" xfId="49262"/>
    <cellStyle name="Percent 2 11 60" xfId="26277"/>
    <cellStyle name="Percent 2 11 61" xfId="26459"/>
    <cellStyle name="Percent 2 11 62" xfId="26644"/>
    <cellStyle name="Percent 2 11 63" xfId="26828"/>
    <cellStyle name="Percent 2 11 64" xfId="27008"/>
    <cellStyle name="Percent 2 11 65" xfId="27181"/>
    <cellStyle name="Percent 2 11 66" xfId="24867"/>
    <cellStyle name="Percent 2 11 67" xfId="29029"/>
    <cellStyle name="Percent 2 11 68" xfId="18920"/>
    <cellStyle name="Percent 2 11 69" xfId="26442"/>
    <cellStyle name="Percent 2 11 7" xfId="7280"/>
    <cellStyle name="Percent 2 11 7 10" xfId="50504"/>
    <cellStyle name="Percent 2 11 7 11" xfId="51706"/>
    <cellStyle name="Percent 2 11 7 12" xfId="52985"/>
    <cellStyle name="Percent 2 11 7 13" xfId="54227"/>
    <cellStyle name="Percent 2 11 7 14" xfId="55461"/>
    <cellStyle name="Percent 2 11 7 15" xfId="56688"/>
    <cellStyle name="Percent 2 11 7 16" xfId="57905"/>
    <cellStyle name="Percent 2 11 7 17" xfId="59113"/>
    <cellStyle name="Percent 2 11 7 18" xfId="60307"/>
    <cellStyle name="Percent 2 11 7 19" xfId="61691"/>
    <cellStyle name="Percent 2 11 7 2" xfId="12423"/>
    <cellStyle name="Percent 2 11 7 20" xfId="62885"/>
    <cellStyle name="Percent 2 11 7 3" xfId="21008"/>
    <cellStyle name="Percent 2 11 7 4" xfId="32095"/>
    <cellStyle name="Percent 2 11 7 5" xfId="39079"/>
    <cellStyle name="Percent 2 11 7 6" xfId="34856"/>
    <cellStyle name="Percent 2 11 7 7" xfId="46681"/>
    <cellStyle name="Percent 2 11 7 8" xfId="48004"/>
    <cellStyle name="Percent 2 11 7 9" xfId="49263"/>
    <cellStyle name="Percent 2 11 70" xfId="29009"/>
    <cellStyle name="Percent 2 11 71" xfId="28110"/>
    <cellStyle name="Percent 2 11 72" xfId="29546"/>
    <cellStyle name="Percent 2 11 73" xfId="23684"/>
    <cellStyle name="Percent 2 11 74" xfId="26746"/>
    <cellStyle name="Percent 2 11 75" xfId="28693"/>
    <cellStyle name="Percent 2 11 76" xfId="28838"/>
    <cellStyle name="Percent 2 11 77" xfId="28958"/>
    <cellStyle name="Percent 2 11 78" xfId="22748"/>
    <cellStyle name="Percent 2 11 79" xfId="34267"/>
    <cellStyle name="Percent 2 11 8" xfId="7281"/>
    <cellStyle name="Percent 2 11 8 10" xfId="50505"/>
    <cellStyle name="Percent 2 11 8 11" xfId="51707"/>
    <cellStyle name="Percent 2 11 8 12" xfId="52986"/>
    <cellStyle name="Percent 2 11 8 13" xfId="54228"/>
    <cellStyle name="Percent 2 11 8 14" xfId="55462"/>
    <cellStyle name="Percent 2 11 8 15" xfId="56689"/>
    <cellStyle name="Percent 2 11 8 16" xfId="57906"/>
    <cellStyle name="Percent 2 11 8 17" xfId="59114"/>
    <cellStyle name="Percent 2 11 8 18" xfId="60308"/>
    <cellStyle name="Percent 2 11 8 19" xfId="61692"/>
    <cellStyle name="Percent 2 11 8 2" xfId="12424"/>
    <cellStyle name="Percent 2 11 8 20" xfId="62886"/>
    <cellStyle name="Percent 2 11 8 3" xfId="20560"/>
    <cellStyle name="Percent 2 11 8 4" xfId="31744"/>
    <cellStyle name="Percent 2 11 8 5" xfId="40939"/>
    <cellStyle name="Percent 2 11 8 6" xfId="40951"/>
    <cellStyle name="Percent 2 11 8 7" xfId="46682"/>
    <cellStyle name="Percent 2 11 8 8" xfId="48005"/>
    <cellStyle name="Percent 2 11 8 9" xfId="49264"/>
    <cellStyle name="Percent 2 11 80" xfId="41275"/>
    <cellStyle name="Percent 2 11 81" xfId="43257"/>
    <cellStyle name="Percent 2 11 82" xfId="46663"/>
    <cellStyle name="Percent 2 11 83" xfId="47986"/>
    <cellStyle name="Percent 2 11 84" xfId="49245"/>
    <cellStyle name="Percent 2 11 85" xfId="50486"/>
    <cellStyle name="Percent 2 11 86" xfId="51688"/>
    <cellStyle name="Percent 2 11 87" xfId="52967"/>
    <cellStyle name="Percent 2 11 88" xfId="54209"/>
    <cellStyle name="Percent 2 11 89" xfId="55443"/>
    <cellStyle name="Percent 2 11 9" xfId="7282"/>
    <cellStyle name="Percent 2 11 9 10" xfId="50506"/>
    <cellStyle name="Percent 2 11 9 11" xfId="51708"/>
    <cellStyle name="Percent 2 11 9 12" xfId="52987"/>
    <cellStyle name="Percent 2 11 9 13" xfId="54229"/>
    <cellStyle name="Percent 2 11 9 14" xfId="55463"/>
    <cellStyle name="Percent 2 11 9 15" xfId="56690"/>
    <cellStyle name="Percent 2 11 9 16" xfId="57907"/>
    <cellStyle name="Percent 2 11 9 17" xfId="59115"/>
    <cellStyle name="Percent 2 11 9 18" xfId="60309"/>
    <cellStyle name="Percent 2 11 9 19" xfId="61693"/>
    <cellStyle name="Percent 2 11 9 2" xfId="12425"/>
    <cellStyle name="Percent 2 11 9 20" xfId="62887"/>
    <cellStyle name="Percent 2 11 9 3" xfId="10053"/>
    <cellStyle name="Percent 2 11 9 4" xfId="36246"/>
    <cellStyle name="Percent 2 11 9 5" xfId="31556"/>
    <cellStyle name="Percent 2 11 9 6" xfId="41506"/>
    <cellStyle name="Percent 2 11 9 7" xfId="46683"/>
    <cellStyle name="Percent 2 11 9 8" xfId="48006"/>
    <cellStyle name="Percent 2 11 9 9" xfId="49265"/>
    <cellStyle name="Percent 2 11 90" xfId="56670"/>
    <cellStyle name="Percent 2 11 91" xfId="57887"/>
    <cellStyle name="Percent 2 11 92" xfId="59095"/>
    <cellStyle name="Percent 2 11 93" xfId="60289"/>
    <cellStyle name="Percent 2 11 94" xfId="61673"/>
    <cellStyle name="Percent 2 11 95" xfId="62867"/>
    <cellStyle name="Percent 2 12" xfId="7283"/>
    <cellStyle name="Percent 2 12 10" xfId="7284"/>
    <cellStyle name="Percent 2 12 10 2" xfId="12427"/>
    <cellStyle name="Percent 2 12 10 3" xfId="19752"/>
    <cellStyle name="Percent 2 12 10 4" xfId="35711"/>
    <cellStyle name="Percent 2 12 10 5" xfId="31947"/>
    <cellStyle name="Percent 2 12 10 6" xfId="37644"/>
    <cellStyle name="Percent 2 12 11" xfId="7285"/>
    <cellStyle name="Percent 2 12 11 2" xfId="12428"/>
    <cellStyle name="Percent 2 12 11 3" xfId="19351"/>
    <cellStyle name="Percent 2 12 11 4" xfId="35375"/>
    <cellStyle name="Percent 2 12 11 5" xfId="9483"/>
    <cellStyle name="Percent 2 12 11 6" xfId="33958"/>
    <cellStyle name="Percent 2 12 12" xfId="7286"/>
    <cellStyle name="Percent 2 12 12 2" xfId="12429"/>
    <cellStyle name="Percent 2 12 12 3" xfId="18940"/>
    <cellStyle name="Percent 2 12 12 4" xfId="35077"/>
    <cellStyle name="Percent 2 12 12 5" xfId="14686"/>
    <cellStyle name="Percent 2 12 12 6" xfId="35016"/>
    <cellStyle name="Percent 2 12 13" xfId="7287"/>
    <cellStyle name="Percent 2 12 13 2" xfId="12430"/>
    <cellStyle name="Percent 2 12 13 3" xfId="18531"/>
    <cellStyle name="Percent 2 12 13 4" xfId="34780"/>
    <cellStyle name="Percent 2 12 13 5" xfId="10590"/>
    <cellStyle name="Percent 2 12 13 6" xfId="44965"/>
    <cellStyle name="Percent 2 12 14" xfId="7288"/>
    <cellStyle name="Percent 2 12 14 2" xfId="12431"/>
    <cellStyle name="Percent 2 12 14 3" xfId="18129"/>
    <cellStyle name="Percent 2 12 14 4" xfId="34477"/>
    <cellStyle name="Percent 2 12 14 5" xfId="30677"/>
    <cellStyle name="Percent 2 12 14 6" xfId="44356"/>
    <cellStyle name="Percent 2 12 15" xfId="7289"/>
    <cellStyle name="Percent 2 12 15 2" xfId="12432"/>
    <cellStyle name="Percent 2 12 15 3" xfId="17721"/>
    <cellStyle name="Percent 2 12 15 4" xfId="34164"/>
    <cellStyle name="Percent 2 12 15 5" xfId="40966"/>
    <cellStyle name="Percent 2 12 15 6" xfId="44268"/>
    <cellStyle name="Percent 2 12 16" xfId="7290"/>
    <cellStyle name="Percent 2 12 16 2" xfId="13310"/>
    <cellStyle name="Percent 2 12 16 3" xfId="30169"/>
    <cellStyle name="Percent 2 12 16 4" xfId="32970"/>
    <cellStyle name="Percent 2 12 16 5" xfId="41753"/>
    <cellStyle name="Percent 2 12 16 6" xfId="39120"/>
    <cellStyle name="Percent 2 12 17" xfId="7291"/>
    <cellStyle name="Percent 2 12 17 2" xfId="14820"/>
    <cellStyle name="Percent 2 12 17 3" xfId="31534"/>
    <cellStyle name="Percent 2 12 17 4" xfId="39048"/>
    <cellStyle name="Percent 2 12 17 5" xfId="41089"/>
    <cellStyle name="Percent 2 12 17 6" xfId="39932"/>
    <cellStyle name="Percent 2 12 18" xfId="7292"/>
    <cellStyle name="Percent 2 12 18 2" xfId="15267"/>
    <cellStyle name="Percent 2 12 18 3" xfId="31872"/>
    <cellStyle name="Percent 2 12 18 4" xfId="38352"/>
    <cellStyle name="Percent 2 12 18 5" xfId="22911"/>
    <cellStyle name="Percent 2 12 18 6" xfId="34637"/>
    <cellStyle name="Percent 2 12 19" xfId="7293"/>
    <cellStyle name="Percent 2 12 19 2" xfId="14995"/>
    <cellStyle name="Percent 2 12 19 3" xfId="31663"/>
    <cellStyle name="Percent 2 12 19 4" xfId="32892"/>
    <cellStyle name="Percent 2 12 19 5" xfId="39986"/>
    <cellStyle name="Percent 2 12 19 6" xfId="45033"/>
    <cellStyle name="Percent 2 12 2" xfId="7294"/>
    <cellStyle name="Percent 2 12 2 10" xfId="7295"/>
    <cellStyle name="Percent 2 12 2 10 2" xfId="12434"/>
    <cellStyle name="Percent 2 12 2 10 3" xfId="16931"/>
    <cellStyle name="Percent 2 12 2 10 4" xfId="36643"/>
    <cellStyle name="Percent 2 12 2 10 5" xfId="11096"/>
    <cellStyle name="Percent 2 12 2 10 6" xfId="44163"/>
    <cellStyle name="Percent 2 12 2 11" xfId="7296"/>
    <cellStyle name="Percent 2 12 2 11 2" xfId="12435"/>
    <cellStyle name="Percent 2 12 2 11 3" xfId="16531"/>
    <cellStyle name="Percent 2 12 2 11 4" xfId="37011"/>
    <cellStyle name="Percent 2 12 2 11 5" xfId="11113"/>
    <cellStyle name="Percent 2 12 2 11 6" xfId="44113"/>
    <cellStyle name="Percent 2 12 2 12" xfId="7297"/>
    <cellStyle name="Percent 2 12 2 12 2" xfId="12436"/>
    <cellStyle name="Percent 2 12 2 12 3" xfId="10048"/>
    <cellStyle name="Percent 2 12 2 12 4" xfId="41326"/>
    <cellStyle name="Percent 2 12 2 12 5" xfId="43600"/>
    <cellStyle name="Percent 2 12 2 12 6" xfId="44065"/>
    <cellStyle name="Percent 2 12 2 13" xfId="7298"/>
    <cellStyle name="Percent 2 12 2 13 2" xfId="12437"/>
    <cellStyle name="Percent 2 12 2 13 3" xfId="16130"/>
    <cellStyle name="Percent 2 12 2 13 4" xfId="39808"/>
    <cellStyle name="Percent 2 12 2 13 5" xfId="42478"/>
    <cellStyle name="Percent 2 12 2 13 6" xfId="37008"/>
    <cellStyle name="Percent 2 12 2 14" xfId="7299"/>
    <cellStyle name="Percent 2 12 2 14 2" xfId="13311"/>
    <cellStyle name="Percent 2 12 2 14 3" xfId="30170"/>
    <cellStyle name="Percent 2 12 2 14 4" xfId="32677"/>
    <cellStyle name="Percent 2 12 2 14 5" xfId="38404"/>
    <cellStyle name="Percent 2 12 2 14 6" xfId="41775"/>
    <cellStyle name="Percent 2 12 2 15" xfId="7300"/>
    <cellStyle name="Percent 2 12 2 15 2" xfId="14821"/>
    <cellStyle name="Percent 2 12 2 15 3" xfId="31535"/>
    <cellStyle name="Percent 2 12 2 15 4" xfId="38932"/>
    <cellStyle name="Percent 2 12 2 15 5" xfId="38870"/>
    <cellStyle name="Percent 2 12 2 15 6" xfId="10635"/>
    <cellStyle name="Percent 2 12 2 16" xfId="7301"/>
    <cellStyle name="Percent 2 12 2 16 2" xfId="15268"/>
    <cellStyle name="Percent 2 12 2 16 3" xfId="31873"/>
    <cellStyle name="Percent 2 12 2 16 4" xfId="34992"/>
    <cellStyle name="Percent 2 12 2 16 5" xfId="14704"/>
    <cellStyle name="Percent 2 12 2 16 6" xfId="40346"/>
    <cellStyle name="Percent 2 12 2 17" xfId="7302"/>
    <cellStyle name="Percent 2 12 2 17 2" xfId="14996"/>
    <cellStyle name="Percent 2 12 2 17 3" xfId="31664"/>
    <cellStyle name="Percent 2 12 2 17 4" xfId="37336"/>
    <cellStyle name="Percent 2 12 2 17 5" xfId="35232"/>
    <cellStyle name="Percent 2 12 2 17 6" xfId="45004"/>
    <cellStyle name="Percent 2 12 2 18" xfId="7303"/>
    <cellStyle name="Percent 2 12 2 18 2" xfId="15442"/>
    <cellStyle name="Percent 2 12 2 18 3" xfId="32016"/>
    <cellStyle name="Percent 2 12 2 18 4" xfId="36865"/>
    <cellStyle name="Percent 2 12 2 18 5" xfId="11102"/>
    <cellStyle name="Percent 2 12 2 18 6" xfId="36868"/>
    <cellStyle name="Percent 2 12 2 19" xfId="7304"/>
    <cellStyle name="Percent 2 12 2 19 2" xfId="15843"/>
    <cellStyle name="Percent 2 12 2 19 3" xfId="32328"/>
    <cellStyle name="Percent 2 12 2 19 4" xfId="40667"/>
    <cellStyle name="Percent 2 12 2 19 5" xfId="43134"/>
    <cellStyle name="Percent 2 12 2 19 6" xfId="44731"/>
    <cellStyle name="Percent 2 12 2 2" xfId="7305"/>
    <cellStyle name="Percent 2 12 2 2 10" xfId="50509"/>
    <cellStyle name="Percent 2 12 2 2 11" xfId="51711"/>
    <cellStyle name="Percent 2 12 2 2 12" xfId="52990"/>
    <cellStyle name="Percent 2 12 2 2 13" xfId="54232"/>
    <cellStyle name="Percent 2 12 2 2 14" xfId="55466"/>
    <cellStyle name="Percent 2 12 2 2 15" xfId="56693"/>
    <cellStyle name="Percent 2 12 2 2 16" xfId="57910"/>
    <cellStyle name="Percent 2 12 2 2 17" xfId="59118"/>
    <cellStyle name="Percent 2 12 2 2 18" xfId="60312"/>
    <cellStyle name="Percent 2 12 2 2 19" xfId="61696"/>
    <cellStyle name="Percent 2 12 2 2 2" xfId="12433"/>
    <cellStyle name="Percent 2 12 2 2 20" xfId="62890"/>
    <cellStyle name="Percent 2 12 2 2 3" xfId="17324"/>
    <cellStyle name="Percent 2 12 2 2 4" xfId="17435"/>
    <cellStyle name="Percent 2 12 2 2 5" xfId="32690"/>
    <cellStyle name="Percent 2 12 2 2 6" xfId="44213"/>
    <cellStyle name="Percent 2 12 2 2 7" xfId="46686"/>
    <cellStyle name="Percent 2 12 2 2 8" xfId="48009"/>
    <cellStyle name="Percent 2 12 2 2 9" xfId="49268"/>
    <cellStyle name="Percent 2 12 2 20" xfId="7306"/>
    <cellStyle name="Percent 2 12 2 20 2" xfId="16244"/>
    <cellStyle name="Percent 2 12 2 20 3" xfId="32636"/>
    <cellStyle name="Percent 2 12 2 20 4" xfId="34049"/>
    <cellStyle name="Percent 2 12 2 20 5" xfId="40863"/>
    <cellStyle name="Percent 2 12 2 20 6" xfId="44992"/>
    <cellStyle name="Percent 2 12 2 21" xfId="7307"/>
    <cellStyle name="Percent 2 12 2 21 2" xfId="16642"/>
    <cellStyle name="Percent 2 12 2 21 3" xfId="32929"/>
    <cellStyle name="Percent 2 12 2 21 4" xfId="35929"/>
    <cellStyle name="Percent 2 12 2 21 5" xfId="38434"/>
    <cellStyle name="Percent 2 12 2 21 6" xfId="13946"/>
    <cellStyle name="Percent 2 12 2 22" xfId="7308"/>
    <cellStyle name="Percent 2 12 2 22 2" xfId="17034"/>
    <cellStyle name="Percent 2 12 2 22 3" xfId="33237"/>
    <cellStyle name="Percent 2 12 2 22 4" xfId="40105"/>
    <cellStyle name="Percent 2 12 2 22 5" xfId="42710"/>
    <cellStyle name="Percent 2 12 2 22 6" xfId="44196"/>
    <cellStyle name="Percent 2 12 2 23" xfId="7309"/>
    <cellStyle name="Percent 2 12 2 23 2" xfId="17434"/>
    <cellStyle name="Percent 2 12 2 23 3" xfId="33524"/>
    <cellStyle name="Percent 2 12 2 23 4" xfId="37199"/>
    <cellStyle name="Percent 2 12 2 23 5" xfId="33149"/>
    <cellStyle name="Percent 2 12 2 23 6" xfId="38345"/>
    <cellStyle name="Percent 2 12 2 24" xfId="7310"/>
    <cellStyle name="Percent 2 12 2 24 2" xfId="17833"/>
    <cellStyle name="Percent 2 12 2 24 3" xfId="33807"/>
    <cellStyle name="Percent 2 12 2 24 4" xfId="39927"/>
    <cellStyle name="Percent 2 12 2 24 5" xfId="42571"/>
    <cellStyle name="Percent 2 12 2 24 6" xfId="44104"/>
    <cellStyle name="Percent 2 12 2 25" xfId="7311"/>
    <cellStyle name="Percent 2 12 2 25 2" xfId="18241"/>
    <cellStyle name="Percent 2 12 2 25 3" xfId="34096"/>
    <cellStyle name="Percent 2 12 2 25 4" xfId="30642"/>
    <cellStyle name="Percent 2 12 2 25 5" xfId="38730"/>
    <cellStyle name="Percent 2 12 2 25 6" xfId="42844"/>
    <cellStyle name="Percent 2 12 2 26" xfId="7312"/>
    <cellStyle name="Percent 2 12 2 26 2" xfId="18649"/>
    <cellStyle name="Percent 2 12 2 26 3" xfId="34410"/>
    <cellStyle name="Percent 2 12 2 26 4" xfId="37242"/>
    <cellStyle name="Percent 2 12 2 26 5" xfId="30927"/>
    <cellStyle name="Percent 2 12 2 26 6" xfId="41005"/>
    <cellStyle name="Percent 2 12 2 27" xfId="7313"/>
    <cellStyle name="Percent 2 12 2 27 2" xfId="19058"/>
    <cellStyle name="Percent 2 12 2 27 3" xfId="34702"/>
    <cellStyle name="Percent 2 12 2 27 4" xfId="10566"/>
    <cellStyle name="Percent 2 12 2 27 5" xfId="32160"/>
    <cellStyle name="Percent 2 12 2 27 6" xfId="40331"/>
    <cellStyle name="Percent 2 12 2 28" xfId="7314"/>
    <cellStyle name="Percent 2 12 2 28 2" xfId="19465"/>
    <cellStyle name="Percent 2 12 2 28 3" xfId="35000"/>
    <cellStyle name="Percent 2 12 2 28 4" xfId="15860"/>
    <cellStyle name="Percent 2 12 2 28 5" xfId="33669"/>
    <cellStyle name="Percent 2 12 2 28 6" xfId="14536"/>
    <cellStyle name="Percent 2 12 2 29" xfId="7315"/>
    <cellStyle name="Percent 2 12 2 29 2" xfId="19867"/>
    <cellStyle name="Percent 2 12 2 29 3" xfId="35298"/>
    <cellStyle name="Percent 2 12 2 29 4" xfId="40990"/>
    <cellStyle name="Percent 2 12 2 29 5" xfId="43350"/>
    <cellStyle name="Percent 2 12 2 29 6" xfId="44381"/>
    <cellStyle name="Percent 2 12 2 3" xfId="7316"/>
    <cellStyle name="Percent 2 12 2 3 10" xfId="50510"/>
    <cellStyle name="Percent 2 12 2 3 11" xfId="51712"/>
    <cellStyle name="Percent 2 12 2 3 12" xfId="52991"/>
    <cellStyle name="Percent 2 12 2 3 13" xfId="54233"/>
    <cellStyle name="Percent 2 12 2 3 14" xfId="55467"/>
    <cellStyle name="Percent 2 12 2 3 15" xfId="56694"/>
    <cellStyle name="Percent 2 12 2 3 16" xfId="57911"/>
    <cellStyle name="Percent 2 12 2 3 17" xfId="59119"/>
    <cellStyle name="Percent 2 12 2 3 18" xfId="60313"/>
    <cellStyle name="Percent 2 12 2 3 19" xfId="61697"/>
    <cellStyle name="Percent 2 12 2 3 2" xfId="12438"/>
    <cellStyle name="Percent 2 12 2 3 20" xfId="62891"/>
    <cellStyle name="Percent 2 12 2 3 3" xfId="15729"/>
    <cellStyle name="Percent 2 12 2 3 4" xfId="39612"/>
    <cellStyle name="Percent 2 12 2 3 5" xfId="42321"/>
    <cellStyle name="Percent 2 12 2 3 6" xfId="32619"/>
    <cellStyle name="Percent 2 12 2 3 7" xfId="46687"/>
    <cellStyle name="Percent 2 12 2 3 8" xfId="48010"/>
    <cellStyle name="Percent 2 12 2 3 9" xfId="49269"/>
    <cellStyle name="Percent 2 12 2 30" xfId="7317"/>
    <cellStyle name="Percent 2 12 2 30 2" xfId="20270"/>
    <cellStyle name="Percent 2 12 2 30 3" xfId="35638"/>
    <cellStyle name="Percent 2 12 2 30 4" xfId="37075"/>
    <cellStyle name="Percent 2 12 2 30 5" xfId="36720"/>
    <cellStyle name="Percent 2 12 2 30 6" xfId="38142"/>
    <cellStyle name="Percent 2 12 2 31" xfId="7318"/>
    <cellStyle name="Percent 2 12 2 31 2" xfId="18632"/>
    <cellStyle name="Percent 2 12 2 31 3" xfId="34394"/>
    <cellStyle name="Percent 2 12 2 31 4" xfId="39809"/>
    <cellStyle name="Percent 2 12 2 31 5" xfId="42479"/>
    <cellStyle name="Percent 2 12 2 31 6" xfId="44100"/>
    <cellStyle name="Percent 2 12 2 32" xfId="7319"/>
    <cellStyle name="Percent 2 12 2 32 2" xfId="23540"/>
    <cellStyle name="Percent 2 12 2 32 3" xfId="37908"/>
    <cellStyle name="Percent 2 12 2 32 4" xfId="31696"/>
    <cellStyle name="Percent 2 12 2 32 5" xfId="12878"/>
    <cellStyle name="Percent 2 12 2 32 6" xfId="44919"/>
    <cellStyle name="Percent 2 12 2 33" xfId="7320"/>
    <cellStyle name="Percent 2 12 2 33 2" xfId="23747"/>
    <cellStyle name="Percent 2 12 2 33 3" xfId="38049"/>
    <cellStyle name="Percent 2 12 2 33 4" xfId="14085"/>
    <cellStyle name="Percent 2 12 2 33 5" xfId="41139"/>
    <cellStyle name="Percent 2 12 2 33 6" xfId="40230"/>
    <cellStyle name="Percent 2 12 2 34" xfId="9760"/>
    <cellStyle name="Percent 2 12 2 35" xfId="24148"/>
    <cellStyle name="Percent 2 12 2 36" xfId="19354"/>
    <cellStyle name="Percent 2 12 2 37" xfId="24581"/>
    <cellStyle name="Percent 2 12 2 38" xfId="24781"/>
    <cellStyle name="Percent 2 12 2 39" xfId="24986"/>
    <cellStyle name="Percent 2 12 2 4" xfId="7321"/>
    <cellStyle name="Percent 2 12 2 4 10" xfId="50511"/>
    <cellStyle name="Percent 2 12 2 4 11" xfId="51713"/>
    <cellStyle name="Percent 2 12 2 4 12" xfId="52992"/>
    <cellStyle name="Percent 2 12 2 4 13" xfId="54234"/>
    <cellStyle name="Percent 2 12 2 4 14" xfId="55468"/>
    <cellStyle name="Percent 2 12 2 4 15" xfId="56695"/>
    <cellStyle name="Percent 2 12 2 4 16" xfId="57912"/>
    <cellStyle name="Percent 2 12 2 4 17" xfId="59120"/>
    <cellStyle name="Percent 2 12 2 4 18" xfId="60314"/>
    <cellStyle name="Percent 2 12 2 4 19" xfId="61698"/>
    <cellStyle name="Percent 2 12 2 4 2" xfId="12439"/>
    <cellStyle name="Percent 2 12 2 4 20" xfId="62892"/>
    <cellStyle name="Percent 2 12 2 4 3" xfId="15329"/>
    <cellStyle name="Percent 2 12 2 4 4" xfId="39491"/>
    <cellStyle name="Percent 2 12 2 4 5" xfId="42226"/>
    <cellStyle name="Percent 2 12 2 4 6" xfId="38428"/>
    <cellStyle name="Percent 2 12 2 4 7" xfId="46688"/>
    <cellStyle name="Percent 2 12 2 4 8" xfId="48011"/>
    <cellStyle name="Percent 2 12 2 4 9" xfId="49270"/>
    <cellStyle name="Percent 2 12 2 40" xfId="25182"/>
    <cellStyle name="Percent 2 12 2 41" xfId="25381"/>
    <cellStyle name="Percent 2 12 2 42" xfId="25579"/>
    <cellStyle name="Percent 2 12 2 43" xfId="25767"/>
    <cellStyle name="Percent 2 12 2 44" xfId="25953"/>
    <cellStyle name="Percent 2 12 2 45" xfId="26145"/>
    <cellStyle name="Percent 2 12 2 46" xfId="26330"/>
    <cellStyle name="Percent 2 12 2 47" xfId="26511"/>
    <cellStyle name="Percent 2 12 2 48" xfId="26699"/>
    <cellStyle name="Percent 2 12 2 49" xfId="26880"/>
    <cellStyle name="Percent 2 12 2 5" xfId="7322"/>
    <cellStyle name="Percent 2 12 2 5 10" xfId="50512"/>
    <cellStyle name="Percent 2 12 2 5 11" xfId="51714"/>
    <cellStyle name="Percent 2 12 2 5 12" xfId="52993"/>
    <cellStyle name="Percent 2 12 2 5 13" xfId="54235"/>
    <cellStyle name="Percent 2 12 2 5 14" xfId="55469"/>
    <cellStyle name="Percent 2 12 2 5 15" xfId="56696"/>
    <cellStyle name="Percent 2 12 2 5 16" xfId="57913"/>
    <cellStyle name="Percent 2 12 2 5 17" xfId="59121"/>
    <cellStyle name="Percent 2 12 2 5 18" xfId="60315"/>
    <cellStyle name="Percent 2 12 2 5 19" xfId="61699"/>
    <cellStyle name="Percent 2 12 2 5 2" xfId="12440"/>
    <cellStyle name="Percent 2 12 2 5 20" xfId="62893"/>
    <cellStyle name="Percent 2 12 2 5 3" xfId="14883"/>
    <cellStyle name="Percent 2 12 2 5 4" xfId="39373"/>
    <cellStyle name="Percent 2 12 2 5 5" xfId="42128"/>
    <cellStyle name="Percent 2 12 2 5 6" xfId="36173"/>
    <cellStyle name="Percent 2 12 2 5 7" xfId="46689"/>
    <cellStyle name="Percent 2 12 2 5 8" xfId="48012"/>
    <cellStyle name="Percent 2 12 2 5 9" xfId="49271"/>
    <cellStyle name="Percent 2 12 2 50" xfId="27058"/>
    <cellStyle name="Percent 2 12 2 51" xfId="27229"/>
    <cellStyle name="Percent 2 12 2 52" xfId="27403"/>
    <cellStyle name="Percent 2 12 2 53" xfId="27567"/>
    <cellStyle name="Percent 2 12 2 54" xfId="27727"/>
    <cellStyle name="Percent 2 12 2 55" xfId="27881"/>
    <cellStyle name="Percent 2 12 2 56" xfId="28026"/>
    <cellStyle name="Percent 2 12 2 57" xfId="28179"/>
    <cellStyle name="Percent 2 12 2 58" xfId="28332"/>
    <cellStyle name="Percent 2 12 2 59" xfId="28474"/>
    <cellStyle name="Percent 2 12 2 6" xfId="7323"/>
    <cellStyle name="Percent 2 12 2 6 10" xfId="50513"/>
    <cellStyle name="Percent 2 12 2 6 11" xfId="51715"/>
    <cellStyle name="Percent 2 12 2 6 12" xfId="52994"/>
    <cellStyle name="Percent 2 12 2 6 13" xfId="54236"/>
    <cellStyle name="Percent 2 12 2 6 14" xfId="55470"/>
    <cellStyle name="Percent 2 12 2 6 15" xfId="56697"/>
    <cellStyle name="Percent 2 12 2 6 16" xfId="57914"/>
    <cellStyle name="Percent 2 12 2 6 17" xfId="59122"/>
    <cellStyle name="Percent 2 12 2 6 18" xfId="60316"/>
    <cellStyle name="Percent 2 12 2 6 19" xfId="61700"/>
    <cellStyle name="Percent 2 12 2 6 2" xfId="12441"/>
    <cellStyle name="Percent 2 12 2 6 20" xfId="62894"/>
    <cellStyle name="Percent 2 12 2 6 3" xfId="13501"/>
    <cellStyle name="Percent 2 12 2 6 4" xfId="39253"/>
    <cellStyle name="Percent 2 12 2 6 5" xfId="42050"/>
    <cellStyle name="Percent 2 12 2 6 6" xfId="43488"/>
    <cellStyle name="Percent 2 12 2 6 7" xfId="46690"/>
    <cellStyle name="Percent 2 12 2 6 8" xfId="48013"/>
    <cellStyle name="Percent 2 12 2 6 9" xfId="49272"/>
    <cellStyle name="Percent 2 12 2 60" xfId="28617"/>
    <cellStyle name="Percent 2 12 2 61" xfId="28753"/>
    <cellStyle name="Percent 2 12 2 62" xfId="28881"/>
    <cellStyle name="Percent 2 12 2 63" xfId="29007"/>
    <cellStyle name="Percent 2 12 2 64" xfId="27685"/>
    <cellStyle name="Percent 2 12 2 65" xfId="29221"/>
    <cellStyle name="Percent 2 12 2 66" xfId="25683"/>
    <cellStyle name="Percent 2 12 2 67" xfId="25466"/>
    <cellStyle name="Percent 2 12 2 68" xfId="29563"/>
    <cellStyle name="Percent 2 12 2 69" xfId="29646"/>
    <cellStyle name="Percent 2 12 2 7" xfId="7324"/>
    <cellStyle name="Percent 2 12 2 7 10" xfId="50514"/>
    <cellStyle name="Percent 2 12 2 7 11" xfId="51716"/>
    <cellStyle name="Percent 2 12 2 7 12" xfId="52995"/>
    <cellStyle name="Percent 2 12 2 7 13" xfId="54237"/>
    <cellStyle name="Percent 2 12 2 7 14" xfId="55471"/>
    <cellStyle name="Percent 2 12 2 7 15" xfId="56698"/>
    <cellStyle name="Percent 2 12 2 7 16" xfId="57915"/>
    <cellStyle name="Percent 2 12 2 7 17" xfId="59123"/>
    <cellStyle name="Percent 2 12 2 7 18" xfId="60317"/>
    <cellStyle name="Percent 2 12 2 7 19" xfId="61701"/>
    <cellStyle name="Percent 2 12 2 7 2" xfId="12442"/>
    <cellStyle name="Percent 2 12 2 7 20" xfId="62895"/>
    <cellStyle name="Percent 2 12 2 7 3" xfId="13182"/>
    <cellStyle name="Percent 2 12 2 7 4" xfId="39134"/>
    <cellStyle name="Percent 2 12 2 7 5" xfId="41958"/>
    <cellStyle name="Percent 2 12 2 7 6" xfId="43218"/>
    <cellStyle name="Percent 2 12 2 7 7" xfId="46691"/>
    <cellStyle name="Percent 2 12 2 7 8" xfId="48014"/>
    <cellStyle name="Percent 2 12 2 7 9" xfId="49273"/>
    <cellStyle name="Percent 2 12 2 70" xfId="27790"/>
    <cellStyle name="Percent 2 12 2 71" xfId="29810"/>
    <cellStyle name="Percent 2 12 2 72" xfId="29877"/>
    <cellStyle name="Percent 2 12 2 73" xfId="29930"/>
    <cellStyle name="Percent 2 12 2 74" xfId="21708"/>
    <cellStyle name="Percent 2 12 2 75" xfId="24241"/>
    <cellStyle name="Percent 2 12 2 76" xfId="12870"/>
    <cellStyle name="Percent 2 12 2 77" xfId="34709"/>
    <cellStyle name="Percent 2 12 2 78" xfId="10573"/>
    <cellStyle name="Percent 2 12 2 79" xfId="42631"/>
    <cellStyle name="Percent 2 12 2 8" xfId="7325"/>
    <cellStyle name="Percent 2 12 2 8 2" xfId="12443"/>
    <cellStyle name="Percent 2 12 2 8 3" xfId="10052"/>
    <cellStyle name="Percent 2 12 2 8 4" xfId="39010"/>
    <cellStyle name="Percent 2 12 2 8 5" xfId="35934"/>
    <cellStyle name="Percent 2 12 2 8 6" xfId="42532"/>
    <cellStyle name="Percent 2 12 2 80" xfId="46685"/>
    <cellStyle name="Percent 2 12 2 81" xfId="48008"/>
    <cellStyle name="Percent 2 12 2 82" xfId="49267"/>
    <cellStyle name="Percent 2 12 2 83" xfId="50508"/>
    <cellStyle name="Percent 2 12 2 84" xfId="51710"/>
    <cellStyle name="Percent 2 12 2 85" xfId="52989"/>
    <cellStyle name="Percent 2 12 2 86" xfId="54231"/>
    <cellStyle name="Percent 2 12 2 87" xfId="55465"/>
    <cellStyle name="Percent 2 12 2 88" xfId="56692"/>
    <cellStyle name="Percent 2 12 2 89" xfId="57909"/>
    <cellStyle name="Percent 2 12 2 9" xfId="7326"/>
    <cellStyle name="Percent 2 12 2 9 2" xfId="12444"/>
    <cellStyle name="Percent 2 12 2 9 3" xfId="10051"/>
    <cellStyle name="Percent 2 12 2 9 4" xfId="33872"/>
    <cellStyle name="Percent 2 12 2 9 5" xfId="38756"/>
    <cellStyle name="Percent 2 12 2 9 6" xfId="42009"/>
    <cellStyle name="Percent 2 12 2 90" xfId="59117"/>
    <cellStyle name="Percent 2 12 2 91" xfId="60311"/>
    <cellStyle name="Percent 2 12 2 92" xfId="61695"/>
    <cellStyle name="Percent 2 12 2 93" xfId="62889"/>
    <cellStyle name="Percent 2 12 20" xfId="7327"/>
    <cellStyle name="Percent 2 12 20 2" xfId="15439"/>
    <cellStyle name="Percent 2 12 20 3" xfId="32013"/>
    <cellStyle name="Percent 2 12 20 4" xfId="40587"/>
    <cellStyle name="Percent 2 12 20 5" xfId="43076"/>
    <cellStyle name="Percent 2 12 20 6" xfId="43532"/>
    <cellStyle name="Percent 2 12 21" xfId="7328"/>
    <cellStyle name="Percent 2 12 21 2" xfId="15840"/>
    <cellStyle name="Percent 2 12 21 3" xfId="32325"/>
    <cellStyle name="Percent 2 12 21 4" xfId="39503"/>
    <cellStyle name="Percent 2 12 21 5" xfId="42238"/>
    <cellStyle name="Percent 2 12 21 6" xfId="44929"/>
    <cellStyle name="Percent 2 12 22" xfId="7329"/>
    <cellStyle name="Percent 2 12 22 2" xfId="16241"/>
    <cellStyle name="Percent 2 12 22 3" xfId="32633"/>
    <cellStyle name="Percent 2 12 22 4" xfId="38709"/>
    <cellStyle name="Percent 2 12 22 5" xfId="38869"/>
    <cellStyle name="Percent 2 12 22 6" xfId="32320"/>
    <cellStyle name="Percent 2 12 23" xfId="7330"/>
    <cellStyle name="Percent 2 12 23 2" xfId="16639"/>
    <cellStyle name="Percent 2 12 23 3" xfId="32926"/>
    <cellStyle name="Percent 2 12 23 4" xfId="36864"/>
    <cellStyle name="Percent 2 12 23 5" xfId="31440"/>
    <cellStyle name="Percent 2 12 23 6" xfId="34257"/>
    <cellStyle name="Percent 2 12 24" xfId="7331"/>
    <cellStyle name="Percent 2 12 24 2" xfId="17031"/>
    <cellStyle name="Percent 2 12 24 3" xfId="33234"/>
    <cellStyle name="Percent 2 12 24 4" xfId="40423"/>
    <cellStyle name="Percent 2 12 24 5" xfId="42951"/>
    <cellStyle name="Percent 2 12 24 6" xfId="44346"/>
    <cellStyle name="Percent 2 12 25" xfId="7332"/>
    <cellStyle name="Percent 2 12 25 2" xfId="17433"/>
    <cellStyle name="Percent 2 12 25 3" xfId="33523"/>
    <cellStyle name="Percent 2 12 25 4" xfId="37591"/>
    <cellStyle name="Percent 2 12 25 5" xfId="36839"/>
    <cellStyle name="Percent 2 12 25 6" xfId="41938"/>
    <cellStyle name="Percent 2 12 26" xfId="7333"/>
    <cellStyle name="Percent 2 12 26 2" xfId="17832"/>
    <cellStyle name="Percent 2 12 26 3" xfId="33806"/>
    <cellStyle name="Percent 2 12 26 4" xfId="13460"/>
    <cellStyle name="Percent 2 12 26 5" xfId="36303"/>
    <cellStyle name="Percent 2 12 26 6" xfId="44155"/>
    <cellStyle name="Percent 2 12 27" xfId="7334"/>
    <cellStyle name="Percent 2 12 27 2" xfId="18238"/>
    <cellStyle name="Percent 2 12 27 3" xfId="34093"/>
    <cellStyle name="Percent 2 12 27 4" xfId="10513"/>
    <cellStyle name="Percent 2 12 27 5" xfId="38696"/>
    <cellStyle name="Percent 2 12 27 6" xfId="42883"/>
    <cellStyle name="Percent 2 12 28" xfId="7335"/>
    <cellStyle name="Percent 2 12 28 2" xfId="18646"/>
    <cellStyle name="Percent 2 12 28 3" xfId="34407"/>
    <cellStyle name="Percent 2 12 28 4" xfId="35227"/>
    <cellStyle name="Percent 2 12 28 5" xfId="32910"/>
    <cellStyle name="Percent 2 12 28 6" xfId="9508"/>
    <cellStyle name="Percent 2 12 29" xfId="7336"/>
    <cellStyle name="Percent 2 12 29 2" xfId="19055"/>
    <cellStyle name="Percent 2 12 29 3" xfId="34699"/>
    <cellStyle name="Percent 2 12 29 4" xfId="17786"/>
    <cellStyle name="Percent 2 12 29 5" xfId="36061"/>
    <cellStyle name="Percent 2 12 29 6" xfId="38044"/>
    <cellStyle name="Percent 2 12 3" xfId="7337"/>
    <cellStyle name="Percent 2 12 3 10" xfId="7338"/>
    <cellStyle name="Percent 2 12 3 10 2" xfId="12446"/>
    <cellStyle name="Percent 2 12 3 10 3" xfId="10049"/>
    <cellStyle name="Percent 2 12 3 10 4" xfId="33308"/>
    <cellStyle name="Percent 2 12 3 10 5" xfId="38332"/>
    <cellStyle name="Percent 2 12 3 10 6" xfId="38034"/>
    <cellStyle name="Percent 2 12 3 11" xfId="7339"/>
    <cellStyle name="Percent 2 12 3 11 2" xfId="12447"/>
    <cellStyle name="Percent 2 12 3 11 3" xfId="19359"/>
    <cellStyle name="Percent 2 12 3 11 4" xfId="33006"/>
    <cellStyle name="Percent 2 12 3 11 5" xfId="41172"/>
    <cellStyle name="Percent 2 12 3 11 6" xfId="37004"/>
    <cellStyle name="Percent 2 12 3 12" xfId="7340"/>
    <cellStyle name="Percent 2 12 3 12 2" xfId="12448"/>
    <cellStyle name="Percent 2 12 3 12 3" xfId="18948"/>
    <cellStyle name="Percent 2 12 3 12 4" xfId="32711"/>
    <cellStyle name="Percent 2 12 3 12 5" xfId="40803"/>
    <cellStyle name="Percent 2 12 3 12 6" xfId="40766"/>
    <cellStyle name="Percent 2 12 3 13" xfId="7341"/>
    <cellStyle name="Percent 2 12 3 13 2" xfId="12449"/>
    <cellStyle name="Percent 2 12 3 13 3" xfId="18539"/>
    <cellStyle name="Percent 2 12 3 13 4" xfId="32406"/>
    <cellStyle name="Percent 2 12 3 13 5" xfId="39879"/>
    <cellStyle name="Percent 2 12 3 13 6" xfId="34318"/>
    <cellStyle name="Percent 2 12 3 14" xfId="7342"/>
    <cellStyle name="Percent 2 12 3 14 2" xfId="13312"/>
    <cellStyle name="Percent 2 12 3 14 3" xfId="30171"/>
    <cellStyle name="Percent 2 12 3 14 4" xfId="32372"/>
    <cellStyle name="Percent 2 12 3 14 5" xfId="36436"/>
    <cellStyle name="Percent 2 12 3 14 6" xfId="36324"/>
    <cellStyle name="Percent 2 12 3 15" xfId="7343"/>
    <cellStyle name="Percent 2 12 3 15 2" xfId="14828"/>
    <cellStyle name="Percent 2 12 3 15 3" xfId="31539"/>
    <cellStyle name="Percent 2 12 3 15 4" xfId="38281"/>
    <cellStyle name="Percent 2 12 3 15 5" xfId="39092"/>
    <cellStyle name="Percent 2 12 3 15 6" xfId="41737"/>
    <cellStyle name="Percent 2 12 3 16" xfId="7344"/>
    <cellStyle name="Percent 2 12 3 16 2" xfId="15274"/>
    <cellStyle name="Percent 2 12 3 16 3" xfId="31879"/>
    <cellStyle name="Percent 2 12 3 16 4" xfId="34928"/>
    <cellStyle name="Percent 2 12 3 16 5" xfId="10627"/>
    <cellStyle name="Percent 2 12 3 16 6" xfId="44960"/>
    <cellStyle name="Percent 2 12 3 17" xfId="7345"/>
    <cellStyle name="Percent 2 12 3 17 2" xfId="15005"/>
    <cellStyle name="Percent 2 12 3 17 3" xfId="31671"/>
    <cellStyle name="Percent 2 12 3 17 4" xfId="41037"/>
    <cellStyle name="Percent 2 12 3 17 5" xfId="43383"/>
    <cellStyle name="Percent 2 12 3 17 6" xfId="42255"/>
    <cellStyle name="Percent 2 12 3 18" xfId="7346"/>
    <cellStyle name="Percent 2 12 3 18 2" xfId="15451"/>
    <cellStyle name="Percent 2 12 3 18 3" xfId="32021"/>
    <cellStyle name="Percent 2 12 3 18 4" xfId="37343"/>
    <cellStyle name="Percent 2 12 3 18 5" xfId="20252"/>
    <cellStyle name="Percent 2 12 3 18 6" xfId="37848"/>
    <cellStyle name="Percent 2 12 3 19" xfId="7347"/>
    <cellStyle name="Percent 2 12 3 19 2" xfId="15851"/>
    <cellStyle name="Percent 2 12 3 19 3" xfId="32335"/>
    <cellStyle name="Percent 2 12 3 19 4" xfId="41137"/>
    <cellStyle name="Percent 2 12 3 19 5" xfId="43464"/>
    <cellStyle name="Percent 2 12 3 19 6" xfId="44668"/>
    <cellStyle name="Percent 2 12 3 2" xfId="7348"/>
    <cellStyle name="Percent 2 12 3 2 10" xfId="50516"/>
    <cellStyle name="Percent 2 12 3 2 11" xfId="51718"/>
    <cellStyle name="Percent 2 12 3 2 12" xfId="52997"/>
    <cellStyle name="Percent 2 12 3 2 13" xfId="54239"/>
    <cellStyle name="Percent 2 12 3 2 14" xfId="55473"/>
    <cellStyle name="Percent 2 12 3 2 15" xfId="56700"/>
    <cellStyle name="Percent 2 12 3 2 16" xfId="57917"/>
    <cellStyle name="Percent 2 12 3 2 17" xfId="59125"/>
    <cellStyle name="Percent 2 12 3 2 18" xfId="60319"/>
    <cellStyle name="Percent 2 12 3 2 19" xfId="61703"/>
    <cellStyle name="Percent 2 12 3 2 2" xfId="12445"/>
    <cellStyle name="Percent 2 12 3 2 20" xfId="62897"/>
    <cellStyle name="Percent 2 12 3 2 3" xfId="10050"/>
    <cellStyle name="Percent 2 12 3 2 4" xfId="33597"/>
    <cellStyle name="Percent 2 12 3 2 5" xfId="37745"/>
    <cellStyle name="Percent 2 12 3 2 6" xfId="43372"/>
    <cellStyle name="Percent 2 12 3 2 7" xfId="46693"/>
    <cellStyle name="Percent 2 12 3 2 8" xfId="48016"/>
    <cellStyle name="Percent 2 12 3 2 9" xfId="49275"/>
    <cellStyle name="Percent 2 12 3 20" xfId="7349"/>
    <cellStyle name="Percent 2 12 3 20 2" xfId="16252"/>
    <cellStyle name="Percent 2 12 3 20 3" xfId="32642"/>
    <cellStyle name="Percent 2 12 3 20 4" xfId="40381"/>
    <cellStyle name="Percent 2 12 3 20 5" xfId="42918"/>
    <cellStyle name="Percent 2 12 3 20 6" xfId="33688"/>
    <cellStyle name="Percent 2 12 3 21" xfId="7350"/>
    <cellStyle name="Percent 2 12 3 21 2" xfId="16650"/>
    <cellStyle name="Percent 2 12 3 21 3" xfId="32934"/>
    <cellStyle name="Percent 2 12 3 21 4" xfId="37440"/>
    <cellStyle name="Percent 2 12 3 21 5" xfId="32278"/>
    <cellStyle name="Percent 2 12 3 21 6" xfId="44117"/>
    <cellStyle name="Percent 2 12 3 22" xfId="7351"/>
    <cellStyle name="Percent 2 12 3 22 2" xfId="17043"/>
    <cellStyle name="Percent 2 12 3 22 3" xfId="33243"/>
    <cellStyle name="Percent 2 12 3 22 4" xfId="39083"/>
    <cellStyle name="Percent 2 12 3 22 5" xfId="22773"/>
    <cellStyle name="Percent 2 12 3 22 6" xfId="22914"/>
    <cellStyle name="Percent 2 12 3 23" xfId="7352"/>
    <cellStyle name="Percent 2 12 3 23 2" xfId="17440"/>
    <cellStyle name="Percent 2 12 3 23 3" xfId="33531"/>
    <cellStyle name="Percent 2 12 3 23 4" xfId="36897"/>
    <cellStyle name="Percent 2 12 3 23 5" xfId="39089"/>
    <cellStyle name="Percent 2 12 3 23 6" xfId="43060"/>
    <cellStyle name="Percent 2 12 3 24" xfId="7353"/>
    <cellStyle name="Percent 2 12 3 24 2" xfId="17844"/>
    <cellStyle name="Percent 2 12 3 24 3" xfId="33814"/>
    <cellStyle name="Percent 2 12 3 24 4" xfId="38760"/>
    <cellStyle name="Percent 2 12 3 24 5" xfId="11210"/>
    <cellStyle name="Percent 2 12 3 24 6" xfId="42145"/>
    <cellStyle name="Percent 2 12 3 25" xfId="7354"/>
    <cellStyle name="Percent 2 12 3 25 2" xfId="18249"/>
    <cellStyle name="Percent 2 12 3 25 3" xfId="34100"/>
    <cellStyle name="Percent 2 12 3 25 4" xfId="15698"/>
    <cellStyle name="Percent 2 12 3 25 5" xfId="39059"/>
    <cellStyle name="Percent 2 12 3 25 6" xfId="44179"/>
    <cellStyle name="Percent 2 12 3 26" xfId="7355"/>
    <cellStyle name="Percent 2 12 3 26 2" xfId="18658"/>
    <cellStyle name="Percent 2 12 3 26 3" xfId="34413"/>
    <cellStyle name="Percent 2 12 3 26 4" xfId="31394"/>
    <cellStyle name="Percent 2 12 3 26 5" xfId="37355"/>
    <cellStyle name="Percent 2 12 3 26 6" xfId="33498"/>
    <cellStyle name="Percent 2 12 3 27" xfId="7356"/>
    <cellStyle name="Percent 2 12 3 27 2" xfId="19067"/>
    <cellStyle name="Percent 2 12 3 27 3" xfId="34707"/>
    <cellStyle name="Percent 2 12 3 27 4" xfId="10570"/>
    <cellStyle name="Percent 2 12 3 27 5" xfId="32329"/>
    <cellStyle name="Percent 2 12 3 27 6" xfId="39156"/>
    <cellStyle name="Percent 2 12 3 28" xfId="7357"/>
    <cellStyle name="Percent 2 12 3 28 2" xfId="19474"/>
    <cellStyle name="Percent 2 12 3 28 3" xfId="35007"/>
    <cellStyle name="Percent 2 12 3 28 4" xfId="23319"/>
    <cellStyle name="Percent 2 12 3 28 5" xfId="35452"/>
    <cellStyle name="Percent 2 12 3 28 6" xfId="39424"/>
    <cellStyle name="Percent 2 12 3 29" xfId="7358"/>
    <cellStyle name="Percent 2 12 3 29 2" xfId="19878"/>
    <cellStyle name="Percent 2 12 3 29 3" xfId="35307"/>
    <cellStyle name="Percent 2 12 3 29 4" xfId="39402"/>
    <cellStyle name="Percent 2 12 3 29 5" xfId="42151"/>
    <cellStyle name="Percent 2 12 3 29 6" xfId="44042"/>
    <cellStyle name="Percent 2 12 3 3" xfId="7359"/>
    <cellStyle name="Percent 2 12 3 3 10" xfId="50517"/>
    <cellStyle name="Percent 2 12 3 3 11" xfId="51719"/>
    <cellStyle name="Percent 2 12 3 3 12" xfId="52998"/>
    <cellStyle name="Percent 2 12 3 3 13" xfId="54240"/>
    <cellStyle name="Percent 2 12 3 3 14" xfId="55474"/>
    <cellStyle name="Percent 2 12 3 3 15" xfId="56701"/>
    <cellStyle name="Percent 2 12 3 3 16" xfId="57918"/>
    <cellStyle name="Percent 2 12 3 3 17" xfId="59126"/>
    <cellStyle name="Percent 2 12 3 3 18" xfId="60320"/>
    <cellStyle name="Percent 2 12 3 3 19" xfId="61704"/>
    <cellStyle name="Percent 2 12 3 3 2" xfId="12450"/>
    <cellStyle name="Percent 2 12 3 3 20" xfId="62898"/>
    <cellStyle name="Percent 2 12 3 3 3" xfId="18137"/>
    <cellStyle name="Percent 2 12 3 3 4" xfId="32094"/>
    <cellStyle name="Percent 2 12 3 3 5" xfId="39200"/>
    <cellStyle name="Percent 2 12 3 3 6" xfId="34553"/>
    <cellStyle name="Percent 2 12 3 3 7" xfId="46694"/>
    <cellStyle name="Percent 2 12 3 3 8" xfId="48017"/>
    <cellStyle name="Percent 2 12 3 3 9" xfId="49276"/>
    <cellStyle name="Percent 2 12 3 30" xfId="7360"/>
    <cellStyle name="Percent 2 12 3 30 2" xfId="20278"/>
    <cellStyle name="Percent 2 12 3 30 3" xfId="35645"/>
    <cellStyle name="Percent 2 12 3 30 4" xfId="10782"/>
    <cellStyle name="Percent 2 12 3 30 5" xfId="35464"/>
    <cellStyle name="Percent 2 12 3 30 6" xfId="39324"/>
    <cellStyle name="Percent 2 12 3 31" xfId="7361"/>
    <cellStyle name="Percent 2 12 3 31 2" xfId="18629"/>
    <cellStyle name="Percent 2 12 3 31 3" xfId="34392"/>
    <cellStyle name="Percent 2 12 3 31 4" xfId="40131"/>
    <cellStyle name="Percent 2 12 3 31 5" xfId="42725"/>
    <cellStyle name="Percent 2 12 3 31 6" xfId="44261"/>
    <cellStyle name="Percent 2 12 3 32" xfId="7362"/>
    <cellStyle name="Percent 2 12 3 32 2" xfId="23056"/>
    <cellStyle name="Percent 2 12 3 32 3" xfId="37575"/>
    <cellStyle name="Percent 2 12 3 32 4" xfId="36612"/>
    <cellStyle name="Percent 2 12 3 32 5" xfId="13230"/>
    <cellStyle name="Percent 2 12 3 32 6" xfId="37974"/>
    <cellStyle name="Percent 2 12 3 33" xfId="7363"/>
    <cellStyle name="Percent 2 12 3 33 2" xfId="13655"/>
    <cellStyle name="Percent 2 12 3 33 3" xfId="30455"/>
    <cellStyle name="Percent 2 12 3 33 4" xfId="38895"/>
    <cellStyle name="Percent 2 12 3 33 5" xfId="33810"/>
    <cellStyle name="Percent 2 12 3 33 6" xfId="36496"/>
    <cellStyle name="Percent 2 12 3 34" xfId="9761"/>
    <cellStyle name="Percent 2 12 3 35" xfId="23415"/>
    <cellStyle name="Percent 2 12 3 36" xfId="22498"/>
    <cellStyle name="Percent 2 12 3 37" xfId="24177"/>
    <cellStyle name="Percent 2 12 3 38" xfId="24301"/>
    <cellStyle name="Percent 2 12 3 39" xfId="19893"/>
    <cellStyle name="Percent 2 12 3 4" xfId="7364"/>
    <cellStyle name="Percent 2 12 3 4 10" xfId="50518"/>
    <cellStyle name="Percent 2 12 3 4 11" xfId="51720"/>
    <cellStyle name="Percent 2 12 3 4 12" xfId="52999"/>
    <cellStyle name="Percent 2 12 3 4 13" xfId="54241"/>
    <cellStyle name="Percent 2 12 3 4 14" xfId="55475"/>
    <cellStyle name="Percent 2 12 3 4 15" xfId="56702"/>
    <cellStyle name="Percent 2 12 3 4 16" xfId="57919"/>
    <cellStyle name="Percent 2 12 3 4 17" xfId="59127"/>
    <cellStyle name="Percent 2 12 3 4 18" xfId="60321"/>
    <cellStyle name="Percent 2 12 3 4 19" xfId="61705"/>
    <cellStyle name="Percent 2 12 3 4 2" xfId="12451"/>
    <cellStyle name="Percent 2 12 3 4 20" xfId="62899"/>
    <cellStyle name="Percent 2 12 3 4 3" xfId="17730"/>
    <cellStyle name="Percent 2 12 3 4 4" xfId="31743"/>
    <cellStyle name="Percent 2 12 3 4 5" xfId="41026"/>
    <cellStyle name="Percent 2 12 3 4 6" xfId="41678"/>
    <cellStyle name="Percent 2 12 3 4 7" xfId="46695"/>
    <cellStyle name="Percent 2 12 3 4 8" xfId="48018"/>
    <cellStyle name="Percent 2 12 3 4 9" xfId="49277"/>
    <cellStyle name="Percent 2 12 3 40" xfId="24448"/>
    <cellStyle name="Percent 2 12 3 41" xfId="24657"/>
    <cellStyle name="Percent 2 12 3 42" xfId="24859"/>
    <cellStyle name="Percent 2 12 3 43" xfId="25063"/>
    <cellStyle name="Percent 2 12 3 44" xfId="25259"/>
    <cellStyle name="Percent 2 12 3 45" xfId="25458"/>
    <cellStyle name="Percent 2 12 3 46" xfId="25656"/>
    <cellStyle name="Percent 2 12 3 47" xfId="25841"/>
    <cellStyle name="Percent 2 12 3 48" xfId="26030"/>
    <cellStyle name="Percent 2 12 3 49" xfId="26221"/>
    <cellStyle name="Percent 2 12 3 5" xfId="7365"/>
    <cellStyle name="Percent 2 12 3 5 10" xfId="50519"/>
    <cellStyle name="Percent 2 12 3 5 11" xfId="51721"/>
    <cellStyle name="Percent 2 12 3 5 12" xfId="53000"/>
    <cellStyle name="Percent 2 12 3 5 13" xfId="54242"/>
    <cellStyle name="Percent 2 12 3 5 14" xfId="55476"/>
    <cellStyle name="Percent 2 12 3 5 15" xfId="56703"/>
    <cellStyle name="Percent 2 12 3 5 16" xfId="57920"/>
    <cellStyle name="Percent 2 12 3 5 17" xfId="59128"/>
    <cellStyle name="Percent 2 12 3 5 18" xfId="60322"/>
    <cellStyle name="Percent 2 12 3 5 19" xfId="61706"/>
    <cellStyle name="Percent 2 12 3 5 2" xfId="12452"/>
    <cellStyle name="Percent 2 12 3 5 20" xfId="62900"/>
    <cellStyle name="Percent 2 12 3 5 3" xfId="17332"/>
    <cellStyle name="Percent 2 12 3 5 4" xfId="36245"/>
    <cellStyle name="Percent 2 12 3 5 5" xfId="31899"/>
    <cellStyle name="Percent 2 12 3 5 6" xfId="37833"/>
    <cellStyle name="Percent 2 12 3 5 7" xfId="46696"/>
    <cellStyle name="Percent 2 12 3 5 8" xfId="48019"/>
    <cellStyle name="Percent 2 12 3 5 9" xfId="49278"/>
    <cellStyle name="Percent 2 12 3 50" xfId="26405"/>
    <cellStyle name="Percent 2 12 3 51" xfId="26588"/>
    <cellStyle name="Percent 2 12 3 52" xfId="26776"/>
    <cellStyle name="Percent 2 12 3 53" xfId="26954"/>
    <cellStyle name="Percent 2 12 3 54" xfId="27132"/>
    <cellStyle name="Percent 2 12 3 55" xfId="27304"/>
    <cellStyle name="Percent 2 12 3 56" xfId="27474"/>
    <cellStyle name="Percent 2 12 3 57" xfId="27639"/>
    <cellStyle name="Percent 2 12 3 58" xfId="27797"/>
    <cellStyle name="Percent 2 12 3 59" xfId="27951"/>
    <cellStyle name="Percent 2 12 3 6" xfId="7366"/>
    <cellStyle name="Percent 2 12 3 6 10" xfId="50520"/>
    <cellStyle name="Percent 2 12 3 6 11" xfId="51722"/>
    <cellStyle name="Percent 2 12 3 6 12" xfId="53001"/>
    <cellStyle name="Percent 2 12 3 6 13" xfId="54243"/>
    <cellStyle name="Percent 2 12 3 6 14" xfId="55477"/>
    <cellStyle name="Percent 2 12 3 6 15" xfId="56704"/>
    <cellStyle name="Percent 2 12 3 6 16" xfId="57921"/>
    <cellStyle name="Percent 2 12 3 6 17" xfId="59129"/>
    <cellStyle name="Percent 2 12 3 6 18" xfId="60323"/>
    <cellStyle name="Percent 2 12 3 6 19" xfId="61707"/>
    <cellStyle name="Percent 2 12 3 6 2" xfId="12453"/>
    <cellStyle name="Percent 2 12 3 6 20" xfId="62901"/>
    <cellStyle name="Percent 2 12 3 6 3" xfId="16939"/>
    <cellStyle name="Percent 2 12 3 6 4" xfId="35995"/>
    <cellStyle name="Percent 2 12 3 6 5" xfId="31871"/>
    <cellStyle name="Percent 2 12 3 6 6" xfId="43781"/>
    <cellStyle name="Percent 2 12 3 6 7" xfId="46697"/>
    <cellStyle name="Percent 2 12 3 6 8" xfId="48020"/>
    <cellStyle name="Percent 2 12 3 6 9" xfId="49279"/>
    <cellStyle name="Percent 2 12 3 60" xfId="28098"/>
    <cellStyle name="Percent 2 12 3 61" xfId="28247"/>
    <cellStyle name="Percent 2 12 3 62" xfId="28401"/>
    <cellStyle name="Percent 2 12 3 63" xfId="28544"/>
    <cellStyle name="Percent 2 12 3 64" xfId="24666"/>
    <cellStyle name="Percent 2 12 3 65" xfId="29030"/>
    <cellStyle name="Percent 2 12 3 66" xfId="21610"/>
    <cellStyle name="Percent 2 12 3 67" xfId="21603"/>
    <cellStyle name="Percent 2 12 3 68" xfId="21552"/>
    <cellStyle name="Percent 2 12 3 69" xfId="26310"/>
    <cellStyle name="Percent 2 12 3 7" xfId="7367"/>
    <cellStyle name="Percent 2 12 3 7 10" xfId="50521"/>
    <cellStyle name="Percent 2 12 3 7 11" xfId="51723"/>
    <cellStyle name="Percent 2 12 3 7 12" xfId="53002"/>
    <cellStyle name="Percent 2 12 3 7 13" xfId="54244"/>
    <cellStyle name="Percent 2 12 3 7 14" xfId="55478"/>
    <cellStyle name="Percent 2 12 3 7 15" xfId="56705"/>
    <cellStyle name="Percent 2 12 3 7 16" xfId="57922"/>
    <cellStyle name="Percent 2 12 3 7 17" xfId="59130"/>
    <cellStyle name="Percent 2 12 3 7 18" xfId="60324"/>
    <cellStyle name="Percent 2 12 3 7 19" xfId="61708"/>
    <cellStyle name="Percent 2 12 3 7 2" xfId="12454"/>
    <cellStyle name="Percent 2 12 3 7 20" xfId="62902"/>
    <cellStyle name="Percent 2 12 3 7 3" xfId="16539"/>
    <cellStyle name="Percent 2 12 3 7 4" xfId="35710"/>
    <cellStyle name="Percent 2 12 3 7 5" xfId="32274"/>
    <cellStyle name="Percent 2 12 3 7 6" xfId="35874"/>
    <cellStyle name="Percent 2 12 3 7 7" xfId="46698"/>
    <cellStyle name="Percent 2 12 3 7 8" xfId="48021"/>
    <cellStyle name="Percent 2 12 3 7 9" xfId="49280"/>
    <cellStyle name="Percent 2 12 3 70" xfId="28733"/>
    <cellStyle name="Percent 2 12 3 71" xfId="25913"/>
    <cellStyle name="Percent 2 12 3 72" xfId="22646"/>
    <cellStyle name="Percent 2 12 3 73" xfId="29682"/>
    <cellStyle name="Percent 2 12 3 74" xfId="29861"/>
    <cellStyle name="Percent 2 12 3 75" xfId="27162"/>
    <cellStyle name="Percent 2 12 3 76" xfId="12869"/>
    <cellStyle name="Percent 2 12 3 77" xfId="38162"/>
    <cellStyle name="Percent 2 12 3 78" xfId="40743"/>
    <cellStyle name="Percent 2 12 3 79" xfId="42305"/>
    <cellStyle name="Percent 2 12 3 8" xfId="7368"/>
    <cellStyle name="Percent 2 12 3 8 2" xfId="12455"/>
    <cellStyle name="Percent 2 12 3 8 3" xfId="16138"/>
    <cellStyle name="Percent 2 12 3 8 4" xfId="35374"/>
    <cellStyle name="Percent 2 12 3 8 5" xfId="38239"/>
    <cellStyle name="Percent 2 12 3 8 6" xfId="40993"/>
    <cellStyle name="Percent 2 12 3 80" xfId="46692"/>
    <cellStyle name="Percent 2 12 3 81" xfId="48015"/>
    <cellStyle name="Percent 2 12 3 82" xfId="49274"/>
    <cellStyle name="Percent 2 12 3 83" xfId="50515"/>
    <cellStyle name="Percent 2 12 3 84" xfId="51717"/>
    <cellStyle name="Percent 2 12 3 85" xfId="52996"/>
    <cellStyle name="Percent 2 12 3 86" xfId="54238"/>
    <cellStyle name="Percent 2 12 3 87" xfId="55472"/>
    <cellStyle name="Percent 2 12 3 88" xfId="56699"/>
    <cellStyle name="Percent 2 12 3 89" xfId="57916"/>
    <cellStyle name="Percent 2 12 3 9" xfId="7369"/>
    <cellStyle name="Percent 2 12 3 9 2" xfId="12456"/>
    <cellStyle name="Percent 2 12 3 9 3" xfId="15737"/>
    <cellStyle name="Percent 2 12 3 9 4" xfId="35076"/>
    <cellStyle name="Percent 2 12 3 9 5" xfId="13634"/>
    <cellStyle name="Percent 2 12 3 9 6" xfId="43203"/>
    <cellStyle name="Percent 2 12 3 90" xfId="59124"/>
    <cellStyle name="Percent 2 12 3 91" xfId="60318"/>
    <cellStyle name="Percent 2 12 3 92" xfId="61702"/>
    <cellStyle name="Percent 2 12 3 93" xfId="62896"/>
    <cellStyle name="Percent 2 12 30" xfId="7370"/>
    <cellStyle name="Percent 2 12 30 2" xfId="19464"/>
    <cellStyle name="Percent 2 12 30 3" xfId="34999"/>
    <cellStyle name="Percent 2 12 30 4" xfId="15456"/>
    <cellStyle name="Percent 2 12 30 5" xfId="33376"/>
    <cellStyle name="Percent 2 12 30 6" xfId="41575"/>
    <cellStyle name="Percent 2 12 31" xfId="7371"/>
    <cellStyle name="Percent 2 12 31 2" xfId="19866"/>
    <cellStyle name="Percent 2 12 31 3" xfId="35297"/>
    <cellStyle name="Percent 2 12 31 4" xfId="41590"/>
    <cellStyle name="Percent 2 12 31 5" xfId="43808"/>
    <cellStyle name="Percent 2 12 31 6" xfId="44431"/>
    <cellStyle name="Percent 2 12 32" xfId="7372"/>
    <cellStyle name="Percent 2 12 32 2" xfId="20267"/>
    <cellStyle name="Percent 2 12 32 3" xfId="35635"/>
    <cellStyle name="Percent 2 12 32 4" xfId="13912"/>
    <cellStyle name="Percent 2 12 32 5" xfId="33383"/>
    <cellStyle name="Percent 2 12 32 6" xfId="34617"/>
    <cellStyle name="Percent 2 12 33" xfId="7373"/>
    <cellStyle name="Percent 2 12 33 2" xfId="18633"/>
    <cellStyle name="Percent 2 12 33 3" xfId="34395"/>
    <cellStyle name="Percent 2 12 33 4" xfId="39707"/>
    <cellStyle name="Percent 2 12 33 5" xfId="42398"/>
    <cellStyle name="Percent 2 12 33 6" xfId="44056"/>
    <cellStyle name="Percent 2 12 34" xfId="7374"/>
    <cellStyle name="Percent 2 12 34 2" xfId="23057"/>
    <cellStyle name="Percent 2 12 34 3" xfId="37576"/>
    <cellStyle name="Percent 2 12 34 4" xfId="37987"/>
    <cellStyle name="Percent 2 12 34 5" xfId="39429"/>
    <cellStyle name="Percent 2 12 34 6" xfId="33427"/>
    <cellStyle name="Percent 2 12 35" xfId="7375"/>
    <cellStyle name="Percent 2 12 35 2" xfId="23389"/>
    <cellStyle name="Percent 2 12 35 3" xfId="37805"/>
    <cellStyle name="Percent 2 12 35 4" xfId="31877"/>
    <cellStyle name="Percent 2 12 35 5" xfId="37222"/>
    <cellStyle name="Percent 2 12 35 6" xfId="36752"/>
    <cellStyle name="Percent 2 12 36" xfId="9759"/>
    <cellStyle name="Percent 2 12 37" xfId="23798"/>
    <cellStyle name="Percent 2 12 38" xfId="19353"/>
    <cellStyle name="Percent 2 12 39" xfId="24122"/>
    <cellStyle name="Percent 2 12 4" xfId="7376"/>
    <cellStyle name="Percent 2 12 4 10" xfId="50522"/>
    <cellStyle name="Percent 2 12 4 11" xfId="51724"/>
    <cellStyle name="Percent 2 12 4 12" xfId="53003"/>
    <cellStyle name="Percent 2 12 4 13" xfId="54245"/>
    <cellStyle name="Percent 2 12 4 14" xfId="55479"/>
    <cellStyle name="Percent 2 12 4 15" xfId="56706"/>
    <cellStyle name="Percent 2 12 4 16" xfId="57923"/>
    <cellStyle name="Percent 2 12 4 17" xfId="59131"/>
    <cellStyle name="Percent 2 12 4 18" xfId="60325"/>
    <cellStyle name="Percent 2 12 4 19" xfId="61709"/>
    <cellStyle name="Percent 2 12 4 2" xfId="12426"/>
    <cellStyle name="Percent 2 12 4 20" xfId="62903"/>
    <cellStyle name="Percent 2 12 4 3" xfId="20161"/>
    <cellStyle name="Percent 2 12 4 4" xfId="35996"/>
    <cellStyle name="Percent 2 12 4 5" xfId="9505"/>
    <cellStyle name="Percent 2 12 4 6" xfId="43334"/>
    <cellStyle name="Percent 2 12 4 7" xfId="46699"/>
    <cellStyle name="Percent 2 12 4 8" xfId="48022"/>
    <cellStyle name="Percent 2 12 4 9" xfId="49281"/>
    <cellStyle name="Percent 2 12 40" xfId="24421"/>
    <cellStyle name="Percent 2 12 41" xfId="24630"/>
    <cellStyle name="Percent 2 12 42" xfId="24832"/>
    <cellStyle name="Percent 2 12 43" xfId="25036"/>
    <cellStyle name="Percent 2 12 44" xfId="25232"/>
    <cellStyle name="Percent 2 12 45" xfId="25431"/>
    <cellStyle name="Percent 2 12 46" xfId="25629"/>
    <cellStyle name="Percent 2 12 47" xfId="25815"/>
    <cellStyle name="Percent 2 12 48" xfId="26003"/>
    <cellStyle name="Percent 2 12 49" xfId="26194"/>
    <cellStyle name="Percent 2 12 5" xfId="7377"/>
    <cellStyle name="Percent 2 12 5 10" xfId="50523"/>
    <cellStyle name="Percent 2 12 5 11" xfId="51725"/>
    <cellStyle name="Percent 2 12 5 12" xfId="53004"/>
    <cellStyle name="Percent 2 12 5 13" xfId="54246"/>
    <cellStyle name="Percent 2 12 5 14" xfId="55480"/>
    <cellStyle name="Percent 2 12 5 15" xfId="56707"/>
    <cellStyle name="Percent 2 12 5 16" xfId="57924"/>
    <cellStyle name="Percent 2 12 5 17" xfId="59132"/>
    <cellStyle name="Percent 2 12 5 18" xfId="60326"/>
    <cellStyle name="Percent 2 12 5 19" xfId="61710"/>
    <cellStyle name="Percent 2 12 5 2" xfId="12457"/>
    <cellStyle name="Percent 2 12 5 20" xfId="62904"/>
    <cellStyle name="Percent 2 12 5 3" xfId="10047"/>
    <cellStyle name="Percent 2 12 5 4" xfId="34779"/>
    <cellStyle name="Percent 2 12 5 5" xfId="10589"/>
    <cellStyle name="Percent 2 12 5 6" xfId="42556"/>
    <cellStyle name="Percent 2 12 5 7" xfId="46700"/>
    <cellStyle name="Percent 2 12 5 8" xfId="48023"/>
    <cellStyle name="Percent 2 12 5 9" xfId="49282"/>
    <cellStyle name="Percent 2 12 50" xfId="26379"/>
    <cellStyle name="Percent 2 12 51" xfId="26563"/>
    <cellStyle name="Percent 2 12 52" xfId="26750"/>
    <cellStyle name="Percent 2 12 53" xfId="26927"/>
    <cellStyle name="Percent 2 12 54" xfId="27107"/>
    <cellStyle name="Percent 2 12 55" xfId="27277"/>
    <cellStyle name="Percent 2 12 56" xfId="27450"/>
    <cellStyle name="Percent 2 12 57" xfId="27614"/>
    <cellStyle name="Percent 2 12 58" xfId="27771"/>
    <cellStyle name="Percent 2 12 59" xfId="27928"/>
    <cellStyle name="Percent 2 12 6" xfId="7378"/>
    <cellStyle name="Percent 2 12 6 10" xfId="50524"/>
    <cellStyle name="Percent 2 12 6 11" xfId="51726"/>
    <cellStyle name="Percent 2 12 6 12" xfId="53005"/>
    <cellStyle name="Percent 2 12 6 13" xfId="54247"/>
    <cellStyle name="Percent 2 12 6 14" xfId="55481"/>
    <cellStyle name="Percent 2 12 6 15" xfId="56708"/>
    <cellStyle name="Percent 2 12 6 16" xfId="57925"/>
    <cellStyle name="Percent 2 12 6 17" xfId="59133"/>
    <cellStyle name="Percent 2 12 6 18" xfId="60327"/>
    <cellStyle name="Percent 2 12 6 19" xfId="61711"/>
    <cellStyle name="Percent 2 12 6 2" xfId="12458"/>
    <cellStyle name="Percent 2 12 6 20" xfId="62905"/>
    <cellStyle name="Percent 2 12 6 3" xfId="10046"/>
    <cellStyle name="Percent 2 12 6 4" xfId="34476"/>
    <cellStyle name="Percent 2 12 6 5" xfId="31177"/>
    <cellStyle name="Percent 2 12 6 6" xfId="32582"/>
    <cellStyle name="Percent 2 12 6 7" xfId="46701"/>
    <cellStyle name="Percent 2 12 6 8" xfId="48024"/>
    <cellStyle name="Percent 2 12 6 9" xfId="49283"/>
    <cellStyle name="Percent 2 12 60" xfId="28073"/>
    <cellStyle name="Percent 2 12 61" xfId="28225"/>
    <cellStyle name="Percent 2 12 62" xfId="28377"/>
    <cellStyle name="Percent 2 12 63" xfId="28522"/>
    <cellStyle name="Percent 2 12 64" xfId="28660"/>
    <cellStyle name="Percent 2 12 65" xfId="28794"/>
    <cellStyle name="Percent 2 12 66" xfId="28928"/>
    <cellStyle name="Percent 2 12 67" xfId="27487"/>
    <cellStyle name="Percent 2 12 68" xfId="29362"/>
    <cellStyle name="Percent 2 12 69" xfId="25872"/>
    <cellStyle name="Percent 2 12 7" xfId="7379"/>
    <cellStyle name="Percent 2 12 7 10" xfId="50525"/>
    <cellStyle name="Percent 2 12 7 11" xfId="51727"/>
    <cellStyle name="Percent 2 12 7 12" xfId="53006"/>
    <cellStyle name="Percent 2 12 7 13" xfId="54248"/>
    <cellStyle name="Percent 2 12 7 14" xfId="55482"/>
    <cellStyle name="Percent 2 12 7 15" xfId="56709"/>
    <cellStyle name="Percent 2 12 7 16" xfId="57926"/>
    <cellStyle name="Percent 2 12 7 17" xfId="59134"/>
    <cellStyle name="Percent 2 12 7 18" xfId="60328"/>
    <cellStyle name="Percent 2 12 7 19" xfId="61712"/>
    <cellStyle name="Percent 2 12 7 2" xfId="12459"/>
    <cellStyle name="Percent 2 12 7 20" xfId="62906"/>
    <cellStyle name="Percent 2 12 7 3" xfId="10045"/>
    <cellStyle name="Percent 2 12 7 4" xfId="34163"/>
    <cellStyle name="Percent 2 12 7 5" xfId="41549"/>
    <cellStyle name="Percent 2 12 7 6" xfId="38006"/>
    <cellStyle name="Percent 2 12 7 7" xfId="46702"/>
    <cellStyle name="Percent 2 12 7 8" xfId="48025"/>
    <cellStyle name="Percent 2 12 7 9" xfId="49284"/>
    <cellStyle name="Percent 2 12 70" xfId="27154"/>
    <cellStyle name="Percent 2 12 71" xfId="29502"/>
    <cellStyle name="Percent 2 12 72" xfId="29405"/>
    <cellStyle name="Percent 2 12 73" xfId="27682"/>
    <cellStyle name="Percent 2 12 74" xfId="29764"/>
    <cellStyle name="Percent 2 12 75" xfId="29838"/>
    <cellStyle name="Percent 2 12 76" xfId="28925"/>
    <cellStyle name="Percent 2 12 77" xfId="28813"/>
    <cellStyle name="Percent 2 12 78" xfId="13348"/>
    <cellStyle name="Percent 2 12 79" xfId="35017"/>
    <cellStyle name="Percent 2 12 8" xfId="7380"/>
    <cellStyle name="Percent 2 12 8 10" xfId="50526"/>
    <cellStyle name="Percent 2 12 8 11" xfId="51728"/>
    <cellStyle name="Percent 2 12 8 12" xfId="53007"/>
    <cellStyle name="Percent 2 12 8 13" xfId="54249"/>
    <cellStyle name="Percent 2 12 8 14" xfId="55483"/>
    <cellStyle name="Percent 2 12 8 15" xfId="56710"/>
    <cellStyle name="Percent 2 12 8 16" xfId="57927"/>
    <cellStyle name="Percent 2 12 8 17" xfId="59135"/>
    <cellStyle name="Percent 2 12 8 18" xfId="60329"/>
    <cellStyle name="Percent 2 12 8 19" xfId="61713"/>
    <cellStyle name="Percent 2 12 8 2" xfId="12460"/>
    <cellStyle name="Percent 2 12 8 20" xfId="62907"/>
    <cellStyle name="Percent 2 12 8 3" xfId="10044"/>
    <cellStyle name="Percent 2 12 8 4" xfId="17838"/>
    <cellStyle name="Percent 2 12 8 5" xfId="32985"/>
    <cellStyle name="Percent 2 12 8 6" xfId="34739"/>
    <cellStyle name="Percent 2 12 8 7" xfId="46703"/>
    <cellStyle name="Percent 2 12 8 8" xfId="48026"/>
    <cellStyle name="Percent 2 12 8 9" xfId="49285"/>
    <cellStyle name="Percent 2 12 80" xfId="17464"/>
    <cellStyle name="Percent 2 12 81" xfId="43389"/>
    <cellStyle name="Percent 2 12 82" xfId="46684"/>
    <cellStyle name="Percent 2 12 83" xfId="48007"/>
    <cellStyle name="Percent 2 12 84" xfId="49266"/>
    <cellStyle name="Percent 2 12 85" xfId="50507"/>
    <cellStyle name="Percent 2 12 86" xfId="51709"/>
    <cellStyle name="Percent 2 12 87" xfId="52988"/>
    <cellStyle name="Percent 2 12 88" xfId="54230"/>
    <cellStyle name="Percent 2 12 89" xfId="55464"/>
    <cellStyle name="Percent 2 12 9" xfId="7381"/>
    <cellStyle name="Percent 2 12 9 10" xfId="50527"/>
    <cellStyle name="Percent 2 12 9 11" xfId="51729"/>
    <cellStyle name="Percent 2 12 9 12" xfId="53008"/>
    <cellStyle name="Percent 2 12 9 13" xfId="54250"/>
    <cellStyle name="Percent 2 12 9 14" xfId="55484"/>
    <cellStyle name="Percent 2 12 9 15" xfId="56711"/>
    <cellStyle name="Percent 2 12 9 16" xfId="57928"/>
    <cellStyle name="Percent 2 12 9 17" xfId="59136"/>
    <cellStyle name="Percent 2 12 9 18" xfId="60330"/>
    <cellStyle name="Percent 2 12 9 19" xfId="61714"/>
    <cellStyle name="Percent 2 12 9 2" xfId="12461"/>
    <cellStyle name="Percent 2 12 9 20" xfId="62908"/>
    <cellStyle name="Percent 2 12 9 3" xfId="10043"/>
    <cellStyle name="Percent 2 12 9 4" xfId="38904"/>
    <cellStyle name="Percent 2 12 9 5" xfId="34102"/>
    <cellStyle name="Percent 2 12 9 6" xfId="43914"/>
    <cellStyle name="Percent 2 12 9 7" xfId="46704"/>
    <cellStyle name="Percent 2 12 9 8" xfId="48027"/>
    <cellStyle name="Percent 2 12 9 9" xfId="49286"/>
    <cellStyle name="Percent 2 12 90" xfId="56691"/>
    <cellStyle name="Percent 2 12 91" xfId="57908"/>
    <cellStyle name="Percent 2 12 92" xfId="59116"/>
    <cellStyle name="Percent 2 12 93" xfId="60310"/>
    <cellStyle name="Percent 2 12 94" xfId="61694"/>
    <cellStyle name="Percent 2 12 95" xfId="62888"/>
    <cellStyle name="Percent 2 13" xfId="7382"/>
    <cellStyle name="Percent 2 13 10" xfId="7383"/>
    <cellStyle name="Percent 2 13 10 2" xfId="12463"/>
    <cellStyle name="Percent 2 13 10 3" xfId="22998"/>
    <cellStyle name="Percent 2 13 10 4" xfId="38649"/>
    <cellStyle name="Percent 2 13 10 5" xfId="39909"/>
    <cellStyle name="Percent 2 13 10 6" xfId="43247"/>
    <cellStyle name="Percent 2 13 11" xfId="7384"/>
    <cellStyle name="Percent 2 13 11 2" xfId="12464"/>
    <cellStyle name="Percent 2 13 11 3" xfId="18499"/>
    <cellStyle name="Percent 2 13 11 4" xfId="38521"/>
    <cellStyle name="Percent 2 13 11 5" xfId="38482"/>
    <cellStyle name="Percent 2 13 11 6" xfId="32673"/>
    <cellStyle name="Percent 2 13 12" xfId="7385"/>
    <cellStyle name="Percent 2 13 12 2" xfId="12465"/>
    <cellStyle name="Percent 2 13 12 3" xfId="23364"/>
    <cellStyle name="Percent 2 13 12 4" xfId="37665"/>
    <cellStyle name="Percent 2 13 12 5" xfId="31521"/>
    <cellStyle name="Percent 2 13 12 6" xfId="38209"/>
    <cellStyle name="Percent 2 13 13" xfId="7386"/>
    <cellStyle name="Percent 2 13 13 2" xfId="12466"/>
    <cellStyle name="Percent 2 13 13 3" xfId="21009"/>
    <cellStyle name="Percent 2 13 13 4" xfId="37005"/>
    <cellStyle name="Percent 2 13 13 5" xfId="30304"/>
    <cellStyle name="Percent 2 13 13 6" xfId="10973"/>
    <cellStyle name="Percent 2 13 14" xfId="7387"/>
    <cellStyle name="Percent 2 13 14 2" xfId="12467"/>
    <cellStyle name="Percent 2 13 14 3" xfId="20567"/>
    <cellStyle name="Percent 2 13 14 4" xfId="35292"/>
    <cellStyle name="Percent 2 13 14 5" xfId="41743"/>
    <cellStyle name="Percent 2 13 14 6" xfId="39003"/>
    <cellStyle name="Percent 2 13 15" xfId="7388"/>
    <cellStyle name="Percent 2 13 15 2" xfId="12468"/>
    <cellStyle name="Percent 2 13 15 3" xfId="10041"/>
    <cellStyle name="Percent 2 13 15 4" xfId="37970"/>
    <cellStyle name="Percent 2 13 15 5" xfId="13955"/>
    <cellStyle name="Percent 2 13 15 6" xfId="42751"/>
    <cellStyle name="Percent 2 13 16" xfId="7389"/>
    <cellStyle name="Percent 2 13 16 2" xfId="13313"/>
    <cellStyle name="Percent 2 13 16 3" xfId="30172"/>
    <cellStyle name="Percent 2 13 16 4" xfId="32060"/>
    <cellStyle name="Percent 2 13 16 5" xfId="37876"/>
    <cellStyle name="Percent 2 13 16 6" xfId="32785"/>
    <cellStyle name="Percent 2 13 17" xfId="7390"/>
    <cellStyle name="Percent 2 13 17 2" xfId="14840"/>
    <cellStyle name="Percent 2 13 17 3" xfId="31548"/>
    <cellStyle name="Percent 2 13 17 4" xfId="41865"/>
    <cellStyle name="Percent 2 13 17 5" xfId="44002"/>
    <cellStyle name="Percent 2 13 17 6" xfId="44882"/>
    <cellStyle name="Percent 2 13 18" xfId="7391"/>
    <cellStyle name="Percent 2 13 18 2" xfId="15285"/>
    <cellStyle name="Percent 2 13 18 3" xfId="31889"/>
    <cellStyle name="Percent 2 13 18 4" xfId="40710"/>
    <cellStyle name="Percent 2 13 18 5" xfId="43158"/>
    <cellStyle name="Percent 2 13 18 6" xfId="13221"/>
    <cellStyle name="Percent 2 13 19" xfId="7392"/>
    <cellStyle name="Percent 2 13 19 2" xfId="15021"/>
    <cellStyle name="Percent 2 13 19 3" xfId="31686"/>
    <cellStyle name="Percent 2 13 19 4" xfId="38402"/>
    <cellStyle name="Percent 2 13 19 5" xfId="14248"/>
    <cellStyle name="Percent 2 13 19 6" xfId="14029"/>
    <cellStyle name="Percent 2 13 2" xfId="7393"/>
    <cellStyle name="Percent 2 13 2 10" xfId="7394"/>
    <cellStyle name="Percent 2 13 2 10 2" xfId="12470"/>
    <cellStyle name="Percent 2 13 2 10 3" xfId="19760"/>
    <cellStyle name="Percent 2 13 2 10 4" xfId="37203"/>
    <cellStyle name="Percent 2 13 2 10 5" xfId="30286"/>
    <cellStyle name="Percent 2 13 2 10 6" xfId="42613"/>
    <cellStyle name="Percent 2 13 2 11" xfId="7395"/>
    <cellStyle name="Percent 2 13 2 11 2" xfId="12471"/>
    <cellStyle name="Percent 2 13 2 11 3" xfId="19358"/>
    <cellStyle name="Percent 2 13 2 11 4" xfId="33871"/>
    <cellStyle name="Percent 2 13 2 11 5" xfId="38886"/>
    <cellStyle name="Percent 2 13 2 11 6" xfId="42091"/>
    <cellStyle name="Percent 2 13 2 12" xfId="7396"/>
    <cellStyle name="Percent 2 13 2 12 2" xfId="12472"/>
    <cellStyle name="Percent 2 13 2 12 3" xfId="18947"/>
    <cellStyle name="Percent 2 13 2 12 4" xfId="33596"/>
    <cellStyle name="Percent 2 13 2 12 5" xfId="36424"/>
    <cellStyle name="Percent 2 13 2 12 6" xfId="43325"/>
    <cellStyle name="Percent 2 13 2 13" xfId="7397"/>
    <cellStyle name="Percent 2 13 2 13 2" xfId="12473"/>
    <cellStyle name="Percent 2 13 2 13 3" xfId="18538"/>
    <cellStyle name="Percent 2 13 2 13 4" xfId="33307"/>
    <cellStyle name="Percent 2 13 2 13 5" xfId="38175"/>
    <cellStyle name="Percent 2 13 2 13 6" xfId="35277"/>
    <cellStyle name="Percent 2 13 2 14" xfId="7398"/>
    <cellStyle name="Percent 2 13 2 14 2" xfId="13314"/>
    <cellStyle name="Percent 2 13 2 14 3" xfId="30173"/>
    <cellStyle name="Percent 2 13 2 14 4" xfId="31707"/>
    <cellStyle name="Percent 2 13 2 14 5" xfId="40682"/>
    <cellStyle name="Percent 2 13 2 14 6" xfId="35443"/>
    <cellStyle name="Percent 2 13 2 15" xfId="7399"/>
    <cellStyle name="Percent 2 13 2 15 2" xfId="14841"/>
    <cellStyle name="Percent 2 13 2 15 3" xfId="31549"/>
    <cellStyle name="Percent 2 13 2 15 4" xfId="38378"/>
    <cellStyle name="Percent 2 13 2 15 5" xfId="38864"/>
    <cellStyle name="Percent 2 13 2 15 6" xfId="34873"/>
    <cellStyle name="Percent 2 13 2 16" xfId="7400"/>
    <cellStyle name="Percent 2 13 2 16 2" xfId="15286"/>
    <cellStyle name="Percent 2 13 2 16 3" xfId="31890"/>
    <cellStyle name="Percent 2 13 2 16 4" xfId="36444"/>
    <cellStyle name="Percent 2 13 2 16 5" xfId="40388"/>
    <cellStyle name="Percent 2 13 2 16 6" xfId="42875"/>
    <cellStyle name="Percent 2 13 2 17" xfId="7401"/>
    <cellStyle name="Percent 2 13 2 17 2" xfId="15024"/>
    <cellStyle name="Percent 2 13 2 17 3" xfId="31688"/>
    <cellStyle name="Percent 2 13 2 17 4" xfId="36406"/>
    <cellStyle name="Percent 2 13 2 17 5" xfId="10971"/>
    <cellStyle name="Percent 2 13 2 17 6" xfId="32333"/>
    <cellStyle name="Percent 2 13 2 18" xfId="7402"/>
    <cellStyle name="Percent 2 13 2 18 2" xfId="15469"/>
    <cellStyle name="Percent 2 13 2 18 3" xfId="32039"/>
    <cellStyle name="Percent 2 13 2 18 4" xfId="31567"/>
    <cellStyle name="Percent 2 13 2 18 5" xfId="37749"/>
    <cellStyle name="Percent 2 13 2 18 6" xfId="44422"/>
    <cellStyle name="Percent 2 13 2 19" xfId="7403"/>
    <cellStyle name="Percent 2 13 2 19 2" xfId="15870"/>
    <cellStyle name="Percent 2 13 2 19 3" xfId="32350"/>
    <cellStyle name="Percent 2 13 2 19 4" xfId="39070"/>
    <cellStyle name="Percent 2 13 2 19 5" xfId="34726"/>
    <cellStyle name="Percent 2 13 2 19 6" xfId="43782"/>
    <cellStyle name="Percent 2 13 2 2" xfId="7404"/>
    <cellStyle name="Percent 2 13 2 2 10" xfId="50530"/>
    <cellStyle name="Percent 2 13 2 2 11" xfId="51732"/>
    <cellStyle name="Percent 2 13 2 2 12" xfId="53011"/>
    <cellStyle name="Percent 2 13 2 2 13" xfId="54253"/>
    <cellStyle name="Percent 2 13 2 2 14" xfId="55487"/>
    <cellStyle name="Percent 2 13 2 2 15" xfId="56714"/>
    <cellStyle name="Percent 2 13 2 2 16" xfId="57931"/>
    <cellStyle name="Percent 2 13 2 2 17" xfId="59139"/>
    <cellStyle name="Percent 2 13 2 2 18" xfId="60333"/>
    <cellStyle name="Percent 2 13 2 2 19" xfId="61717"/>
    <cellStyle name="Percent 2 13 2 2 2" xfId="12469"/>
    <cellStyle name="Percent 2 13 2 2 20" xfId="62911"/>
    <cellStyle name="Percent 2 13 2 2 3" xfId="20168"/>
    <cellStyle name="Percent 2 13 2 2 4" xfId="34108"/>
    <cellStyle name="Percent 2 13 2 2 5" xfId="40844"/>
    <cellStyle name="Percent 2 13 2 2 6" xfId="40030"/>
    <cellStyle name="Percent 2 13 2 2 7" xfId="46707"/>
    <cellStyle name="Percent 2 13 2 2 8" xfId="48030"/>
    <cellStyle name="Percent 2 13 2 2 9" xfId="49289"/>
    <cellStyle name="Percent 2 13 2 20" xfId="7405"/>
    <cellStyle name="Percent 2 13 2 20 2" xfId="16272"/>
    <cellStyle name="Percent 2 13 2 20 3" xfId="32657"/>
    <cellStyle name="Percent 2 13 2 20 4" xfId="39298"/>
    <cellStyle name="Percent 2 13 2 20 5" xfId="42077"/>
    <cellStyle name="Percent 2 13 2 20 6" xfId="37792"/>
    <cellStyle name="Percent 2 13 2 21" xfId="7406"/>
    <cellStyle name="Percent 2 13 2 21 2" xfId="16669"/>
    <cellStyle name="Percent 2 13 2 21 3" xfId="32949"/>
    <cellStyle name="Percent 2 13 2 21 4" xfId="36716"/>
    <cellStyle name="Percent 2 13 2 21 5" xfId="36876"/>
    <cellStyle name="Percent 2 13 2 21 6" xfId="31828"/>
    <cellStyle name="Percent 2 13 2 22" xfId="7407"/>
    <cellStyle name="Percent 2 13 2 22 2" xfId="17062"/>
    <cellStyle name="Percent 2 13 2 22 3" xfId="33255"/>
    <cellStyle name="Percent 2 13 2 22 4" xfId="40519"/>
    <cellStyle name="Percent 2 13 2 22 5" xfId="43018"/>
    <cellStyle name="Percent 2 13 2 22 6" xfId="44395"/>
    <cellStyle name="Percent 2 13 2 23" xfId="7408"/>
    <cellStyle name="Percent 2 13 2 23 2" xfId="17460"/>
    <cellStyle name="Percent 2 13 2 23 3" xfId="33545"/>
    <cellStyle name="Percent 2 13 2 23 4" xfId="38671"/>
    <cellStyle name="Percent 2 13 2 23 5" xfId="14484"/>
    <cellStyle name="Percent 2 13 2 23 6" xfId="45085"/>
    <cellStyle name="Percent 2 13 2 24" xfId="7409"/>
    <cellStyle name="Percent 2 13 2 24 2" xfId="17864"/>
    <cellStyle name="Percent 2 13 2 24 3" xfId="33825"/>
    <cellStyle name="Percent 2 13 2 24 4" xfId="31182"/>
    <cellStyle name="Percent 2 13 2 24 5" xfId="35219"/>
    <cellStyle name="Percent 2 13 2 24 6" xfId="39536"/>
    <cellStyle name="Percent 2 13 2 25" xfId="7410"/>
    <cellStyle name="Percent 2 13 2 25 2" xfId="18269"/>
    <cellStyle name="Percent 2 13 2 25 3" xfId="34112"/>
    <cellStyle name="Percent 2 13 2 25 4" xfId="40358"/>
    <cellStyle name="Percent 2 13 2 25 5" xfId="42901"/>
    <cellStyle name="Percent 2 13 2 25 6" xfId="44314"/>
    <cellStyle name="Percent 2 13 2 26" xfId="7411"/>
    <cellStyle name="Percent 2 13 2 26 2" xfId="18678"/>
    <cellStyle name="Percent 2 13 2 26 3" xfId="34427"/>
    <cellStyle name="Percent 2 13 2 26 4" xfId="30451"/>
    <cellStyle name="Percent 2 13 2 26 5" xfId="39359"/>
    <cellStyle name="Percent 2 13 2 26 6" xfId="43332"/>
    <cellStyle name="Percent 2 13 2 27" xfId="7412"/>
    <cellStyle name="Percent 2 13 2 27 2" xfId="19087"/>
    <cellStyle name="Percent 2 13 2 27 3" xfId="34721"/>
    <cellStyle name="Percent 2 13 2 27 4" xfId="14675"/>
    <cellStyle name="Percent 2 13 2 27 5" xfId="35775"/>
    <cellStyle name="Percent 2 13 2 27 6" xfId="37903"/>
    <cellStyle name="Percent 2 13 2 28" xfId="7413"/>
    <cellStyle name="Percent 2 13 2 28 2" xfId="19493"/>
    <cellStyle name="Percent 2 13 2 28 3" xfId="35021"/>
    <cellStyle name="Percent 2 13 2 28 4" xfId="22961"/>
    <cellStyle name="Percent 2 13 2 28 5" xfId="12009"/>
    <cellStyle name="Percent 2 13 2 28 6" xfId="33847"/>
    <cellStyle name="Percent 2 13 2 29" xfId="7414"/>
    <cellStyle name="Percent 2 13 2 29 2" xfId="19897"/>
    <cellStyle name="Percent 2 13 2 29 3" xfId="35322"/>
    <cellStyle name="Percent 2 13 2 29 4" xfId="37609"/>
    <cellStyle name="Percent 2 13 2 29 5" xfId="30386"/>
    <cellStyle name="Percent 2 13 2 29 6" xfId="43540"/>
    <cellStyle name="Percent 2 13 2 3" xfId="7415"/>
    <cellStyle name="Percent 2 13 2 3 10" xfId="50531"/>
    <cellStyle name="Percent 2 13 2 3 11" xfId="51733"/>
    <cellStyle name="Percent 2 13 2 3 12" xfId="53012"/>
    <cellStyle name="Percent 2 13 2 3 13" xfId="54254"/>
    <cellStyle name="Percent 2 13 2 3 14" xfId="55488"/>
    <cellStyle name="Percent 2 13 2 3 15" xfId="56715"/>
    <cellStyle name="Percent 2 13 2 3 16" xfId="57932"/>
    <cellStyle name="Percent 2 13 2 3 17" xfId="59140"/>
    <cellStyle name="Percent 2 13 2 3 18" xfId="60334"/>
    <cellStyle name="Percent 2 13 2 3 19" xfId="61718"/>
    <cellStyle name="Percent 2 13 2 3 2" xfId="12474"/>
    <cellStyle name="Percent 2 13 2 3 20" xfId="62912"/>
    <cellStyle name="Percent 2 13 2 3 3" xfId="18136"/>
    <cellStyle name="Percent 2 13 2 3 4" xfId="33005"/>
    <cellStyle name="Percent 2 13 2 3 5" xfId="40164"/>
    <cellStyle name="Percent 2 13 2 3 6" xfId="38473"/>
    <cellStyle name="Percent 2 13 2 3 7" xfId="46708"/>
    <cellStyle name="Percent 2 13 2 3 8" xfId="48031"/>
    <cellStyle name="Percent 2 13 2 3 9" xfId="49290"/>
    <cellStyle name="Percent 2 13 2 30" xfId="7416"/>
    <cellStyle name="Percent 2 13 2 30 2" xfId="20297"/>
    <cellStyle name="Percent 2 13 2 30 3" xfId="35656"/>
    <cellStyle name="Percent 2 13 2 30 4" xfId="9497"/>
    <cellStyle name="Percent 2 13 2 30 5" xfId="9825"/>
    <cellStyle name="Percent 2 13 2 30 6" xfId="44175"/>
    <cellStyle name="Percent 2 13 2 31" xfId="7417"/>
    <cellStyle name="Percent 2 13 2 31 2" xfId="18624"/>
    <cellStyle name="Percent 2 13 2 31 3" xfId="34387"/>
    <cellStyle name="Percent 2 13 2 31 4" xfId="40644"/>
    <cellStyle name="Percent 2 13 2 31 5" xfId="43117"/>
    <cellStyle name="Percent 2 13 2 31 6" xfId="44451"/>
    <cellStyle name="Percent 2 13 2 32" xfId="7418"/>
    <cellStyle name="Percent 2 13 2 32 2" xfId="23055"/>
    <cellStyle name="Percent 2 13 2 32 3" xfId="37574"/>
    <cellStyle name="Percent 2 13 2 32 4" xfId="36672"/>
    <cellStyle name="Percent 2 13 2 32 5" xfId="38752"/>
    <cellStyle name="Percent 2 13 2 32 6" xfId="10673"/>
    <cellStyle name="Percent 2 13 2 33" xfId="7419"/>
    <cellStyle name="Percent 2 13 2 33 2" xfId="13657"/>
    <cellStyle name="Percent 2 13 2 33 3" xfId="30457"/>
    <cellStyle name="Percent 2 13 2 33 4" xfId="38638"/>
    <cellStyle name="Percent 2 13 2 33 5" xfId="41389"/>
    <cellStyle name="Percent 2 13 2 33 6" xfId="42806"/>
    <cellStyle name="Percent 2 13 2 34" xfId="9763"/>
    <cellStyle name="Percent 2 13 2 35" xfId="23718"/>
    <cellStyle name="Percent 2 13 2 36" xfId="23999"/>
    <cellStyle name="Percent 2 13 2 37" xfId="23820"/>
    <cellStyle name="Percent 2 13 2 38" xfId="22347"/>
    <cellStyle name="Percent 2 13 2 39" xfId="24553"/>
    <cellStyle name="Percent 2 13 2 4" xfId="7420"/>
    <cellStyle name="Percent 2 13 2 4 10" xfId="50532"/>
    <cellStyle name="Percent 2 13 2 4 11" xfId="51734"/>
    <cellStyle name="Percent 2 13 2 4 12" xfId="53013"/>
    <cellStyle name="Percent 2 13 2 4 13" xfId="54255"/>
    <cellStyle name="Percent 2 13 2 4 14" xfId="55489"/>
    <cellStyle name="Percent 2 13 2 4 15" xfId="56716"/>
    <cellStyle name="Percent 2 13 2 4 16" xfId="57933"/>
    <cellStyle name="Percent 2 13 2 4 17" xfId="59141"/>
    <cellStyle name="Percent 2 13 2 4 18" xfId="60335"/>
    <cellStyle name="Percent 2 13 2 4 19" xfId="61719"/>
    <cellStyle name="Percent 2 13 2 4 2" xfId="12475"/>
    <cellStyle name="Percent 2 13 2 4 20" xfId="62913"/>
    <cellStyle name="Percent 2 13 2 4 3" xfId="17729"/>
    <cellStyle name="Percent 2 13 2 4 4" xfId="32710"/>
    <cellStyle name="Percent 2 13 2 4 5" xfId="36558"/>
    <cellStyle name="Percent 2 13 2 4 6" xfId="38331"/>
    <cellStyle name="Percent 2 13 2 4 7" xfId="46709"/>
    <cellStyle name="Percent 2 13 2 4 8" xfId="48032"/>
    <cellStyle name="Percent 2 13 2 4 9" xfId="49291"/>
    <cellStyle name="Percent 2 13 2 40" xfId="24753"/>
    <cellStyle name="Percent 2 13 2 41" xfId="24957"/>
    <cellStyle name="Percent 2 13 2 42" xfId="25155"/>
    <cellStyle name="Percent 2 13 2 43" xfId="25353"/>
    <cellStyle name="Percent 2 13 2 44" xfId="25552"/>
    <cellStyle name="Percent 2 13 2 45" xfId="25742"/>
    <cellStyle name="Percent 2 13 2 46" xfId="25928"/>
    <cellStyle name="Percent 2 13 2 47" xfId="26119"/>
    <cellStyle name="Percent 2 13 2 48" xfId="26304"/>
    <cellStyle name="Percent 2 13 2 49" xfId="26485"/>
    <cellStyle name="Percent 2 13 2 5" xfId="7421"/>
    <cellStyle name="Percent 2 13 2 5 10" xfId="50533"/>
    <cellStyle name="Percent 2 13 2 5 11" xfId="51735"/>
    <cellStyle name="Percent 2 13 2 5 12" xfId="53014"/>
    <cellStyle name="Percent 2 13 2 5 13" xfId="54256"/>
    <cellStyle name="Percent 2 13 2 5 14" xfId="55490"/>
    <cellStyle name="Percent 2 13 2 5 15" xfId="56717"/>
    <cellStyle name="Percent 2 13 2 5 16" xfId="57934"/>
    <cellStyle name="Percent 2 13 2 5 17" xfId="59142"/>
    <cellStyle name="Percent 2 13 2 5 18" xfId="60336"/>
    <cellStyle name="Percent 2 13 2 5 19" xfId="61720"/>
    <cellStyle name="Percent 2 13 2 5 2" xfId="12476"/>
    <cellStyle name="Percent 2 13 2 5 20" xfId="62914"/>
    <cellStyle name="Percent 2 13 2 5 3" xfId="17331"/>
    <cellStyle name="Percent 2 13 2 5 4" xfId="32405"/>
    <cellStyle name="Percent 2 13 2 5 5" xfId="39981"/>
    <cellStyle name="Percent 2 13 2 5 6" xfId="39094"/>
    <cellStyle name="Percent 2 13 2 5 7" xfId="46710"/>
    <cellStyle name="Percent 2 13 2 5 8" xfId="48033"/>
    <cellStyle name="Percent 2 13 2 5 9" xfId="49292"/>
    <cellStyle name="Percent 2 13 2 50" xfId="26673"/>
    <cellStyle name="Percent 2 13 2 51" xfId="26855"/>
    <cellStyle name="Percent 2 13 2 52" xfId="27031"/>
    <cellStyle name="Percent 2 13 2 53" xfId="27205"/>
    <cellStyle name="Percent 2 13 2 54" xfId="27378"/>
    <cellStyle name="Percent 2 13 2 55" xfId="27542"/>
    <cellStyle name="Percent 2 13 2 56" xfId="27704"/>
    <cellStyle name="Percent 2 13 2 57" xfId="27856"/>
    <cellStyle name="Percent 2 13 2 58" xfId="28002"/>
    <cellStyle name="Percent 2 13 2 59" xfId="28156"/>
    <cellStyle name="Percent 2 13 2 6" xfId="7422"/>
    <cellStyle name="Percent 2 13 2 6 10" xfId="50534"/>
    <cellStyle name="Percent 2 13 2 6 11" xfId="51736"/>
    <cellStyle name="Percent 2 13 2 6 12" xfId="53015"/>
    <cellStyle name="Percent 2 13 2 6 13" xfId="54257"/>
    <cellStyle name="Percent 2 13 2 6 14" xfId="55491"/>
    <cellStyle name="Percent 2 13 2 6 15" xfId="56718"/>
    <cellStyle name="Percent 2 13 2 6 16" xfId="57935"/>
    <cellStyle name="Percent 2 13 2 6 17" xfId="59143"/>
    <cellStyle name="Percent 2 13 2 6 18" xfId="60337"/>
    <cellStyle name="Percent 2 13 2 6 19" xfId="61721"/>
    <cellStyle name="Percent 2 13 2 6 2" xfId="12477"/>
    <cellStyle name="Percent 2 13 2 6 20" xfId="62915"/>
    <cellStyle name="Percent 2 13 2 6 3" xfId="16938"/>
    <cellStyle name="Percent 2 13 2 6 4" xfId="32093"/>
    <cellStyle name="Percent 2 13 2 6 5" xfId="39318"/>
    <cellStyle name="Percent 2 13 2 6 6" xfId="34240"/>
    <cellStyle name="Percent 2 13 2 6 7" xfId="46711"/>
    <cellStyle name="Percent 2 13 2 6 8" xfId="48034"/>
    <cellStyle name="Percent 2 13 2 6 9" xfId="49293"/>
    <cellStyle name="Percent 2 13 2 60" xfId="28306"/>
    <cellStyle name="Percent 2 13 2 61" xfId="28452"/>
    <cellStyle name="Percent 2 13 2 62" xfId="28594"/>
    <cellStyle name="Percent 2 13 2 63" xfId="28728"/>
    <cellStyle name="Percent 2 13 2 64" xfId="29106"/>
    <cellStyle name="Percent 2 13 2 65" xfId="27812"/>
    <cellStyle name="Percent 2 13 2 66" xfId="28695"/>
    <cellStyle name="Percent 2 13 2 67" xfId="25268"/>
    <cellStyle name="Percent 2 13 2 68" xfId="28082"/>
    <cellStyle name="Percent 2 13 2 69" xfId="28861"/>
    <cellStyle name="Percent 2 13 2 7" xfId="7423"/>
    <cellStyle name="Percent 2 13 2 7 10" xfId="50535"/>
    <cellStyle name="Percent 2 13 2 7 11" xfId="51737"/>
    <cellStyle name="Percent 2 13 2 7 12" xfId="53016"/>
    <cellStyle name="Percent 2 13 2 7 13" xfId="54258"/>
    <cellStyle name="Percent 2 13 2 7 14" xfId="55492"/>
    <cellStyle name="Percent 2 13 2 7 15" xfId="56719"/>
    <cellStyle name="Percent 2 13 2 7 16" xfId="57936"/>
    <cellStyle name="Percent 2 13 2 7 17" xfId="59144"/>
    <cellStyle name="Percent 2 13 2 7 18" xfId="60338"/>
    <cellStyle name="Percent 2 13 2 7 19" xfId="61722"/>
    <cellStyle name="Percent 2 13 2 7 2" xfId="12478"/>
    <cellStyle name="Percent 2 13 2 7 20" xfId="62916"/>
    <cellStyle name="Percent 2 13 2 7 3" xfId="16538"/>
    <cellStyle name="Percent 2 13 2 7 4" xfId="31742"/>
    <cellStyle name="Percent 2 13 2 7 5" xfId="40953"/>
    <cellStyle name="Percent 2 13 2 7 6" xfId="33939"/>
    <cellStyle name="Percent 2 13 2 7 7" xfId="46712"/>
    <cellStyle name="Percent 2 13 2 7 8" xfId="48035"/>
    <cellStyle name="Percent 2 13 2 7 9" xfId="49294"/>
    <cellStyle name="Percent 2 13 2 70" xfId="29028"/>
    <cellStyle name="Percent 2 13 2 71" xfId="28709"/>
    <cellStyle name="Percent 2 13 2 72" xfId="28169"/>
    <cellStyle name="Percent 2 13 2 73" xfId="29795"/>
    <cellStyle name="Percent 2 13 2 74" xfId="29960"/>
    <cellStyle name="Percent 2 13 2 75" xfId="26164"/>
    <cellStyle name="Percent 2 13 2 76" xfId="12867"/>
    <cellStyle name="Percent 2 13 2 77" xfId="37296"/>
    <cellStyle name="Percent 2 13 2 78" xfId="22915"/>
    <cellStyle name="Percent 2 13 2 79" xfId="10839"/>
    <cellStyle name="Percent 2 13 2 8" xfId="7424"/>
    <cellStyle name="Percent 2 13 2 8 2" xfId="12479"/>
    <cellStyle name="Percent 2 13 2 8 3" xfId="10036"/>
    <cellStyle name="Percent 2 13 2 8 4" xfId="36244"/>
    <cellStyle name="Percent 2 13 2 8 5" xfId="32218"/>
    <cellStyle name="Percent 2 13 2 8 6" xfId="39292"/>
    <cellStyle name="Percent 2 13 2 80" xfId="46706"/>
    <cellStyle name="Percent 2 13 2 81" xfId="48029"/>
    <cellStyle name="Percent 2 13 2 82" xfId="49288"/>
    <cellStyle name="Percent 2 13 2 83" xfId="50529"/>
    <cellStyle name="Percent 2 13 2 84" xfId="51731"/>
    <cellStyle name="Percent 2 13 2 85" xfId="53010"/>
    <cellStyle name="Percent 2 13 2 86" xfId="54252"/>
    <cellStyle name="Percent 2 13 2 87" xfId="55486"/>
    <cellStyle name="Percent 2 13 2 88" xfId="56713"/>
    <cellStyle name="Percent 2 13 2 89" xfId="57930"/>
    <cellStyle name="Percent 2 13 2 9" xfId="7425"/>
    <cellStyle name="Percent 2 13 2 9 2" xfId="12480"/>
    <cellStyle name="Percent 2 13 2 9 3" xfId="16137"/>
    <cellStyle name="Percent 2 13 2 9 4" xfId="35994"/>
    <cellStyle name="Percent 2 13 2 9 5" xfId="37648"/>
    <cellStyle name="Percent 2 13 2 9 6" xfId="43738"/>
    <cellStyle name="Percent 2 13 2 90" xfId="59138"/>
    <cellStyle name="Percent 2 13 2 91" xfId="60332"/>
    <cellStyle name="Percent 2 13 2 92" xfId="61716"/>
    <cellStyle name="Percent 2 13 2 93" xfId="62910"/>
    <cellStyle name="Percent 2 13 20" xfId="7426"/>
    <cellStyle name="Percent 2 13 20 2" xfId="15467"/>
    <cellStyle name="Percent 2 13 20 3" xfId="32037"/>
    <cellStyle name="Percent 2 13 20 4" xfId="30358"/>
    <cellStyle name="Percent 2 13 20 5" xfId="34735"/>
    <cellStyle name="Percent 2 13 20 6" xfId="44084"/>
    <cellStyle name="Percent 2 13 21" xfId="7427"/>
    <cellStyle name="Percent 2 13 21 2" xfId="15868"/>
    <cellStyle name="Percent 2 13 21 3" xfId="32347"/>
    <cellStyle name="Percent 2 13 21 4" xfId="39425"/>
    <cellStyle name="Percent 2 13 21 5" xfId="42167"/>
    <cellStyle name="Percent 2 13 21 6" xfId="41928"/>
    <cellStyle name="Percent 2 13 22" xfId="7428"/>
    <cellStyle name="Percent 2 13 22 2" xfId="16269"/>
    <cellStyle name="Percent 2 13 22 3" xfId="32655"/>
    <cellStyle name="Percent 2 13 22 4" xfId="39658"/>
    <cellStyle name="Percent 2 13 22 5" xfId="42359"/>
    <cellStyle name="Percent 2 13 22 6" xfId="34816"/>
    <cellStyle name="Percent 2 13 23" xfId="7429"/>
    <cellStyle name="Percent 2 13 23 2" xfId="16666"/>
    <cellStyle name="Percent 2 13 23 3" xfId="32947"/>
    <cellStyle name="Percent 2 13 23 4" xfId="38800"/>
    <cellStyle name="Percent 2 13 23 5" xfId="36180"/>
    <cellStyle name="Percent 2 13 23 6" xfId="30083"/>
    <cellStyle name="Percent 2 13 24" xfId="7430"/>
    <cellStyle name="Percent 2 13 24 2" xfId="17059"/>
    <cellStyle name="Percent 2 13 24 3" xfId="33253"/>
    <cellStyle name="Percent 2 13 24 4" xfId="41532"/>
    <cellStyle name="Percent 2 13 24 5" xfId="43768"/>
    <cellStyle name="Percent 2 13 24 6" xfId="44521"/>
    <cellStyle name="Percent 2 13 25" xfId="7431"/>
    <cellStyle name="Percent 2 13 25 2" xfId="17459"/>
    <cellStyle name="Percent 2 13 25 3" xfId="33544"/>
    <cellStyle name="Percent 2 13 25 4" xfId="41435"/>
    <cellStyle name="Percent 2 13 25 5" xfId="43694"/>
    <cellStyle name="Percent 2 13 25 6" xfId="44263"/>
    <cellStyle name="Percent 2 13 26" xfId="7432"/>
    <cellStyle name="Percent 2 13 26 2" xfId="17861"/>
    <cellStyle name="Percent 2 13 26 3" xfId="33822"/>
    <cellStyle name="Percent 2 13 26 4" xfId="33172"/>
    <cellStyle name="Percent 2 13 26 5" xfId="39956"/>
    <cellStyle name="Percent 2 13 26 6" xfId="34077"/>
    <cellStyle name="Percent 2 13 27" xfId="7433"/>
    <cellStyle name="Percent 2 13 27 2" xfId="18266"/>
    <cellStyle name="Percent 2 13 27 3" xfId="34110"/>
    <cellStyle name="Percent 2 13 27 4" xfId="40564"/>
    <cellStyle name="Percent 2 13 27 5" xfId="43056"/>
    <cellStyle name="Percent 2 13 27 6" xfId="44462"/>
    <cellStyle name="Percent 2 13 28" xfId="7434"/>
    <cellStyle name="Percent 2 13 28 2" xfId="18675"/>
    <cellStyle name="Percent 2 13 28 3" xfId="34425"/>
    <cellStyle name="Percent 2 13 28 4" xfId="15864"/>
    <cellStyle name="Percent 2 13 28 5" xfId="31803"/>
    <cellStyle name="Percent 2 13 28 6" xfId="43437"/>
    <cellStyle name="Percent 2 13 29" xfId="7435"/>
    <cellStyle name="Percent 2 13 29 2" xfId="19084"/>
    <cellStyle name="Percent 2 13 29 3" xfId="34718"/>
    <cellStyle name="Percent 2 13 29 4" xfId="30801"/>
    <cellStyle name="Percent 2 13 29 5" xfId="39050"/>
    <cellStyle name="Percent 2 13 29 6" xfId="10189"/>
    <cellStyle name="Percent 2 13 3" xfId="7436"/>
    <cellStyle name="Percent 2 13 3 10" xfId="7437"/>
    <cellStyle name="Percent 2 13 3 10 2" xfId="12482"/>
    <cellStyle name="Percent 2 13 3 10 3" xfId="15336"/>
    <cellStyle name="Percent 2 13 3 10 4" xfId="35373"/>
    <cellStyle name="Percent 2 13 3 10 5" xfId="38568"/>
    <cellStyle name="Percent 2 13 3 10 6" xfId="38892"/>
    <cellStyle name="Percent 2 13 3 11" xfId="7438"/>
    <cellStyle name="Percent 2 13 3 11 2" xfId="12483"/>
    <cellStyle name="Percent 2 13 3 11 3" xfId="14891"/>
    <cellStyle name="Percent 2 13 3 11 4" xfId="35075"/>
    <cellStyle name="Percent 2 13 3 11 5" xfId="14573"/>
    <cellStyle name="Percent 2 13 3 11 6" xfId="41555"/>
    <cellStyle name="Percent 2 13 3 12" xfId="7439"/>
    <cellStyle name="Percent 2 13 3 12 2" xfId="12484"/>
    <cellStyle name="Percent 2 13 3 12 3" xfId="13494"/>
    <cellStyle name="Percent 2 13 3 12 4" xfId="34778"/>
    <cellStyle name="Percent 2 13 3 12 5" xfId="10588"/>
    <cellStyle name="Percent 2 13 3 12 6" xfId="41208"/>
    <cellStyle name="Percent 2 13 3 13" xfId="7440"/>
    <cellStyle name="Percent 2 13 3 13 2" xfId="12485"/>
    <cellStyle name="Percent 2 13 3 13 3" xfId="13181"/>
    <cellStyle name="Percent 2 13 3 13 4" xfId="34475"/>
    <cellStyle name="Percent 2 13 3 13 5" xfId="30614"/>
    <cellStyle name="Percent 2 13 3 13 6" xfId="43754"/>
    <cellStyle name="Percent 2 13 3 14" xfId="7441"/>
    <cellStyle name="Percent 2 13 3 14 2" xfId="13315"/>
    <cellStyle name="Percent 2 13 3 14 3" xfId="30174"/>
    <cellStyle name="Percent 2 13 3 14 4" xfId="36208"/>
    <cellStyle name="Percent 2 13 3 14 5" xfId="10930"/>
    <cellStyle name="Percent 2 13 3 14 6" xfId="42680"/>
    <cellStyle name="Percent 2 13 3 15" xfId="7442"/>
    <cellStyle name="Percent 2 13 3 15 2" xfId="14847"/>
    <cellStyle name="Percent 2 13 3 15 3" xfId="31553"/>
    <cellStyle name="Percent 2 13 3 15 4" xfId="41268"/>
    <cellStyle name="Percent 2 13 3 15 5" xfId="43559"/>
    <cellStyle name="Percent 2 13 3 15 6" xfId="44552"/>
    <cellStyle name="Percent 2 13 3 16" xfId="7443"/>
    <cellStyle name="Percent 2 13 3 16 2" xfId="15292"/>
    <cellStyle name="Percent 2 13 3 16 3" xfId="31894"/>
    <cellStyle name="Percent 2 13 3 16 4" xfId="31952"/>
    <cellStyle name="Percent 2 13 3 16 5" xfId="37027"/>
    <cellStyle name="Percent 2 13 3 16 6" xfId="36888"/>
    <cellStyle name="Percent 2 13 3 17" xfId="7444"/>
    <cellStyle name="Percent 2 13 3 17 2" xfId="15029"/>
    <cellStyle name="Percent 2 13 3 17 3" xfId="31692"/>
    <cellStyle name="Percent 2 13 3 17 4" xfId="34915"/>
    <cellStyle name="Percent 2 13 3 17 5" xfId="13592"/>
    <cellStyle name="Percent 2 13 3 17 6" xfId="16107"/>
    <cellStyle name="Percent 2 13 3 18" xfId="7445"/>
    <cellStyle name="Percent 2 13 3 18 2" xfId="15476"/>
    <cellStyle name="Percent 2 13 3 18 3" xfId="32048"/>
    <cellStyle name="Percent 2 13 3 18 4" xfId="37370"/>
    <cellStyle name="Percent 2 13 3 18 5" xfId="41321"/>
    <cellStyle name="Percent 2 13 3 18 6" xfId="32354"/>
    <cellStyle name="Percent 2 13 3 19" xfId="7446"/>
    <cellStyle name="Percent 2 13 3 19 2" xfId="15876"/>
    <cellStyle name="Percent 2 13 3 19 3" xfId="32357"/>
    <cellStyle name="Percent 2 13 3 19 4" xfId="37897"/>
    <cellStyle name="Percent 2 13 3 19 5" xfId="31547"/>
    <cellStyle name="Percent 2 13 3 19 6" xfId="44546"/>
    <cellStyle name="Percent 2 13 3 2" xfId="7447"/>
    <cellStyle name="Percent 2 13 3 2 10" xfId="50537"/>
    <cellStyle name="Percent 2 13 3 2 11" xfId="51739"/>
    <cellStyle name="Percent 2 13 3 2 12" xfId="53018"/>
    <cellStyle name="Percent 2 13 3 2 13" xfId="54260"/>
    <cellStyle name="Percent 2 13 3 2 14" xfId="55494"/>
    <cellStyle name="Percent 2 13 3 2 15" xfId="56721"/>
    <cellStyle name="Percent 2 13 3 2 16" xfId="57938"/>
    <cellStyle name="Percent 2 13 3 2 17" xfId="59146"/>
    <cellStyle name="Percent 2 13 3 2 18" xfId="60340"/>
    <cellStyle name="Percent 2 13 3 2 19" xfId="61724"/>
    <cellStyle name="Percent 2 13 3 2 2" xfId="12481"/>
    <cellStyle name="Percent 2 13 3 2 20" xfId="62918"/>
    <cellStyle name="Percent 2 13 3 2 3" xfId="15736"/>
    <cellStyle name="Percent 2 13 3 2 4" xfId="35709"/>
    <cellStyle name="Percent 2 13 3 2 5" xfId="32571"/>
    <cellStyle name="Percent 2 13 3 2 6" xfId="40806"/>
    <cellStyle name="Percent 2 13 3 2 7" xfId="46714"/>
    <cellStyle name="Percent 2 13 3 2 8" xfId="48037"/>
    <cellStyle name="Percent 2 13 3 2 9" xfId="49296"/>
    <cellStyle name="Percent 2 13 3 20" xfId="7448"/>
    <cellStyle name="Percent 2 13 3 20 2" xfId="16277"/>
    <cellStyle name="Percent 2 13 3 20 3" xfId="32663"/>
    <cellStyle name="Percent 2 13 3 20 4" xfId="37173"/>
    <cellStyle name="Percent 2 13 3 20 5" xfId="40401"/>
    <cellStyle name="Percent 2 13 3 20 6" xfId="34950"/>
    <cellStyle name="Percent 2 13 3 21" xfId="7449"/>
    <cellStyle name="Percent 2 13 3 21 2" xfId="16676"/>
    <cellStyle name="Percent 2 13 3 21 3" xfId="32957"/>
    <cellStyle name="Percent 2 13 3 21 4" xfId="38333"/>
    <cellStyle name="Percent 2 13 3 21 5" xfId="35557"/>
    <cellStyle name="Percent 2 13 3 21 6" xfId="43106"/>
    <cellStyle name="Percent 2 13 3 22" xfId="7450"/>
    <cellStyle name="Percent 2 13 3 22 2" xfId="17068"/>
    <cellStyle name="Percent 2 13 3 22 3" xfId="33262"/>
    <cellStyle name="Percent 2 13 3 22 4" xfId="39562"/>
    <cellStyle name="Percent 2 13 3 22 5" xfId="42281"/>
    <cellStyle name="Percent 2 13 3 22 6" xfId="34412"/>
    <cellStyle name="Percent 2 13 3 23" xfId="7451"/>
    <cellStyle name="Percent 2 13 3 23 2" xfId="17468"/>
    <cellStyle name="Percent 2 13 3 23 3" xfId="33551"/>
    <cellStyle name="Percent 2 13 3 23 4" xfId="36678"/>
    <cellStyle name="Percent 2 13 3 23 5" xfId="37782"/>
    <cellStyle name="Percent 2 13 3 23 6" xfId="38206"/>
    <cellStyle name="Percent 2 13 3 24" xfId="7452"/>
    <cellStyle name="Percent 2 13 3 24 2" xfId="17872"/>
    <cellStyle name="Percent 2 13 3 24 3" xfId="33828"/>
    <cellStyle name="Percent 2 13 3 24 4" xfId="31015"/>
    <cellStyle name="Percent 2 13 3 24 5" xfId="37086"/>
    <cellStyle name="Percent 2 13 3 24 6" xfId="33789"/>
    <cellStyle name="Percent 2 13 3 25" xfId="7453"/>
    <cellStyle name="Percent 2 13 3 25 2" xfId="18276"/>
    <cellStyle name="Percent 2 13 3 25 3" xfId="34116"/>
    <cellStyle name="Percent 2 13 3 25 4" xfId="16897"/>
    <cellStyle name="Percent 2 13 3 25 5" xfId="39415"/>
    <cellStyle name="Percent 2 13 3 25 6" xfId="44000"/>
    <cellStyle name="Percent 2 13 3 26" xfId="7454"/>
    <cellStyle name="Percent 2 13 3 26 2" xfId="18686"/>
    <cellStyle name="Percent 2 13 3 26 3" xfId="34432"/>
    <cellStyle name="Percent 2 13 3 26 4" xfId="31081"/>
    <cellStyle name="Percent 2 13 3 26 5" xfId="36855"/>
    <cellStyle name="Percent 2 13 3 26 6" xfId="44918"/>
    <cellStyle name="Percent 2 13 3 27" xfId="7455"/>
    <cellStyle name="Percent 2 13 3 27 2" xfId="19094"/>
    <cellStyle name="Percent 2 13 3 27 3" xfId="34727"/>
    <cellStyle name="Percent 2 13 3 27 4" xfId="16606"/>
    <cellStyle name="Percent 2 13 3 27 5" xfId="33663"/>
    <cellStyle name="Percent 2 13 3 27 6" xfId="37205"/>
    <cellStyle name="Percent 2 13 3 28" xfId="7456"/>
    <cellStyle name="Percent 2 13 3 28 2" xfId="19500"/>
    <cellStyle name="Percent 2 13 3 28 3" xfId="35026"/>
    <cellStyle name="Percent 2 13 3 28 4" xfId="10654"/>
    <cellStyle name="Percent 2 13 3 28 5" xfId="13379"/>
    <cellStyle name="Percent 2 13 3 28 6" xfId="38533"/>
    <cellStyle name="Percent 2 13 3 29" xfId="7457"/>
    <cellStyle name="Percent 2 13 3 29 2" xfId="19905"/>
    <cellStyle name="Percent 2 13 3 29 3" xfId="35327"/>
    <cellStyle name="Percent 2 13 3 29 4" xfId="33534"/>
    <cellStyle name="Percent 2 13 3 29 5" xfId="37911"/>
    <cellStyle name="Percent 2 13 3 29 6" xfId="41201"/>
    <cellStyle name="Percent 2 13 3 3" xfId="7458"/>
    <cellStyle name="Percent 2 13 3 3 10" xfId="50538"/>
    <cellStyle name="Percent 2 13 3 3 11" xfId="51740"/>
    <cellStyle name="Percent 2 13 3 3 12" xfId="53019"/>
    <cellStyle name="Percent 2 13 3 3 13" xfId="54261"/>
    <cellStyle name="Percent 2 13 3 3 14" xfId="55495"/>
    <cellStyle name="Percent 2 13 3 3 15" xfId="56722"/>
    <cellStyle name="Percent 2 13 3 3 16" xfId="57939"/>
    <cellStyle name="Percent 2 13 3 3 17" xfId="59147"/>
    <cellStyle name="Percent 2 13 3 3 18" xfId="60341"/>
    <cellStyle name="Percent 2 13 3 3 19" xfId="61725"/>
    <cellStyle name="Percent 2 13 3 3 2" xfId="12486"/>
    <cellStyle name="Percent 2 13 3 3 20" xfId="62919"/>
    <cellStyle name="Percent 2 13 3 3 3" xfId="10040"/>
    <cellStyle name="Percent 2 13 3 3 4" xfId="34162"/>
    <cellStyle name="Percent 2 13 3 3 5" xfId="41498"/>
    <cellStyle name="Percent 2 13 3 3 6" xfId="36945"/>
    <cellStyle name="Percent 2 13 3 3 7" xfId="46715"/>
    <cellStyle name="Percent 2 13 3 3 8" xfId="48038"/>
    <cellStyle name="Percent 2 13 3 3 9" xfId="49297"/>
    <cellStyle name="Percent 2 13 3 30" xfId="7459"/>
    <cellStyle name="Percent 2 13 3 30 2" xfId="20305"/>
    <cellStyle name="Percent 2 13 3 30 3" xfId="35662"/>
    <cellStyle name="Percent 2 13 3 30 4" xfId="40615"/>
    <cellStyle name="Percent 2 13 3 30 5" xfId="43097"/>
    <cellStyle name="Percent 2 13 3 30 6" xfId="44483"/>
    <cellStyle name="Percent 2 13 3 31" xfId="7460"/>
    <cellStyle name="Percent 2 13 3 31 2" xfId="18621"/>
    <cellStyle name="Percent 2 13 3 31 3" xfId="34385"/>
    <cellStyle name="Percent 2 13 3 31 4" xfId="40830"/>
    <cellStyle name="Percent 2 13 3 31 5" xfId="43236"/>
    <cellStyle name="Percent 2 13 3 31 6" xfId="44574"/>
    <cellStyle name="Percent 2 13 3 32" xfId="7461"/>
    <cellStyle name="Percent 2 13 3 32 2" xfId="23054"/>
    <cellStyle name="Percent 2 13 3 32 3" xfId="37573"/>
    <cellStyle name="Percent 2 13 3 32 4" xfId="11142"/>
    <cellStyle name="Percent 2 13 3 32 5" xfId="36086"/>
    <cellStyle name="Percent 2 13 3 32 6" xfId="39172"/>
    <cellStyle name="Percent 2 13 3 33" xfId="7462"/>
    <cellStyle name="Percent 2 13 3 33 2" xfId="13658"/>
    <cellStyle name="Percent 2 13 3 33 3" xfId="30458"/>
    <cellStyle name="Percent 2 13 3 33 4" xfId="38509"/>
    <cellStyle name="Percent 2 13 3 33 5" xfId="40329"/>
    <cellStyle name="Percent 2 13 3 33 6" xfId="34075"/>
    <cellStyle name="Percent 2 13 3 34" xfId="9764"/>
    <cellStyle name="Percent 2 13 3 35" xfId="16626"/>
    <cellStyle name="Percent 2 13 3 36" xfId="22512"/>
    <cellStyle name="Percent 2 13 3 37" xfId="23088"/>
    <cellStyle name="Percent 2 13 3 38" xfId="24026"/>
    <cellStyle name="Percent 2 13 3 39" xfId="22796"/>
    <cellStyle name="Percent 2 13 3 4" xfId="7463"/>
    <cellStyle name="Percent 2 13 3 4 10" xfId="50539"/>
    <cellStyle name="Percent 2 13 3 4 11" xfId="51741"/>
    <cellStyle name="Percent 2 13 3 4 12" xfId="53020"/>
    <cellStyle name="Percent 2 13 3 4 13" xfId="54262"/>
    <cellStyle name="Percent 2 13 3 4 14" xfId="55496"/>
    <cellStyle name="Percent 2 13 3 4 15" xfId="56723"/>
    <cellStyle name="Percent 2 13 3 4 16" xfId="57940"/>
    <cellStyle name="Percent 2 13 3 4 17" xfId="59148"/>
    <cellStyle name="Percent 2 13 3 4 18" xfId="60342"/>
    <cellStyle name="Percent 2 13 3 4 19" xfId="61726"/>
    <cellStyle name="Percent 2 13 3 4 2" xfId="12487"/>
    <cellStyle name="Percent 2 13 3 4 20" xfId="62920"/>
    <cellStyle name="Percent 2 13 3 4 3" xfId="10039"/>
    <cellStyle name="Percent 2 13 3 4 4" xfId="18243"/>
    <cellStyle name="Percent 2 13 3 4 5" xfId="33287"/>
    <cellStyle name="Percent 2 13 3 4 6" xfId="39571"/>
    <cellStyle name="Percent 2 13 3 4 7" xfId="46716"/>
    <cellStyle name="Percent 2 13 3 4 8" xfId="48039"/>
    <cellStyle name="Percent 2 13 3 4 9" xfId="49298"/>
    <cellStyle name="Percent 2 13 3 40" xfId="13660"/>
    <cellStyle name="Percent 2 13 3 41" xfId="20644"/>
    <cellStyle name="Percent 2 13 3 42" xfId="23494"/>
    <cellStyle name="Percent 2 13 3 43" xfId="22575"/>
    <cellStyle name="Percent 2 13 3 44" xfId="22818"/>
    <cellStyle name="Percent 2 13 3 45" xfId="19440"/>
    <cellStyle name="Percent 2 13 3 46" xfId="19843"/>
    <cellStyle name="Percent 2 13 3 47" xfId="24040"/>
    <cellStyle name="Percent 2 13 3 48" xfId="20612"/>
    <cellStyle name="Percent 2 13 3 49" xfId="24463"/>
    <cellStyle name="Percent 2 13 3 5" xfId="7464"/>
    <cellStyle name="Percent 2 13 3 5 10" xfId="50540"/>
    <cellStyle name="Percent 2 13 3 5 11" xfId="51742"/>
    <cellStyle name="Percent 2 13 3 5 12" xfId="53021"/>
    <cellStyle name="Percent 2 13 3 5 13" xfId="54263"/>
    <cellStyle name="Percent 2 13 3 5 14" xfId="55497"/>
    <cellStyle name="Percent 2 13 3 5 15" xfId="56724"/>
    <cellStyle name="Percent 2 13 3 5 16" xfId="57941"/>
    <cellStyle name="Percent 2 13 3 5 17" xfId="59149"/>
    <cellStyle name="Percent 2 13 3 5 18" xfId="60343"/>
    <cellStyle name="Percent 2 13 3 5 19" xfId="61727"/>
    <cellStyle name="Percent 2 13 3 5 2" xfId="12488"/>
    <cellStyle name="Percent 2 13 3 5 20" xfId="62921"/>
    <cellStyle name="Percent 2 13 3 5 3" xfId="10038"/>
    <cellStyle name="Percent 2 13 3 5 4" xfId="36944"/>
    <cellStyle name="Percent 2 13 3 5 5" xfId="36567"/>
    <cellStyle name="Percent 2 13 3 5 6" xfId="38316"/>
    <cellStyle name="Percent 2 13 3 5 7" xfId="46717"/>
    <cellStyle name="Percent 2 13 3 5 8" xfId="48040"/>
    <cellStyle name="Percent 2 13 3 5 9" xfId="49299"/>
    <cellStyle name="Percent 2 13 3 50" xfId="24672"/>
    <cellStyle name="Percent 2 13 3 51" xfId="24874"/>
    <cellStyle name="Percent 2 13 3 52" xfId="25078"/>
    <cellStyle name="Percent 2 13 3 53" xfId="25274"/>
    <cellStyle name="Percent 2 13 3 54" xfId="25473"/>
    <cellStyle name="Percent 2 13 3 55" xfId="25670"/>
    <cellStyle name="Percent 2 13 3 56" xfId="25856"/>
    <cellStyle name="Percent 2 13 3 57" xfId="26045"/>
    <cellStyle name="Percent 2 13 3 58" xfId="26236"/>
    <cellStyle name="Percent 2 13 3 59" xfId="26419"/>
    <cellStyle name="Percent 2 13 3 6" xfId="7465"/>
    <cellStyle name="Percent 2 13 3 6 10" xfId="50541"/>
    <cellStyle name="Percent 2 13 3 6 11" xfId="51743"/>
    <cellStyle name="Percent 2 13 3 6 12" xfId="53022"/>
    <cellStyle name="Percent 2 13 3 6 13" xfId="54264"/>
    <cellStyle name="Percent 2 13 3 6 14" xfId="55498"/>
    <cellStyle name="Percent 2 13 3 6 15" xfId="56725"/>
    <cellStyle name="Percent 2 13 3 6 16" xfId="57942"/>
    <cellStyle name="Percent 2 13 3 6 17" xfId="59150"/>
    <cellStyle name="Percent 2 13 3 6 18" xfId="60344"/>
    <cellStyle name="Percent 2 13 3 6 19" xfId="61728"/>
    <cellStyle name="Percent 2 13 3 6 2" xfId="12489"/>
    <cellStyle name="Percent 2 13 3 6 20" xfId="62922"/>
    <cellStyle name="Percent 2 13 3 6 3" xfId="10037"/>
    <cellStyle name="Percent 2 13 3 6 4" xfId="37405"/>
    <cellStyle name="Percent 2 13 3 6 5" xfId="11135"/>
    <cellStyle name="Percent 2 13 3 6 6" xfId="38806"/>
    <cellStyle name="Percent 2 13 3 6 7" xfId="46718"/>
    <cellStyle name="Percent 2 13 3 6 8" xfId="48041"/>
    <cellStyle name="Percent 2 13 3 6 9" xfId="49300"/>
    <cellStyle name="Percent 2 13 3 60" xfId="26601"/>
    <cellStyle name="Percent 2 13 3 61" xfId="26789"/>
    <cellStyle name="Percent 2 13 3 62" xfId="26968"/>
    <cellStyle name="Percent 2 13 3 63" xfId="27145"/>
    <cellStyle name="Percent 2 13 3 64" xfId="27862"/>
    <cellStyle name="Percent 2 13 3 65" xfId="28988"/>
    <cellStyle name="Percent 2 13 3 66" xfId="26058"/>
    <cellStyle name="Percent 2 13 3 67" xfId="29047"/>
    <cellStyle name="Percent 2 13 3 68" xfId="29343"/>
    <cellStyle name="Percent 2 13 3 69" xfId="28436"/>
    <cellStyle name="Percent 2 13 3 7" xfId="7466"/>
    <cellStyle name="Percent 2 13 3 7 10" xfId="50542"/>
    <cellStyle name="Percent 2 13 3 7 11" xfId="51744"/>
    <cellStyle name="Percent 2 13 3 7 12" xfId="53023"/>
    <cellStyle name="Percent 2 13 3 7 13" xfId="54265"/>
    <cellStyle name="Percent 2 13 3 7 14" xfId="55499"/>
    <cellStyle name="Percent 2 13 3 7 15" xfId="56726"/>
    <cellStyle name="Percent 2 13 3 7 16" xfId="57943"/>
    <cellStyle name="Percent 2 13 3 7 17" xfId="59151"/>
    <cellStyle name="Percent 2 13 3 7 18" xfId="60345"/>
    <cellStyle name="Percent 2 13 3 7 19" xfId="61729"/>
    <cellStyle name="Percent 2 13 3 7 2" xfId="12490"/>
    <cellStyle name="Percent 2 13 3 7 20" xfId="62923"/>
    <cellStyle name="Percent 2 13 3 7 3" xfId="15337"/>
    <cellStyle name="Percent 2 13 3 7 4" xfId="37001"/>
    <cellStyle name="Percent 2 13 3 7 5" xfId="32968"/>
    <cellStyle name="Percent 2 13 3 7 6" xfId="39837"/>
    <cellStyle name="Percent 2 13 3 7 7" xfId="46719"/>
    <cellStyle name="Percent 2 13 3 7 8" xfId="48042"/>
    <cellStyle name="Percent 2 13 3 7 9" xfId="49301"/>
    <cellStyle name="Percent 2 13 3 70" xfId="28990"/>
    <cellStyle name="Percent 2 13 3 71" xfId="29632"/>
    <cellStyle name="Percent 2 13 3 72" xfId="26046"/>
    <cellStyle name="Percent 2 13 3 73" xfId="26994"/>
    <cellStyle name="Percent 2 13 3 74" xfId="27647"/>
    <cellStyle name="Percent 2 13 3 75" xfId="21669"/>
    <cellStyle name="Percent 2 13 3 76" xfId="13347"/>
    <cellStyle name="Percent 2 13 3 77" xfId="33974"/>
    <cellStyle name="Percent 2 13 3 78" xfId="31904"/>
    <cellStyle name="Percent 2 13 3 79" xfId="37519"/>
    <cellStyle name="Percent 2 13 3 8" xfId="7467"/>
    <cellStyle name="Percent 2 13 3 8 2" xfId="12491"/>
    <cellStyle name="Percent 2 13 3 8 3" xfId="14892"/>
    <cellStyle name="Percent 2 13 3 8 4" xfId="35296"/>
    <cellStyle name="Percent 2 13 3 8 5" xfId="41518"/>
    <cellStyle name="Percent 2 13 3 8 6" xfId="32169"/>
    <cellStyle name="Percent 2 13 3 80" xfId="46713"/>
    <cellStyle name="Percent 2 13 3 81" xfId="48036"/>
    <cellStyle name="Percent 2 13 3 82" xfId="49295"/>
    <cellStyle name="Percent 2 13 3 83" xfId="50536"/>
    <cellStyle name="Percent 2 13 3 84" xfId="51738"/>
    <cellStyle name="Percent 2 13 3 85" xfId="53017"/>
    <cellStyle name="Percent 2 13 3 86" xfId="54259"/>
    <cellStyle name="Percent 2 13 3 87" xfId="55493"/>
    <cellStyle name="Percent 2 13 3 88" xfId="56720"/>
    <cellStyle name="Percent 2 13 3 89" xfId="57937"/>
    <cellStyle name="Percent 2 13 3 9" xfId="7468"/>
    <cellStyle name="Percent 2 13 3 9 2" xfId="12492"/>
    <cellStyle name="Percent 2 13 3 9 3" xfId="13493"/>
    <cellStyle name="Percent 2 13 3 9 4" xfId="30310"/>
    <cellStyle name="Percent 2 13 3 9 5" xfId="32366"/>
    <cellStyle name="Percent 2 13 3 9 6" xfId="40916"/>
    <cellStyle name="Percent 2 13 3 90" xfId="59145"/>
    <cellStyle name="Percent 2 13 3 91" xfId="60339"/>
    <cellStyle name="Percent 2 13 3 92" xfId="61723"/>
    <cellStyle name="Percent 2 13 3 93" xfId="62917"/>
    <cellStyle name="Percent 2 13 30" xfId="7469"/>
    <cellStyle name="Percent 2 13 30 2" xfId="19492"/>
    <cellStyle name="Percent 2 13 30 3" xfId="35020"/>
    <cellStyle name="Percent 2 13 30 4" xfId="13085"/>
    <cellStyle name="Percent 2 13 30 5" xfId="30042"/>
    <cellStyle name="Percent 2 13 30 6" xfId="37311"/>
    <cellStyle name="Percent 2 13 31" xfId="7470"/>
    <cellStyle name="Percent 2 13 31 2" xfId="19894"/>
    <cellStyle name="Percent 2 13 31 3" xfId="35319"/>
    <cellStyle name="Percent 2 13 31 4" xfId="37656"/>
    <cellStyle name="Percent 2 13 31 5" xfId="32909"/>
    <cellStyle name="Percent 2 13 31 6" xfId="41007"/>
    <cellStyle name="Percent 2 13 32" xfId="7471"/>
    <cellStyle name="Percent 2 13 32 2" xfId="20294"/>
    <cellStyle name="Percent 2 13 32 3" xfId="35653"/>
    <cellStyle name="Percent 2 13 32 4" xfId="37984"/>
    <cellStyle name="Percent 2 13 32 5" xfId="39991"/>
    <cellStyle name="Percent 2 13 32 6" xfId="44326"/>
    <cellStyle name="Percent 2 13 33" xfId="7472"/>
    <cellStyle name="Percent 2 13 33 2" xfId="18625"/>
    <cellStyle name="Percent 2 13 33 3" xfId="34388"/>
    <cellStyle name="Percent 2 13 33 4" xfId="40547"/>
    <cellStyle name="Percent 2 13 33 5" xfId="43042"/>
    <cellStyle name="Percent 2 13 33 6" xfId="44407"/>
    <cellStyle name="Percent 2 13 34" xfId="7473"/>
    <cellStyle name="Percent 2 13 34 2" xfId="23025"/>
    <cellStyle name="Percent 2 13 34 3" xfId="37544"/>
    <cellStyle name="Percent 2 13 34 4" xfId="38474"/>
    <cellStyle name="Percent 2 13 34 5" xfId="37927"/>
    <cellStyle name="Percent 2 13 34 6" xfId="42366"/>
    <cellStyle name="Percent 2 13 35" xfId="7474"/>
    <cellStyle name="Percent 2 13 35 2" xfId="13813"/>
    <cellStyle name="Percent 2 13 35 3" xfId="30608"/>
    <cellStyle name="Percent 2 13 35 4" xfId="39731"/>
    <cellStyle name="Percent 2 13 35 5" xfId="42419"/>
    <cellStyle name="Percent 2 13 35 6" xfId="44137"/>
    <cellStyle name="Percent 2 13 36" xfId="9762"/>
    <cellStyle name="Percent 2 13 37" xfId="17292"/>
    <cellStyle name="Percent 2 13 38" xfId="23615"/>
    <cellStyle name="Percent 2 13 39" xfId="19042"/>
    <cellStyle name="Percent 2 13 4" xfId="7475"/>
    <cellStyle name="Percent 2 13 4 10" xfId="50543"/>
    <cellStyle name="Percent 2 13 4 11" xfId="51745"/>
    <cellStyle name="Percent 2 13 4 12" xfId="53024"/>
    <cellStyle name="Percent 2 13 4 13" xfId="54266"/>
    <cellStyle name="Percent 2 13 4 14" xfId="55500"/>
    <cellStyle name="Percent 2 13 4 15" xfId="56727"/>
    <cellStyle name="Percent 2 13 4 16" xfId="57944"/>
    <cellStyle name="Percent 2 13 4 17" xfId="59152"/>
    <cellStyle name="Percent 2 13 4 18" xfId="60346"/>
    <cellStyle name="Percent 2 13 4 19" xfId="61730"/>
    <cellStyle name="Percent 2 13 4 2" xfId="12462"/>
    <cellStyle name="Percent 2 13 4 20" xfId="62924"/>
    <cellStyle name="Percent 2 13 4 3" xfId="10042"/>
    <cellStyle name="Percent 2 13 4 4" xfId="38779"/>
    <cellStyle name="Percent 2 13 4 5" xfId="40773"/>
    <cellStyle name="Percent 2 13 4 6" xfId="35797"/>
    <cellStyle name="Percent 2 13 4 7" xfId="46720"/>
    <cellStyle name="Percent 2 13 4 8" xfId="48043"/>
    <cellStyle name="Percent 2 13 4 9" xfId="49302"/>
    <cellStyle name="Percent 2 13 40" xfId="13405"/>
    <cellStyle name="Percent 2 13 41" xfId="23132"/>
    <cellStyle name="Percent 2 13 42" xfId="23757"/>
    <cellStyle name="Percent 2 13 43" xfId="24225"/>
    <cellStyle name="Percent 2 13 44" xfId="23407"/>
    <cellStyle name="Percent 2 13 45" xfId="14502"/>
    <cellStyle name="Percent 2 13 46" xfId="22083"/>
    <cellStyle name="Percent 2 13 47" xfId="21336"/>
    <cellStyle name="Percent 2 13 48" xfId="22018"/>
    <cellStyle name="Percent 2 13 49" xfId="21397"/>
    <cellStyle name="Percent 2 13 5" xfId="7476"/>
    <cellStyle name="Percent 2 13 5 10" xfId="50544"/>
    <cellStyle name="Percent 2 13 5 11" xfId="51746"/>
    <cellStyle name="Percent 2 13 5 12" xfId="53025"/>
    <cellStyle name="Percent 2 13 5 13" xfId="54267"/>
    <cellStyle name="Percent 2 13 5 14" xfId="55501"/>
    <cellStyle name="Percent 2 13 5 15" xfId="56728"/>
    <cellStyle name="Percent 2 13 5 16" xfId="57945"/>
    <cellStyle name="Percent 2 13 5 17" xfId="59153"/>
    <cellStyle name="Percent 2 13 5 18" xfId="60347"/>
    <cellStyle name="Percent 2 13 5 19" xfId="61731"/>
    <cellStyle name="Percent 2 13 5 2" xfId="12493"/>
    <cellStyle name="Percent 2 13 5 20" xfId="62925"/>
    <cellStyle name="Percent 2 13 5 3" xfId="13180"/>
    <cellStyle name="Percent 2 13 5 4" xfId="34599"/>
    <cellStyle name="Percent 2 13 5 5" xfId="38280"/>
    <cellStyle name="Percent 2 13 5 6" xfId="41802"/>
    <cellStyle name="Percent 2 13 5 7" xfId="46721"/>
    <cellStyle name="Percent 2 13 5 8" xfId="48044"/>
    <cellStyle name="Percent 2 13 5 9" xfId="49303"/>
    <cellStyle name="Percent 2 13 50" xfId="21957"/>
    <cellStyle name="Percent 2 13 51" xfId="21450"/>
    <cellStyle name="Percent 2 13 52" xfId="21910"/>
    <cellStyle name="Percent 2 13 53" xfId="21501"/>
    <cellStyle name="Percent 2 13 54" xfId="21872"/>
    <cellStyle name="Percent 2 13 55" xfId="21540"/>
    <cellStyle name="Percent 2 13 56" xfId="24258"/>
    <cellStyle name="Percent 2 13 57" xfId="21569"/>
    <cellStyle name="Percent 2 13 58" xfId="24254"/>
    <cellStyle name="Percent 2 13 59" xfId="21595"/>
    <cellStyle name="Percent 2 13 6" xfId="7477"/>
    <cellStyle name="Percent 2 13 6 10" xfId="50545"/>
    <cellStyle name="Percent 2 13 6 11" xfId="51747"/>
    <cellStyle name="Percent 2 13 6 12" xfId="53026"/>
    <cellStyle name="Percent 2 13 6 13" xfId="54268"/>
    <cellStyle name="Percent 2 13 6 14" xfId="55502"/>
    <cellStyle name="Percent 2 13 6 15" xfId="56729"/>
    <cellStyle name="Percent 2 13 6 16" xfId="57946"/>
    <cellStyle name="Percent 2 13 6 17" xfId="59154"/>
    <cellStyle name="Percent 2 13 6 18" xfId="60348"/>
    <cellStyle name="Percent 2 13 6 19" xfId="61732"/>
    <cellStyle name="Percent 2 13 6 2" xfId="12494"/>
    <cellStyle name="Percent 2 13 6 20" xfId="62926"/>
    <cellStyle name="Percent 2 13 6 3" xfId="10035"/>
    <cellStyle name="Percent 2 13 6 4" xfId="34905"/>
    <cellStyle name="Percent 2 13 6 5" xfId="14737"/>
    <cellStyle name="Percent 2 13 6 6" xfId="38976"/>
    <cellStyle name="Percent 2 13 6 7" xfId="46722"/>
    <cellStyle name="Percent 2 13 6 8" xfId="48045"/>
    <cellStyle name="Percent 2 13 6 9" xfId="49304"/>
    <cellStyle name="Percent 2 13 60" xfId="21783"/>
    <cellStyle name="Percent 2 13 61" xfId="24505"/>
    <cellStyle name="Percent 2 13 62" xfId="24707"/>
    <cellStyle name="Percent 2 13 63" xfId="24911"/>
    <cellStyle name="Percent 2 13 64" xfId="25109"/>
    <cellStyle name="Percent 2 13 65" xfId="25306"/>
    <cellStyle name="Percent 2 13 66" xfId="26111"/>
    <cellStyle name="Percent 2 13 67" xfId="28095"/>
    <cellStyle name="Percent 2 13 68" xfId="21787"/>
    <cellStyle name="Percent 2 13 69" xfId="29200"/>
    <cellStyle name="Percent 2 13 7" xfId="7478"/>
    <cellStyle name="Percent 2 13 7 10" xfId="50546"/>
    <cellStyle name="Percent 2 13 7 11" xfId="51748"/>
    <cellStyle name="Percent 2 13 7 12" xfId="53027"/>
    <cellStyle name="Percent 2 13 7 13" xfId="54269"/>
    <cellStyle name="Percent 2 13 7 14" xfId="55503"/>
    <cellStyle name="Percent 2 13 7 15" xfId="56730"/>
    <cellStyle name="Percent 2 13 7 16" xfId="57947"/>
    <cellStyle name="Percent 2 13 7 17" xfId="59155"/>
    <cellStyle name="Percent 2 13 7 18" xfId="60349"/>
    <cellStyle name="Percent 2 13 7 19" xfId="61733"/>
    <cellStyle name="Percent 2 13 7 2" xfId="12495"/>
    <cellStyle name="Percent 2 13 7 20" xfId="62927"/>
    <cellStyle name="Percent 2 13 7 3" xfId="10034"/>
    <cellStyle name="Percent 2 13 7 4" xfId="36985"/>
    <cellStyle name="Percent 2 13 7 5" xfId="36977"/>
    <cellStyle name="Percent 2 13 7 6" xfId="41009"/>
    <cellStyle name="Percent 2 13 7 7" xfId="46723"/>
    <cellStyle name="Percent 2 13 7 8" xfId="48046"/>
    <cellStyle name="Percent 2 13 7 9" xfId="49305"/>
    <cellStyle name="Percent 2 13 70" xfId="29391"/>
    <cellStyle name="Percent 2 13 71" xfId="28923"/>
    <cellStyle name="Percent 2 13 72" xfId="25308"/>
    <cellStyle name="Percent 2 13 73" xfId="27654"/>
    <cellStyle name="Percent 2 13 74" xfId="28841"/>
    <cellStyle name="Percent 2 13 75" xfId="28126"/>
    <cellStyle name="Percent 2 13 76" xfId="29618"/>
    <cellStyle name="Percent 2 13 77" xfId="29213"/>
    <cellStyle name="Percent 2 13 78" xfId="12868"/>
    <cellStyle name="Percent 2 13 79" xfId="33457"/>
    <cellStyle name="Percent 2 13 8" xfId="7479"/>
    <cellStyle name="Percent 2 13 8 10" xfId="50547"/>
    <cellStyle name="Percent 2 13 8 11" xfId="51749"/>
    <cellStyle name="Percent 2 13 8 12" xfId="53028"/>
    <cellStyle name="Percent 2 13 8 13" xfId="54270"/>
    <cellStyle name="Percent 2 13 8 14" xfId="55504"/>
    <cellStyle name="Percent 2 13 8 15" xfId="56731"/>
    <cellStyle name="Percent 2 13 8 16" xfId="57948"/>
    <cellStyle name="Percent 2 13 8 17" xfId="59156"/>
    <cellStyle name="Percent 2 13 8 18" xfId="60350"/>
    <cellStyle name="Percent 2 13 8 19" xfId="61734"/>
    <cellStyle name="Percent 2 13 8 2" xfId="12496"/>
    <cellStyle name="Percent 2 13 8 20" xfId="62928"/>
    <cellStyle name="Percent 2 13 8 3" xfId="10033"/>
    <cellStyle name="Percent 2 13 8 4" xfId="37649"/>
    <cellStyle name="Percent 2 13 8 5" xfId="30926"/>
    <cellStyle name="Percent 2 13 8 6" xfId="42336"/>
    <cellStyle name="Percent 2 13 8 7" xfId="46724"/>
    <cellStyle name="Percent 2 13 8 8" xfId="48047"/>
    <cellStyle name="Percent 2 13 8 9" xfId="49306"/>
    <cellStyle name="Percent 2 13 80" xfId="40855"/>
    <cellStyle name="Percent 2 13 81" xfId="36654"/>
    <cellStyle name="Percent 2 13 82" xfId="46705"/>
    <cellStyle name="Percent 2 13 83" xfId="48028"/>
    <cellStyle name="Percent 2 13 84" xfId="49287"/>
    <cellStyle name="Percent 2 13 85" xfId="50528"/>
    <cellStyle name="Percent 2 13 86" xfId="51730"/>
    <cellStyle name="Percent 2 13 87" xfId="53009"/>
    <cellStyle name="Percent 2 13 88" xfId="54251"/>
    <cellStyle name="Percent 2 13 89" xfId="55485"/>
    <cellStyle name="Percent 2 13 9" xfId="7480"/>
    <cellStyle name="Percent 2 13 9 10" xfId="50548"/>
    <cellStyle name="Percent 2 13 9 11" xfId="51750"/>
    <cellStyle name="Percent 2 13 9 12" xfId="53029"/>
    <cellStyle name="Percent 2 13 9 13" xfId="54271"/>
    <cellStyle name="Percent 2 13 9 14" xfId="55505"/>
    <cellStyle name="Percent 2 13 9 15" xfId="56732"/>
    <cellStyle name="Percent 2 13 9 16" xfId="57949"/>
    <cellStyle name="Percent 2 13 9 17" xfId="59157"/>
    <cellStyle name="Percent 2 13 9 18" xfId="60351"/>
    <cellStyle name="Percent 2 13 9 19" xfId="61735"/>
    <cellStyle name="Percent 2 13 9 2" xfId="12497"/>
    <cellStyle name="Percent 2 13 9 20" xfId="62929"/>
    <cellStyle name="Percent 2 13 9 3" xfId="10032"/>
    <cellStyle name="Percent 2 13 9 4" xfId="35011"/>
    <cellStyle name="Percent 2 13 9 5" xfId="10648"/>
    <cellStyle name="Percent 2 13 9 6" xfId="42690"/>
    <cellStyle name="Percent 2 13 9 7" xfId="46725"/>
    <cellStyle name="Percent 2 13 9 8" xfId="48048"/>
    <cellStyle name="Percent 2 13 9 9" xfId="49307"/>
    <cellStyle name="Percent 2 13 90" xfId="56712"/>
    <cellStyle name="Percent 2 13 91" xfId="57929"/>
    <cellStyle name="Percent 2 13 92" xfId="59137"/>
    <cellStyle name="Percent 2 13 93" xfId="60331"/>
    <cellStyle name="Percent 2 13 94" xfId="61715"/>
    <cellStyle name="Percent 2 13 95" xfId="62909"/>
    <cellStyle name="Percent 2 14" xfId="7481"/>
    <cellStyle name="Percent 2 14 10" xfId="7482"/>
    <cellStyle name="Percent 2 14 10 2" xfId="12499"/>
    <cellStyle name="Percent 2 14 10 3" xfId="10030"/>
    <cellStyle name="Percent 2 14 10 4" xfId="33595"/>
    <cellStyle name="Percent 2 14 10 5" xfId="36832"/>
    <cellStyle name="Percent 2 14 10 6" xfId="42497"/>
    <cellStyle name="Percent 2 14 11" xfId="7483"/>
    <cellStyle name="Percent 2 14 11 2" xfId="12500"/>
    <cellStyle name="Percent 2 14 11 3" xfId="10028"/>
    <cellStyle name="Percent 2 14 11 4" xfId="33306"/>
    <cellStyle name="Percent 2 14 11 5" xfId="38603"/>
    <cellStyle name="Percent 2 14 11 6" xfId="39855"/>
    <cellStyle name="Percent 2 14 12" xfId="7484"/>
    <cellStyle name="Percent 2 14 12 2" xfId="12501"/>
    <cellStyle name="Percent 2 14 12 3" xfId="10027"/>
    <cellStyle name="Percent 2 14 12 4" xfId="33004"/>
    <cellStyle name="Percent 2 14 12 5" xfId="38833"/>
    <cellStyle name="Percent 2 14 12 6" xfId="39398"/>
    <cellStyle name="Percent 2 14 13" xfId="7485"/>
    <cellStyle name="Percent 2 14 13 2" xfId="12502"/>
    <cellStyle name="Percent 2 14 13 3" xfId="10026"/>
    <cellStyle name="Percent 2 14 13 4" xfId="32709"/>
    <cellStyle name="Percent 2 14 13 5" xfId="39630"/>
    <cellStyle name="Percent 2 14 13 6" xfId="35266"/>
    <cellStyle name="Percent 2 14 14" xfId="7486"/>
    <cellStyle name="Percent 2 14 14 2" xfId="12503"/>
    <cellStyle name="Percent 2 14 14 3" xfId="10025"/>
    <cellStyle name="Percent 2 14 14 4" xfId="32404"/>
    <cellStyle name="Percent 2 14 14 5" xfId="40083"/>
    <cellStyle name="Percent 2 14 14 6" xfId="41168"/>
    <cellStyle name="Percent 2 14 15" xfId="7487"/>
    <cellStyle name="Percent 2 14 15 2" xfId="12504"/>
    <cellStyle name="Percent 2 14 15 3" xfId="10024"/>
    <cellStyle name="Percent 2 14 15 4" xfId="32092"/>
    <cellStyle name="Percent 2 14 15 5" xfId="39437"/>
    <cellStyle name="Percent 2 14 15 6" xfId="33705"/>
    <cellStyle name="Percent 2 14 16" xfId="7488"/>
    <cellStyle name="Percent 2 14 16 2" xfId="13316"/>
    <cellStyle name="Percent 2 14 16 3" xfId="30175"/>
    <cellStyle name="Percent 2 14 16 4" xfId="35956"/>
    <cellStyle name="Percent 2 14 16 5" xfId="33812"/>
    <cellStyle name="Percent 2 14 16 6" xfId="41206"/>
    <cellStyle name="Percent 2 14 17" xfId="7489"/>
    <cellStyle name="Percent 2 14 17 2" xfId="14859"/>
    <cellStyle name="Percent 2 14 17 3" xfId="31559"/>
    <cellStyle name="Percent 2 14 17 4" xfId="39529"/>
    <cellStyle name="Percent 2 14 17 5" xfId="42257"/>
    <cellStyle name="Percent 2 14 17 6" xfId="18677"/>
    <cellStyle name="Percent 2 14 18" xfId="7490"/>
    <cellStyle name="Percent 2 14 18 2" xfId="15302"/>
    <cellStyle name="Percent 2 14 18 3" xfId="31901"/>
    <cellStyle name="Percent 2 14 18 4" xfId="38093"/>
    <cellStyle name="Percent 2 14 18 5" xfId="34908"/>
    <cellStyle name="Percent 2 14 18 6" xfId="43698"/>
    <cellStyle name="Percent 2 14 19" xfId="7491"/>
    <cellStyle name="Percent 2 14 19 2" xfId="15703"/>
    <cellStyle name="Percent 2 14 19 3" xfId="32222"/>
    <cellStyle name="Percent 2 14 19 4" xfId="35915"/>
    <cellStyle name="Percent 2 14 19 5" xfId="10819"/>
    <cellStyle name="Percent 2 14 19 6" xfId="43714"/>
    <cellStyle name="Percent 2 14 2" xfId="7492"/>
    <cellStyle name="Percent 2 14 2 10" xfId="7493"/>
    <cellStyle name="Percent 2 14 2 10 2" xfId="12506"/>
    <cellStyle name="Percent 2 14 2 10 3" xfId="23775"/>
    <cellStyle name="Percent 2 14 2 10 4" xfId="36243"/>
    <cellStyle name="Percent 2 14 2 10 5" xfId="32523"/>
    <cellStyle name="Percent 2 14 2 10 6" xfId="40920"/>
    <cellStyle name="Percent 2 14 2 11" xfId="7494"/>
    <cellStyle name="Percent 2 14 2 11 2" xfId="12507"/>
    <cellStyle name="Percent 2 14 2 11 3" xfId="23568"/>
    <cellStyle name="Percent 2 14 2 11 4" xfId="35993"/>
    <cellStyle name="Percent 2 14 2 11 5" xfId="36972"/>
    <cellStyle name="Percent 2 14 2 11 6" xfId="43913"/>
    <cellStyle name="Percent 2 14 2 12" xfId="7495"/>
    <cellStyle name="Percent 2 14 2 12 2" xfId="12508"/>
    <cellStyle name="Percent 2 14 2 12 3" xfId="23368"/>
    <cellStyle name="Percent 2 14 2 12 4" xfId="35708"/>
    <cellStyle name="Percent 2 14 2 12 5" xfId="32869"/>
    <cellStyle name="Percent 2 14 2 12 6" xfId="43210"/>
    <cellStyle name="Percent 2 14 2 13" xfId="7496"/>
    <cellStyle name="Percent 2 14 2 13 2" xfId="12509"/>
    <cellStyle name="Percent 2 14 2 13 3" xfId="21015"/>
    <cellStyle name="Percent 2 14 2 13 4" xfId="35372"/>
    <cellStyle name="Percent 2 14 2 13 5" xfId="38692"/>
    <cellStyle name="Percent 2 14 2 13 6" xfId="34229"/>
    <cellStyle name="Percent 2 14 2 14" xfId="7497"/>
    <cellStyle name="Percent 2 14 2 14 2" xfId="13317"/>
    <cellStyle name="Percent 2 14 2 14 3" xfId="30176"/>
    <cellStyle name="Percent 2 14 2 14 4" xfId="35675"/>
    <cellStyle name="Percent 2 14 2 14 5" xfId="38720"/>
    <cellStyle name="Percent 2 14 2 14 6" xfId="32260"/>
    <cellStyle name="Percent 2 14 2 15" xfId="7498"/>
    <cellStyle name="Percent 2 14 2 15 2" xfId="14860"/>
    <cellStyle name="Percent 2 14 2 15 3" xfId="31560"/>
    <cellStyle name="Percent 2 14 2 15 4" xfId="39408"/>
    <cellStyle name="Percent 2 14 2 15 5" xfId="42155"/>
    <cellStyle name="Percent 2 14 2 15 6" xfId="32846"/>
    <cellStyle name="Percent 2 14 2 16" xfId="7499"/>
    <cellStyle name="Percent 2 14 2 16 2" xfId="15303"/>
    <cellStyle name="Percent 2 14 2 16 3" xfId="31902"/>
    <cellStyle name="Percent 2 14 2 16 4" xfId="37198"/>
    <cellStyle name="Percent 2 14 2 16 5" xfId="33731"/>
    <cellStyle name="Percent 2 14 2 16 6" xfId="40613"/>
    <cellStyle name="Percent 2 14 2 17" xfId="7500"/>
    <cellStyle name="Percent 2 14 2 17 2" xfId="15704"/>
    <cellStyle name="Percent 2 14 2 17 3" xfId="32223"/>
    <cellStyle name="Percent 2 14 2 17 4" xfId="36968"/>
    <cellStyle name="Percent 2 14 2 17 5" xfId="39962"/>
    <cellStyle name="Percent 2 14 2 17 6" xfId="42131"/>
    <cellStyle name="Percent 2 14 2 18" xfId="7501"/>
    <cellStyle name="Percent 2 14 2 18 2" xfId="16102"/>
    <cellStyle name="Percent 2 14 2 18 3" xfId="32526"/>
    <cellStyle name="Percent 2 14 2 18 4" xfId="40646"/>
    <cellStyle name="Percent 2 14 2 18 5" xfId="43118"/>
    <cellStyle name="Percent 2 14 2 18 6" xfId="44452"/>
    <cellStyle name="Percent 2 14 2 19" xfId="7502"/>
    <cellStyle name="Percent 2 14 2 19 2" xfId="16505"/>
    <cellStyle name="Percent 2 14 2 19 3" xfId="32826"/>
    <cellStyle name="Percent 2 14 2 19 4" xfId="41451"/>
    <cellStyle name="Percent 2 14 2 19 5" xfId="43706"/>
    <cellStyle name="Percent 2 14 2 19 6" xfId="39568"/>
    <cellStyle name="Percent 2 14 2 2" xfId="7503"/>
    <cellStyle name="Percent 2 14 2 2 10" xfId="50551"/>
    <cellStyle name="Percent 2 14 2 2 11" xfId="51753"/>
    <cellStyle name="Percent 2 14 2 2 12" xfId="53032"/>
    <cellStyle name="Percent 2 14 2 2 13" xfId="54274"/>
    <cellStyle name="Percent 2 14 2 2 14" xfId="55508"/>
    <cellStyle name="Percent 2 14 2 2 15" xfId="56735"/>
    <cellStyle name="Percent 2 14 2 2 16" xfId="57952"/>
    <cellStyle name="Percent 2 14 2 2 17" xfId="59160"/>
    <cellStyle name="Percent 2 14 2 2 18" xfId="60354"/>
    <cellStyle name="Percent 2 14 2 2 19" xfId="61738"/>
    <cellStyle name="Percent 2 14 2 2 2" xfId="12505"/>
    <cellStyle name="Percent 2 14 2 2 20" xfId="62932"/>
    <cellStyle name="Percent 2 14 2 2 3" xfId="9992"/>
    <cellStyle name="Percent 2 14 2 2 4" xfId="31741"/>
    <cellStyle name="Percent 2 14 2 2 5" xfId="39833"/>
    <cellStyle name="Percent 2 14 2 2 6" xfId="33664"/>
    <cellStyle name="Percent 2 14 2 2 7" xfId="46728"/>
    <cellStyle name="Percent 2 14 2 2 8" xfId="48051"/>
    <cellStyle name="Percent 2 14 2 2 9" xfId="49310"/>
    <cellStyle name="Percent 2 14 2 20" xfId="7504"/>
    <cellStyle name="Percent 2 14 2 20 2" xfId="16904"/>
    <cellStyle name="Percent 2 14 2 20 3" xfId="33128"/>
    <cellStyle name="Percent 2 14 2 20 4" xfId="36627"/>
    <cellStyle name="Percent 2 14 2 20 5" xfId="38066"/>
    <cellStyle name="Percent 2 14 2 20 6" xfId="44224"/>
    <cellStyle name="Percent 2 14 2 21" xfId="7505"/>
    <cellStyle name="Percent 2 14 2 21 2" xfId="17296"/>
    <cellStyle name="Percent 2 14 2 21 3" xfId="33421"/>
    <cellStyle name="Percent 2 14 2 21 4" xfId="38449"/>
    <cellStyle name="Percent 2 14 2 21 5" xfId="14209"/>
    <cellStyle name="Percent 2 14 2 21 6" xfId="44282"/>
    <cellStyle name="Percent 2 14 2 22" xfId="7506"/>
    <cellStyle name="Percent 2 14 2 22 2" xfId="17695"/>
    <cellStyle name="Percent 2 14 2 22 3" xfId="33716"/>
    <cellStyle name="Percent 2 14 2 22 4" xfId="38226"/>
    <cellStyle name="Percent 2 14 2 22 5" xfId="32527"/>
    <cellStyle name="Percent 2 14 2 22 6" xfId="43723"/>
    <cellStyle name="Percent 2 14 2 23" xfId="7507"/>
    <cellStyle name="Percent 2 14 2 23 2" xfId="18101"/>
    <cellStyle name="Percent 2 14 2 23 3" xfId="33995"/>
    <cellStyle name="Percent 2 14 2 23 4" xfId="30984"/>
    <cellStyle name="Percent 2 14 2 23 5" xfId="36475"/>
    <cellStyle name="Percent 2 14 2 23 6" xfId="38144"/>
    <cellStyle name="Percent 2 14 2 24" xfId="7508"/>
    <cellStyle name="Percent 2 14 2 24 2" xfId="18503"/>
    <cellStyle name="Percent 2 14 2 24 3" xfId="34286"/>
    <cellStyle name="Percent 2 14 2 24 4" xfId="38919"/>
    <cellStyle name="Percent 2 14 2 24 5" xfId="41087"/>
    <cellStyle name="Percent 2 14 2 24 6" xfId="43857"/>
    <cellStyle name="Percent 2 14 2 25" xfId="7509"/>
    <cellStyle name="Percent 2 14 2 25 2" xfId="18913"/>
    <cellStyle name="Percent 2 14 2 25 3" xfId="34597"/>
    <cellStyle name="Percent 2 14 2 25 4" xfId="40622"/>
    <cellStyle name="Percent 2 14 2 25 5" xfId="43103"/>
    <cellStyle name="Percent 2 14 2 25 6" xfId="45017"/>
    <cellStyle name="Percent 2 14 2 26" xfId="7510"/>
    <cellStyle name="Percent 2 14 2 26 2" xfId="19322"/>
    <cellStyle name="Percent 2 14 2 26 3" xfId="34900"/>
    <cellStyle name="Percent 2 14 2 26 4" xfId="10621"/>
    <cellStyle name="Percent 2 14 2 26 5" xfId="41364"/>
    <cellStyle name="Percent 2 14 2 26 6" xfId="36220"/>
    <cellStyle name="Percent 2 14 2 27" xfId="7511"/>
    <cellStyle name="Percent 2 14 2 27 2" xfId="19726"/>
    <cellStyle name="Percent 2 14 2 27 3" xfId="35199"/>
    <cellStyle name="Percent 2 14 2 27 4" xfId="40793"/>
    <cellStyle name="Percent 2 14 2 27 5" xfId="43215"/>
    <cellStyle name="Percent 2 14 2 27 6" xfId="44520"/>
    <cellStyle name="Percent 2 14 2 28" xfId="7512"/>
    <cellStyle name="Percent 2 14 2 28 2" xfId="20133"/>
    <cellStyle name="Percent 2 14 2 28 3" xfId="35509"/>
    <cellStyle name="Percent 2 14 2 28 4" xfId="32531"/>
    <cellStyle name="Percent 2 14 2 28 5" xfId="39812"/>
    <cellStyle name="Percent 2 14 2 28 6" xfId="40829"/>
    <cellStyle name="Percent 2 14 2 29" xfId="7513"/>
    <cellStyle name="Percent 2 14 2 29 2" xfId="20533"/>
    <cellStyle name="Percent 2 14 2 29 3" xfId="35827"/>
    <cellStyle name="Percent 2 14 2 29 4" xfId="40608"/>
    <cellStyle name="Percent 2 14 2 29 5" xfId="43092"/>
    <cellStyle name="Percent 2 14 2 29 6" xfId="44443"/>
    <cellStyle name="Percent 2 14 2 3" xfId="7514"/>
    <cellStyle name="Percent 2 14 2 3 10" xfId="50552"/>
    <cellStyle name="Percent 2 14 2 3 11" xfId="51754"/>
    <cellStyle name="Percent 2 14 2 3 12" xfId="53033"/>
    <cellStyle name="Percent 2 14 2 3 13" xfId="54275"/>
    <cellStyle name="Percent 2 14 2 3 14" xfId="55509"/>
    <cellStyle name="Percent 2 14 2 3 15" xfId="56736"/>
    <cellStyle name="Percent 2 14 2 3 16" xfId="57953"/>
    <cellStyle name="Percent 2 14 2 3 17" xfId="59161"/>
    <cellStyle name="Percent 2 14 2 3 18" xfId="60355"/>
    <cellStyle name="Percent 2 14 2 3 19" xfId="61739"/>
    <cellStyle name="Percent 2 14 2 3 2" xfId="12510"/>
    <cellStyle name="Percent 2 14 2 3 20" xfId="62933"/>
    <cellStyle name="Percent 2 14 2 3 3" xfId="20591"/>
    <cellStyle name="Percent 2 14 2 3 4" xfId="35074"/>
    <cellStyle name="Percent 2 14 2 3 5" xfId="13095"/>
    <cellStyle name="Percent 2 14 2 3 6" xfId="43054"/>
    <cellStyle name="Percent 2 14 2 3 7" xfId="46729"/>
    <cellStyle name="Percent 2 14 2 3 8" xfId="48052"/>
    <cellStyle name="Percent 2 14 2 3 9" xfId="49311"/>
    <cellStyle name="Percent 2 14 2 30" xfId="7515"/>
    <cellStyle name="Percent 2 14 2 30 2" xfId="20938"/>
    <cellStyle name="Percent 2 14 2 30 3" xfId="36119"/>
    <cellStyle name="Percent 2 14 2 30 4" xfId="38189"/>
    <cellStyle name="Percent 2 14 2 30 5" xfId="34621"/>
    <cellStyle name="Percent 2 14 2 30 6" xfId="14429"/>
    <cellStyle name="Percent 2 14 2 31" xfId="7516"/>
    <cellStyle name="Percent 2 14 2 31 2" xfId="18617"/>
    <cellStyle name="Percent 2 14 2 31 3" xfId="34381"/>
    <cellStyle name="Percent 2 14 2 31 4" xfId="41032"/>
    <cellStyle name="Percent 2 14 2 31 5" xfId="43378"/>
    <cellStyle name="Percent 2 14 2 31 6" xfId="10609"/>
    <cellStyle name="Percent 2 14 2 32" xfId="7517"/>
    <cellStyle name="Percent 2 14 2 32 2" xfId="23052"/>
    <cellStyle name="Percent 2 14 2 32 3" xfId="37571"/>
    <cellStyle name="Percent 2 14 2 32 4" xfId="36665"/>
    <cellStyle name="Percent 2 14 2 32 5" xfId="39704"/>
    <cellStyle name="Percent 2 14 2 32 6" xfId="41927"/>
    <cellStyle name="Percent 2 14 2 33" xfId="7518"/>
    <cellStyle name="Percent 2 14 2 33 2" xfId="23390"/>
    <cellStyle name="Percent 2 14 2 33 3" xfId="37806"/>
    <cellStyle name="Percent 2 14 2 33 4" xfId="31537"/>
    <cellStyle name="Percent 2 14 2 33 5" xfId="37864"/>
    <cellStyle name="Percent 2 14 2 33 6" xfId="37062"/>
    <cellStyle name="Percent 2 14 2 34" xfId="9766"/>
    <cellStyle name="Percent 2 14 2 35" xfId="23799"/>
    <cellStyle name="Percent 2 14 2 36" xfId="22508"/>
    <cellStyle name="Percent 2 14 2 37" xfId="24121"/>
    <cellStyle name="Percent 2 14 2 38" xfId="24422"/>
    <cellStyle name="Percent 2 14 2 39" xfId="24631"/>
    <cellStyle name="Percent 2 14 2 4" xfId="7519"/>
    <cellStyle name="Percent 2 14 2 4 10" xfId="50553"/>
    <cellStyle name="Percent 2 14 2 4 11" xfId="51755"/>
    <cellStyle name="Percent 2 14 2 4 12" xfId="53034"/>
    <cellStyle name="Percent 2 14 2 4 13" xfId="54276"/>
    <cellStyle name="Percent 2 14 2 4 14" xfId="55510"/>
    <cellStyle name="Percent 2 14 2 4 15" xfId="56737"/>
    <cellStyle name="Percent 2 14 2 4 16" xfId="57954"/>
    <cellStyle name="Percent 2 14 2 4 17" xfId="59162"/>
    <cellStyle name="Percent 2 14 2 4 18" xfId="60356"/>
    <cellStyle name="Percent 2 14 2 4 19" xfId="61740"/>
    <cellStyle name="Percent 2 14 2 4 2" xfId="12511"/>
    <cellStyle name="Percent 2 14 2 4 20" xfId="62934"/>
    <cellStyle name="Percent 2 14 2 4 3" xfId="20193"/>
    <cellStyle name="Percent 2 14 2 4 4" xfId="34777"/>
    <cellStyle name="Percent 2 14 2 4 5" xfId="10587"/>
    <cellStyle name="Percent 2 14 2 4 6" xfId="42364"/>
    <cellStyle name="Percent 2 14 2 4 7" xfId="46730"/>
    <cellStyle name="Percent 2 14 2 4 8" xfId="48053"/>
    <cellStyle name="Percent 2 14 2 4 9" xfId="49312"/>
    <cellStyle name="Percent 2 14 2 40" xfId="24833"/>
    <cellStyle name="Percent 2 14 2 41" xfId="25037"/>
    <cellStyle name="Percent 2 14 2 42" xfId="25233"/>
    <cellStyle name="Percent 2 14 2 43" xfId="25432"/>
    <cellStyle name="Percent 2 14 2 44" xfId="25630"/>
    <cellStyle name="Percent 2 14 2 45" xfId="25816"/>
    <cellStyle name="Percent 2 14 2 46" xfId="26004"/>
    <cellStyle name="Percent 2 14 2 47" xfId="26195"/>
    <cellStyle name="Percent 2 14 2 48" xfId="26380"/>
    <cellStyle name="Percent 2 14 2 49" xfId="26564"/>
    <cellStyle name="Percent 2 14 2 5" xfId="7520"/>
    <cellStyle name="Percent 2 14 2 5 10" xfId="50554"/>
    <cellStyle name="Percent 2 14 2 5 11" xfId="51756"/>
    <cellStyle name="Percent 2 14 2 5 12" xfId="53035"/>
    <cellStyle name="Percent 2 14 2 5 13" xfId="54277"/>
    <cellStyle name="Percent 2 14 2 5 14" xfId="55511"/>
    <cellStyle name="Percent 2 14 2 5 15" xfId="56738"/>
    <cellStyle name="Percent 2 14 2 5 16" xfId="57955"/>
    <cellStyle name="Percent 2 14 2 5 17" xfId="59163"/>
    <cellStyle name="Percent 2 14 2 5 18" xfId="60357"/>
    <cellStyle name="Percent 2 14 2 5 19" xfId="61741"/>
    <cellStyle name="Percent 2 14 2 5 2" xfId="12512"/>
    <cellStyle name="Percent 2 14 2 5 20" xfId="62935"/>
    <cellStyle name="Percent 2 14 2 5 3" xfId="19785"/>
    <cellStyle name="Percent 2 14 2 5 4" xfId="34474"/>
    <cellStyle name="Percent 2 14 2 5 5" xfId="31240"/>
    <cellStyle name="Percent 2 14 2 5 6" xfId="41216"/>
    <cellStyle name="Percent 2 14 2 5 7" xfId="46731"/>
    <cellStyle name="Percent 2 14 2 5 8" xfId="48054"/>
    <cellStyle name="Percent 2 14 2 5 9" xfId="49313"/>
    <cellStyle name="Percent 2 14 2 50" xfId="26751"/>
    <cellStyle name="Percent 2 14 2 51" xfId="26928"/>
    <cellStyle name="Percent 2 14 2 52" xfId="27108"/>
    <cellStyle name="Percent 2 14 2 53" xfId="27278"/>
    <cellStyle name="Percent 2 14 2 54" xfId="27451"/>
    <cellStyle name="Percent 2 14 2 55" xfId="27615"/>
    <cellStyle name="Percent 2 14 2 56" xfId="27772"/>
    <cellStyle name="Percent 2 14 2 57" xfId="27929"/>
    <cellStyle name="Percent 2 14 2 58" xfId="28074"/>
    <cellStyle name="Percent 2 14 2 59" xfId="28226"/>
    <cellStyle name="Percent 2 14 2 6" xfId="7521"/>
    <cellStyle name="Percent 2 14 2 6 10" xfId="50555"/>
    <cellStyle name="Percent 2 14 2 6 11" xfId="51757"/>
    <cellStyle name="Percent 2 14 2 6 12" xfId="53036"/>
    <cellStyle name="Percent 2 14 2 6 13" xfId="54278"/>
    <cellStyle name="Percent 2 14 2 6 14" xfId="55512"/>
    <cellStyle name="Percent 2 14 2 6 15" xfId="56739"/>
    <cellStyle name="Percent 2 14 2 6 16" xfId="57956"/>
    <cellStyle name="Percent 2 14 2 6 17" xfId="59164"/>
    <cellStyle name="Percent 2 14 2 6 18" xfId="60358"/>
    <cellStyle name="Percent 2 14 2 6 19" xfId="61742"/>
    <cellStyle name="Percent 2 14 2 6 2" xfId="12513"/>
    <cellStyle name="Percent 2 14 2 6 20" xfId="62936"/>
    <cellStyle name="Percent 2 14 2 6 3" xfId="10022"/>
    <cellStyle name="Percent 2 14 2 6 4" xfId="34161"/>
    <cellStyle name="Percent 2 14 2 6 5" xfId="41742"/>
    <cellStyle name="Percent 2 14 2 6 6" xfId="41350"/>
    <cellStyle name="Percent 2 14 2 6 7" xfId="46732"/>
    <cellStyle name="Percent 2 14 2 6 8" xfId="48055"/>
    <cellStyle name="Percent 2 14 2 6 9" xfId="49314"/>
    <cellStyle name="Percent 2 14 2 60" xfId="28378"/>
    <cellStyle name="Percent 2 14 2 61" xfId="28523"/>
    <cellStyle name="Percent 2 14 2 62" xfId="28661"/>
    <cellStyle name="Percent 2 14 2 63" xfId="28795"/>
    <cellStyle name="Percent 2 14 2 64" xfId="24050"/>
    <cellStyle name="Percent 2 14 2 65" xfId="26014"/>
    <cellStyle name="Percent 2 14 2 66" xfId="28244"/>
    <cellStyle name="Percent 2 14 2 67" xfId="29199"/>
    <cellStyle name="Percent 2 14 2 68" xfId="23877"/>
    <cellStyle name="Percent 2 14 2 69" xfId="29503"/>
    <cellStyle name="Percent 2 14 2 7" xfId="7522"/>
    <cellStyle name="Percent 2 14 2 7 10" xfId="50556"/>
    <cellStyle name="Percent 2 14 2 7 11" xfId="51758"/>
    <cellStyle name="Percent 2 14 2 7 12" xfId="53037"/>
    <cellStyle name="Percent 2 14 2 7 13" xfId="54279"/>
    <cellStyle name="Percent 2 14 2 7 14" xfId="55513"/>
    <cellStyle name="Percent 2 14 2 7 15" xfId="56740"/>
    <cellStyle name="Percent 2 14 2 7 16" xfId="57957"/>
    <cellStyle name="Percent 2 14 2 7 17" xfId="59165"/>
    <cellStyle name="Percent 2 14 2 7 18" xfId="60359"/>
    <cellStyle name="Percent 2 14 2 7 19" xfId="61743"/>
    <cellStyle name="Percent 2 14 2 7 2" xfId="12514"/>
    <cellStyle name="Percent 2 14 2 7 20" xfId="62937"/>
    <cellStyle name="Percent 2 14 2 7 3" xfId="10021"/>
    <cellStyle name="Percent 2 14 2 7 4" xfId="9894"/>
    <cellStyle name="Percent 2 14 2 7 5" xfId="40784"/>
    <cellStyle name="Percent 2 14 2 7 6" xfId="40932"/>
    <cellStyle name="Percent 2 14 2 7 7" xfId="46733"/>
    <cellStyle name="Percent 2 14 2 7 8" xfId="48056"/>
    <cellStyle name="Percent 2 14 2 7 9" xfId="49315"/>
    <cellStyle name="Percent 2 14 2 70" xfId="26246"/>
    <cellStyle name="Percent 2 14 2 71" xfId="23855"/>
    <cellStyle name="Percent 2 14 2 72" xfId="29765"/>
    <cellStyle name="Percent 2 14 2 73" xfId="29839"/>
    <cellStyle name="Percent 2 14 2 74" xfId="27335"/>
    <cellStyle name="Percent 2 14 2 75" xfId="28123"/>
    <cellStyle name="Percent 2 14 2 76" xfId="12864"/>
    <cellStyle name="Percent 2 14 2 77" xfId="33399"/>
    <cellStyle name="Percent 2 14 2 78" xfId="40002"/>
    <cellStyle name="Percent 2 14 2 79" xfId="30411"/>
    <cellStyle name="Percent 2 14 2 8" xfId="7523"/>
    <cellStyle name="Percent 2 14 2 8 2" xfId="12515"/>
    <cellStyle name="Percent 2 14 2 8 3" xfId="10020"/>
    <cellStyle name="Percent 2 14 2 8 4" xfId="34693"/>
    <cellStyle name="Percent 2 14 2 8 5" xfId="10565"/>
    <cellStyle name="Percent 2 14 2 8 6" xfId="45003"/>
    <cellStyle name="Percent 2 14 2 80" xfId="46727"/>
    <cellStyle name="Percent 2 14 2 81" xfId="48050"/>
    <cellStyle name="Percent 2 14 2 82" xfId="49309"/>
    <cellStyle name="Percent 2 14 2 83" xfId="50550"/>
    <cellStyle name="Percent 2 14 2 84" xfId="51752"/>
    <cellStyle name="Percent 2 14 2 85" xfId="53031"/>
    <cellStyle name="Percent 2 14 2 86" xfId="54273"/>
    <cellStyle name="Percent 2 14 2 87" xfId="55507"/>
    <cellStyle name="Percent 2 14 2 88" xfId="56734"/>
    <cellStyle name="Percent 2 14 2 89" xfId="57951"/>
    <cellStyle name="Percent 2 14 2 9" xfId="7524"/>
    <cellStyle name="Percent 2 14 2 9 2" xfId="12516"/>
    <cellStyle name="Percent 2 14 2 9 3" xfId="10019"/>
    <cellStyle name="Percent 2 14 2 9 4" xfId="38163"/>
    <cellStyle name="Percent 2 14 2 9 5" xfId="40561"/>
    <cellStyle name="Percent 2 14 2 9 6" xfId="45179"/>
    <cellStyle name="Percent 2 14 2 90" xfId="59159"/>
    <cellStyle name="Percent 2 14 2 91" xfId="60353"/>
    <cellStyle name="Percent 2 14 2 92" xfId="61737"/>
    <cellStyle name="Percent 2 14 2 93" xfId="62931"/>
    <cellStyle name="Percent 2 14 20" xfId="7525"/>
    <cellStyle name="Percent 2 14 20 2" xfId="16101"/>
    <cellStyle name="Percent 2 14 20 3" xfId="32525"/>
    <cellStyle name="Percent 2 14 20 4" xfId="40733"/>
    <cellStyle name="Percent 2 14 20 5" xfId="43171"/>
    <cellStyle name="Percent 2 14 20 6" xfId="44494"/>
    <cellStyle name="Percent 2 14 21" xfId="7526"/>
    <cellStyle name="Percent 2 14 21 2" xfId="16504"/>
    <cellStyle name="Percent 2 14 21 3" xfId="32825"/>
    <cellStyle name="Percent 2 14 21 4" xfId="39354"/>
    <cellStyle name="Percent 2 14 21 5" xfId="42114"/>
    <cellStyle name="Percent 2 14 21 6" xfId="42219"/>
    <cellStyle name="Percent 2 14 22" xfId="7527"/>
    <cellStyle name="Percent 2 14 22 2" xfId="16903"/>
    <cellStyle name="Percent 2 14 22 3" xfId="33127"/>
    <cellStyle name="Percent 2 14 22 4" xfId="41557"/>
    <cellStyle name="Percent 2 14 22 5" xfId="43789"/>
    <cellStyle name="Percent 2 14 22 6" xfId="44866"/>
    <cellStyle name="Percent 2 14 23" xfId="7528"/>
    <cellStyle name="Percent 2 14 23 2" xfId="17295"/>
    <cellStyle name="Percent 2 14 23 3" xfId="33420"/>
    <cellStyle name="Percent 2 14 23 4" xfId="34059"/>
    <cellStyle name="Percent 2 14 23 5" xfId="36516"/>
    <cellStyle name="Percent 2 14 23 6" xfId="45128"/>
    <cellStyle name="Percent 2 14 24" xfId="7529"/>
    <cellStyle name="Percent 2 14 24 2" xfId="17694"/>
    <cellStyle name="Percent 2 14 24 3" xfId="33715"/>
    <cellStyle name="Percent 2 14 24 4" xfId="38288"/>
    <cellStyle name="Percent 2 14 24 5" xfId="38067"/>
    <cellStyle name="Percent 2 14 24 6" xfId="38202"/>
    <cellStyle name="Percent 2 14 25" xfId="7530"/>
    <cellStyle name="Percent 2 14 25 2" xfId="18100"/>
    <cellStyle name="Percent 2 14 25 3" xfId="33994"/>
    <cellStyle name="Percent 2 14 25 4" xfId="30858"/>
    <cellStyle name="Percent 2 14 25 5" xfId="37397"/>
    <cellStyle name="Percent 2 14 25 6" xfId="36513"/>
    <cellStyle name="Percent 2 14 26" xfId="7531"/>
    <cellStyle name="Percent 2 14 26 2" xfId="18502"/>
    <cellStyle name="Percent 2 14 26 3" xfId="34285"/>
    <cellStyle name="Percent 2 14 26 4" xfId="39028"/>
    <cellStyle name="Percent 2 14 26 5" xfId="34114"/>
    <cellStyle name="Percent 2 14 26 6" xfId="36143"/>
    <cellStyle name="Percent 2 14 27" xfId="7532"/>
    <cellStyle name="Percent 2 14 27 2" xfId="18912"/>
    <cellStyle name="Percent 2 14 27 3" xfId="34596"/>
    <cellStyle name="Percent 2 14 27 4" xfId="40823"/>
    <cellStyle name="Percent 2 14 27 5" xfId="43232"/>
    <cellStyle name="Percent 2 14 27 6" xfId="34740"/>
    <cellStyle name="Percent 2 14 28" xfId="7533"/>
    <cellStyle name="Percent 2 14 28 2" xfId="19321"/>
    <cellStyle name="Percent 2 14 28 3" xfId="34899"/>
    <cellStyle name="Percent 2 14 28 4" xfId="13081"/>
    <cellStyle name="Percent 2 14 28 5" xfId="35499"/>
    <cellStyle name="Percent 2 14 28 6" xfId="31720"/>
    <cellStyle name="Percent 2 14 29" xfId="7534"/>
    <cellStyle name="Percent 2 14 29 2" xfId="19725"/>
    <cellStyle name="Percent 2 14 29 3" xfId="35198"/>
    <cellStyle name="Percent 2 14 29 4" xfId="10667"/>
    <cellStyle name="Percent 2 14 29 5" xfId="35458"/>
    <cellStyle name="Percent 2 14 29 6" xfId="42956"/>
    <cellStyle name="Percent 2 14 3" xfId="7535"/>
    <cellStyle name="Percent 2 14 3 10" xfId="7536"/>
    <cellStyle name="Percent 2 14 3 10 2" xfId="12518"/>
    <cellStyle name="Percent 2 14 3 10 3" xfId="10017"/>
    <cellStyle name="Percent 2 14 3 10 4" xfId="37310"/>
    <cellStyle name="Percent 2 14 3 10 5" xfId="11128"/>
    <cellStyle name="Percent 2 14 3 10 6" xfId="44532"/>
    <cellStyle name="Percent 2 14 3 11" xfId="7537"/>
    <cellStyle name="Percent 2 14 3 11 2" xfId="12519"/>
    <cellStyle name="Percent 2 14 3 11 3" xfId="23000"/>
    <cellStyle name="Percent 2 14 3 11 4" xfId="18652"/>
    <cellStyle name="Percent 2 14 3 11 5" xfId="33577"/>
    <cellStyle name="Percent 2 14 3 11 6" xfId="44375"/>
    <cellStyle name="Percent 2 14 3 12" xfId="7538"/>
    <cellStyle name="Percent 2 14 3 12 2" xfId="12520"/>
    <cellStyle name="Percent 2 14 3 12 3" xfId="18505"/>
    <cellStyle name="Percent 2 14 3 12 4" xfId="19061"/>
    <cellStyle name="Percent 2 14 3 12 5" xfId="33851"/>
    <cellStyle name="Percent 2 14 3 12 6" xfId="38176"/>
    <cellStyle name="Percent 2 14 3 13" xfId="7539"/>
    <cellStyle name="Percent 2 14 3 13 2" xfId="12521"/>
    <cellStyle name="Percent 2 14 3 13 3" xfId="23366"/>
    <cellStyle name="Percent 2 14 3 13 4" xfId="41412"/>
    <cellStyle name="Percent 2 14 3 13 5" xfId="43675"/>
    <cellStyle name="Percent 2 14 3 13 6" xfId="41942"/>
    <cellStyle name="Percent 2 14 3 14" xfId="7540"/>
    <cellStyle name="Percent 2 14 3 14 2" xfId="13318"/>
    <cellStyle name="Percent 2 14 3 14 3" xfId="30177"/>
    <cellStyle name="Percent 2 14 3 14 4" xfId="35341"/>
    <cellStyle name="Percent 2 14 3 14 5" xfId="9481"/>
    <cellStyle name="Percent 2 14 3 14 6" xfId="44129"/>
    <cellStyle name="Percent 2 14 3 15" xfId="7541"/>
    <cellStyle name="Percent 2 14 3 15 2" xfId="14865"/>
    <cellStyle name="Percent 2 14 3 15 3" xfId="31565"/>
    <cellStyle name="Percent 2 14 3 15 4" xfId="38564"/>
    <cellStyle name="Percent 2 14 3 15 5" xfId="39690"/>
    <cellStyle name="Percent 2 14 3 15 6" xfId="36973"/>
    <cellStyle name="Percent 2 14 3 16" xfId="7542"/>
    <cellStyle name="Percent 2 14 3 16 2" xfId="15309"/>
    <cellStyle name="Percent 2 14 3 16 3" xfId="31907"/>
    <cellStyle name="Percent 2 14 3 16 4" xfId="37223"/>
    <cellStyle name="Percent 2 14 3 16 5" xfId="38673"/>
    <cellStyle name="Percent 2 14 3 16 6" xfId="45174"/>
    <cellStyle name="Percent 2 14 3 17" xfId="7543"/>
    <cellStyle name="Percent 2 14 3 17 2" xfId="15711"/>
    <cellStyle name="Percent 2 14 3 17 3" xfId="32226"/>
    <cellStyle name="Percent 2 14 3 17 4" xfId="37430"/>
    <cellStyle name="Percent 2 14 3 17 5" xfId="37293"/>
    <cellStyle name="Percent 2 14 3 17 6" xfId="32465"/>
    <cellStyle name="Percent 2 14 3 18" xfId="7544"/>
    <cellStyle name="Percent 2 14 3 18 2" xfId="16109"/>
    <cellStyle name="Percent 2 14 3 18 3" xfId="32530"/>
    <cellStyle name="Percent 2 14 3 18 4" xfId="39924"/>
    <cellStyle name="Percent 2 14 3 18 5" xfId="42568"/>
    <cellStyle name="Percent 2 14 3 18 6" xfId="44101"/>
    <cellStyle name="Percent 2 14 3 19" xfId="7545"/>
    <cellStyle name="Percent 2 14 3 19 2" xfId="16512"/>
    <cellStyle name="Percent 2 14 3 19 3" xfId="32831"/>
    <cellStyle name="Percent 2 14 3 19 4" xfId="38366"/>
    <cellStyle name="Percent 2 14 3 19 5" xfId="40626"/>
    <cellStyle name="Percent 2 14 3 19 6" xfId="38966"/>
    <cellStyle name="Percent 2 14 3 2" xfId="7546"/>
    <cellStyle name="Percent 2 14 3 2 10" xfId="50558"/>
    <cellStyle name="Percent 2 14 3 2 11" xfId="51760"/>
    <cellStyle name="Percent 2 14 3 2 12" xfId="53039"/>
    <cellStyle name="Percent 2 14 3 2 13" xfId="54281"/>
    <cellStyle name="Percent 2 14 3 2 14" xfId="55515"/>
    <cellStyle name="Percent 2 14 3 2 15" xfId="56742"/>
    <cellStyle name="Percent 2 14 3 2 16" xfId="57959"/>
    <cellStyle name="Percent 2 14 3 2 17" xfId="59167"/>
    <cellStyle name="Percent 2 14 3 2 18" xfId="60361"/>
    <cellStyle name="Percent 2 14 3 2 19" xfId="61745"/>
    <cellStyle name="Percent 2 14 3 2 2" xfId="12517"/>
    <cellStyle name="Percent 2 14 3 2 20" xfId="62939"/>
    <cellStyle name="Percent 2 14 3 2 3" xfId="10018"/>
    <cellStyle name="Percent 2 14 3 2 4" xfId="33425"/>
    <cellStyle name="Percent 2 14 3 2 5" xfId="39665"/>
    <cellStyle name="Percent 2 14 3 2 6" xfId="36900"/>
    <cellStyle name="Percent 2 14 3 2 7" xfId="46735"/>
    <cellStyle name="Percent 2 14 3 2 8" xfId="48058"/>
    <cellStyle name="Percent 2 14 3 2 9" xfId="49317"/>
    <cellStyle name="Percent 2 14 3 20" xfId="7547"/>
    <cellStyle name="Percent 2 14 3 20 2" xfId="16910"/>
    <cellStyle name="Percent 2 14 3 20 3" xfId="33134"/>
    <cellStyle name="Percent 2 14 3 20 4" xfId="40633"/>
    <cellStyle name="Percent 2 14 3 20 5" xfId="43109"/>
    <cellStyle name="Percent 2 14 3 20 6" xfId="44630"/>
    <cellStyle name="Percent 2 14 3 21" xfId="7548"/>
    <cellStyle name="Percent 2 14 3 21 2" xfId="17303"/>
    <cellStyle name="Percent 2 14 3 21 3" xfId="33424"/>
    <cellStyle name="Percent 2 14 3 21 4" xfId="41064"/>
    <cellStyle name="Percent 2 14 3 21 5" xfId="43402"/>
    <cellStyle name="Percent 2 14 3 21 6" xfId="44704"/>
    <cellStyle name="Percent 2 14 3 22" xfId="7549"/>
    <cellStyle name="Percent 2 14 3 22 2" xfId="17702"/>
    <cellStyle name="Percent 2 14 3 22 3" xfId="33721"/>
    <cellStyle name="Percent 2 14 3 22 4" xfId="37030"/>
    <cellStyle name="Percent 2 14 3 22 5" xfId="38375"/>
    <cellStyle name="Percent 2 14 3 22 6" xfId="36874"/>
    <cellStyle name="Percent 2 14 3 23" xfId="7550"/>
    <cellStyle name="Percent 2 14 3 23 2" xfId="18108"/>
    <cellStyle name="Percent 2 14 3 23 3" xfId="34001"/>
    <cellStyle name="Percent 2 14 3 23 4" xfId="30857"/>
    <cellStyle name="Percent 2 14 3 23 5" xfId="39588"/>
    <cellStyle name="Percent 2 14 3 23 6" xfId="23328"/>
    <cellStyle name="Percent 2 14 3 24" xfId="7551"/>
    <cellStyle name="Percent 2 14 3 24 2" xfId="18509"/>
    <cellStyle name="Percent 2 14 3 24 3" xfId="34290"/>
    <cellStyle name="Percent 2 14 3 24 4" xfId="36607"/>
    <cellStyle name="Percent 2 14 3 24 5" xfId="41663"/>
    <cellStyle name="Percent 2 14 3 24 6" xfId="39432"/>
    <cellStyle name="Percent 2 14 3 25" xfId="7552"/>
    <cellStyle name="Percent 2 14 3 25 2" xfId="18919"/>
    <cellStyle name="Percent 2 14 3 25 3" xfId="34603"/>
    <cellStyle name="Percent 2 14 3 25 4" xfId="36969"/>
    <cellStyle name="Percent 2 14 3 25 5" xfId="39637"/>
    <cellStyle name="Percent 2 14 3 25 6" xfId="44280"/>
    <cellStyle name="Percent 2 14 3 26" xfId="7553"/>
    <cellStyle name="Percent 2 14 3 26 2" xfId="19329"/>
    <cellStyle name="Percent 2 14 3 26 3" xfId="34904"/>
    <cellStyle name="Percent 2 14 3 26 4" xfId="13583"/>
    <cellStyle name="Percent 2 14 3 26 5" xfId="38183"/>
    <cellStyle name="Percent 2 14 3 26 6" xfId="38129"/>
    <cellStyle name="Percent 2 14 3 27" xfId="7554"/>
    <cellStyle name="Percent 2 14 3 27 2" xfId="19732"/>
    <cellStyle name="Percent 2 14 3 27 3" xfId="35202"/>
    <cellStyle name="Percent 2 14 3 27 4" xfId="40199"/>
    <cellStyle name="Percent 2 14 3 27 5" xfId="42783"/>
    <cellStyle name="Percent 2 14 3 27 6" xfId="44297"/>
    <cellStyle name="Percent 2 14 3 28" xfId="7555"/>
    <cellStyle name="Percent 2 14 3 28 2" xfId="20139"/>
    <cellStyle name="Percent 2 14 3 28 3" xfId="35515"/>
    <cellStyle name="Percent 2 14 3 28 4" xfId="10699"/>
    <cellStyle name="Percent 2 14 3 28 5" xfId="36657"/>
    <cellStyle name="Percent 2 14 3 28 6" xfId="38443"/>
    <cellStyle name="Percent 2 14 3 29" xfId="7556"/>
    <cellStyle name="Percent 2 14 3 29 2" xfId="20540"/>
    <cellStyle name="Percent 2 14 3 29 3" xfId="35832"/>
    <cellStyle name="Percent 2 14 3 29 4" xfId="39885"/>
    <cellStyle name="Percent 2 14 3 29 5" xfId="42539"/>
    <cellStyle name="Percent 2 14 3 29 6" xfId="44142"/>
    <cellStyle name="Percent 2 14 3 3" xfId="7557"/>
    <cellStyle name="Percent 2 14 3 3 10" xfId="50559"/>
    <cellStyle name="Percent 2 14 3 3 11" xfId="51761"/>
    <cellStyle name="Percent 2 14 3 3 12" xfId="53040"/>
    <cellStyle name="Percent 2 14 3 3 13" xfId="54282"/>
    <cellStyle name="Percent 2 14 3 3 14" xfId="55516"/>
    <cellStyle name="Percent 2 14 3 3 15" xfId="56743"/>
    <cellStyle name="Percent 2 14 3 3 16" xfId="57960"/>
    <cellStyle name="Percent 2 14 3 3 17" xfId="59168"/>
    <cellStyle name="Percent 2 14 3 3 18" xfId="60362"/>
    <cellStyle name="Percent 2 14 3 3 19" xfId="61746"/>
    <cellStyle name="Percent 2 14 3 3 2" xfId="12522"/>
    <cellStyle name="Percent 2 14 3 3 20" xfId="62940"/>
    <cellStyle name="Percent 2 14 3 3 3" xfId="21011"/>
    <cellStyle name="Percent 2 14 3 3 4" xfId="41866"/>
    <cellStyle name="Percent 2 14 3 3 5" xfId="44004"/>
    <cellStyle name="Percent 2 14 3 3 6" xfId="38110"/>
    <cellStyle name="Percent 2 14 3 3 7" xfId="46736"/>
    <cellStyle name="Percent 2 14 3 3 8" xfId="48059"/>
    <cellStyle name="Percent 2 14 3 3 9" xfId="49318"/>
    <cellStyle name="Percent 2 14 3 30" xfId="7558"/>
    <cellStyle name="Percent 2 14 3 30 2" xfId="20945"/>
    <cellStyle name="Percent 2 14 3 30 3" xfId="36124"/>
    <cellStyle name="Percent 2 14 3 30 4" xfId="31120"/>
    <cellStyle name="Percent 2 14 3 30 5" xfId="38491"/>
    <cellStyle name="Percent 2 14 3 30 6" xfId="39512"/>
    <cellStyle name="Percent 2 14 3 31" xfId="7559"/>
    <cellStyle name="Percent 2 14 3 31 2" xfId="18615"/>
    <cellStyle name="Percent 2 14 3 31 3" xfId="34380"/>
    <cellStyle name="Percent 2 14 3 31 4" xfId="40918"/>
    <cellStyle name="Percent 2 14 3 31 5" xfId="43301"/>
    <cellStyle name="Percent 2 14 3 31 6" xfId="44751"/>
    <cellStyle name="Percent 2 14 3 32" xfId="7560"/>
    <cellStyle name="Percent 2 14 3 32 2" xfId="23051"/>
    <cellStyle name="Percent 2 14 3 32 3" xfId="37570"/>
    <cellStyle name="Percent 2 14 3 32 4" xfId="37846"/>
    <cellStyle name="Percent 2 14 3 32 5" xfId="38459"/>
    <cellStyle name="Percent 2 14 3 32 6" xfId="42170"/>
    <cellStyle name="Percent 2 14 3 33" xfId="7561"/>
    <cellStyle name="Percent 2 14 3 33 2" xfId="13650"/>
    <cellStyle name="Percent 2 14 3 33 3" xfId="30449"/>
    <cellStyle name="Percent 2 14 3 33 4" xfId="39600"/>
    <cellStyle name="Percent 2 14 3 33 5" xfId="42308"/>
    <cellStyle name="Percent 2 14 3 33 6" xfId="39356"/>
    <cellStyle name="Percent 2 14 3 34" xfId="9767"/>
    <cellStyle name="Percent 2 14 3 35" xfId="16611"/>
    <cellStyle name="Percent 2 14 3 36" xfId="23917"/>
    <cellStyle name="Percent 2 14 3 37" xfId="24178"/>
    <cellStyle name="Percent 2 14 3 38" xfId="19457"/>
    <cellStyle name="Percent 2 14 3 39" xfId="19900"/>
    <cellStyle name="Percent 2 14 3 4" xfId="7562"/>
    <cellStyle name="Percent 2 14 3 4 10" xfId="50560"/>
    <cellStyle name="Percent 2 14 3 4 11" xfId="51762"/>
    <cellStyle name="Percent 2 14 3 4 12" xfId="53041"/>
    <cellStyle name="Percent 2 14 3 4 13" xfId="54283"/>
    <cellStyle name="Percent 2 14 3 4 14" xfId="55517"/>
    <cellStyle name="Percent 2 14 3 4 15" xfId="56744"/>
    <cellStyle name="Percent 2 14 3 4 16" xfId="57961"/>
    <cellStyle name="Percent 2 14 3 4 17" xfId="59169"/>
    <cellStyle name="Percent 2 14 3 4 18" xfId="60363"/>
    <cellStyle name="Percent 2 14 3 4 19" xfId="61747"/>
    <cellStyle name="Percent 2 14 3 4 2" xfId="12523"/>
    <cellStyle name="Percent 2 14 3 4 20" xfId="62941"/>
    <cellStyle name="Percent 2 14 3 4 3" xfId="20583"/>
    <cellStyle name="Percent 2 14 3 4 4" xfId="38399"/>
    <cellStyle name="Percent 2 14 3 4 5" xfId="14003"/>
    <cellStyle name="Percent 2 14 3 4 6" xfId="41086"/>
    <cellStyle name="Percent 2 14 3 4 7" xfId="46737"/>
    <cellStyle name="Percent 2 14 3 4 8" xfId="48060"/>
    <cellStyle name="Percent 2 14 3 4 9" xfId="49319"/>
    <cellStyle name="Percent 2 14 3 40" xfId="23722"/>
    <cellStyle name="Percent 2 14 3 41" xfId="22532"/>
    <cellStyle name="Percent 2 14 3 42" xfId="24174"/>
    <cellStyle name="Percent 2 14 3 43" xfId="13474"/>
    <cellStyle name="Percent 2 14 3 44" xfId="19882"/>
    <cellStyle name="Percent 2 14 3 45" xfId="24445"/>
    <cellStyle name="Percent 2 14 3 46" xfId="24654"/>
    <cellStyle name="Percent 2 14 3 47" xfId="24856"/>
    <cellStyle name="Percent 2 14 3 48" xfId="25060"/>
    <cellStyle name="Percent 2 14 3 49" xfId="25256"/>
    <cellStyle name="Percent 2 14 3 5" xfId="7563"/>
    <cellStyle name="Percent 2 14 3 5 10" xfId="50561"/>
    <cellStyle name="Percent 2 14 3 5 11" xfId="51763"/>
    <cellStyle name="Percent 2 14 3 5 12" xfId="53042"/>
    <cellStyle name="Percent 2 14 3 5 13" xfId="54284"/>
    <cellStyle name="Percent 2 14 3 5 14" xfId="55518"/>
    <cellStyle name="Percent 2 14 3 5 15" xfId="56745"/>
    <cellStyle name="Percent 2 14 3 5 16" xfId="57962"/>
    <cellStyle name="Percent 2 14 3 5 17" xfId="59170"/>
    <cellStyle name="Percent 2 14 3 5 18" xfId="60364"/>
    <cellStyle name="Percent 2 14 3 5 19" xfId="61748"/>
    <cellStyle name="Percent 2 14 3 5 2" xfId="12524"/>
    <cellStyle name="Percent 2 14 3 5 20" xfId="62942"/>
    <cellStyle name="Percent 2 14 3 5 3" xfId="10016"/>
    <cellStyle name="Percent 2 14 3 5 4" xfId="40242"/>
    <cellStyle name="Percent 2 14 3 5 5" xfId="42811"/>
    <cellStyle name="Percent 2 14 3 5 6" xfId="43070"/>
    <cellStyle name="Percent 2 14 3 5 7" xfId="46738"/>
    <cellStyle name="Percent 2 14 3 5 8" xfId="48061"/>
    <cellStyle name="Percent 2 14 3 5 9" xfId="49320"/>
    <cellStyle name="Percent 2 14 3 50" xfId="25455"/>
    <cellStyle name="Percent 2 14 3 51" xfId="25653"/>
    <cellStyle name="Percent 2 14 3 52" xfId="25838"/>
    <cellStyle name="Percent 2 14 3 53" xfId="26027"/>
    <cellStyle name="Percent 2 14 3 54" xfId="26218"/>
    <cellStyle name="Percent 2 14 3 55" xfId="26402"/>
    <cellStyle name="Percent 2 14 3 56" xfId="26585"/>
    <cellStyle name="Percent 2 14 3 57" xfId="26773"/>
    <cellStyle name="Percent 2 14 3 58" xfId="26951"/>
    <cellStyle name="Percent 2 14 3 59" xfId="27129"/>
    <cellStyle name="Percent 2 14 3 6" xfId="7564"/>
    <cellStyle name="Percent 2 14 3 6 10" xfId="50562"/>
    <cellStyle name="Percent 2 14 3 6 11" xfId="51764"/>
    <cellStyle name="Percent 2 14 3 6 12" xfId="53043"/>
    <cellStyle name="Percent 2 14 3 6 13" xfId="54285"/>
    <cellStyle name="Percent 2 14 3 6 14" xfId="55519"/>
    <cellStyle name="Percent 2 14 3 6 15" xfId="56746"/>
    <cellStyle name="Percent 2 14 3 6 16" xfId="57963"/>
    <cellStyle name="Percent 2 14 3 6 17" xfId="59171"/>
    <cellStyle name="Percent 2 14 3 6 18" xfId="60365"/>
    <cellStyle name="Percent 2 14 3 6 19" xfId="61749"/>
    <cellStyle name="Percent 2 14 3 6 2" xfId="12525"/>
    <cellStyle name="Percent 2 14 3 6 20" xfId="62943"/>
    <cellStyle name="Percent 2 14 3 6 3" xfId="20185"/>
    <cellStyle name="Percent 2 14 3 6 4" xfId="39848"/>
    <cellStyle name="Percent 2 14 3 6 5" xfId="42509"/>
    <cellStyle name="Percent 2 14 3 6 6" xfId="33256"/>
    <cellStyle name="Percent 2 14 3 6 7" xfId="46739"/>
    <cellStyle name="Percent 2 14 3 6 8" xfId="48062"/>
    <cellStyle name="Percent 2 14 3 6 9" xfId="49321"/>
    <cellStyle name="Percent 2 14 3 60" xfId="27301"/>
    <cellStyle name="Percent 2 14 3 61" xfId="27471"/>
    <cellStyle name="Percent 2 14 3 62" xfId="27636"/>
    <cellStyle name="Percent 2 14 3 63" xfId="27794"/>
    <cellStyle name="Percent 2 14 3 64" xfId="25882"/>
    <cellStyle name="Percent 2 14 3 65" xfId="25559"/>
    <cellStyle name="Percent 2 14 3 66" xfId="28946"/>
    <cellStyle name="Percent 2 14 3 67" xfId="29297"/>
    <cellStyle name="Percent 2 14 3 68" xfId="28288"/>
    <cellStyle name="Percent 2 14 3 69" xfId="28924"/>
    <cellStyle name="Percent 2 14 3 7" xfId="7565"/>
    <cellStyle name="Percent 2 14 3 7 10" xfId="50563"/>
    <cellStyle name="Percent 2 14 3 7 11" xfId="51765"/>
    <cellStyle name="Percent 2 14 3 7 12" xfId="53044"/>
    <cellStyle name="Percent 2 14 3 7 13" xfId="54286"/>
    <cellStyle name="Percent 2 14 3 7 14" xfId="55520"/>
    <cellStyle name="Percent 2 14 3 7 15" xfId="56747"/>
    <cellStyle name="Percent 2 14 3 7 16" xfId="57964"/>
    <cellStyle name="Percent 2 14 3 7 17" xfId="59172"/>
    <cellStyle name="Percent 2 14 3 7 18" xfId="60366"/>
    <cellStyle name="Percent 2 14 3 7 19" xfId="61750"/>
    <cellStyle name="Percent 2 14 3 7 2" xfId="12526"/>
    <cellStyle name="Percent 2 14 3 7 20" xfId="62944"/>
    <cellStyle name="Percent 2 14 3 7 3" xfId="19777"/>
    <cellStyle name="Percent 2 14 3 7 4" xfId="38529"/>
    <cellStyle name="Percent 2 14 3 7 5" xfId="33477"/>
    <cellStyle name="Percent 2 14 3 7 6" xfId="42772"/>
    <cellStyle name="Percent 2 14 3 7 7" xfId="46740"/>
    <cellStyle name="Percent 2 14 3 7 8" xfId="48063"/>
    <cellStyle name="Percent 2 14 3 7 9" xfId="49322"/>
    <cellStyle name="Percent 2 14 3 70" xfId="29595"/>
    <cellStyle name="Percent 2 14 3 71" xfId="29322"/>
    <cellStyle name="Percent 2 14 3 72" xfId="29228"/>
    <cellStyle name="Percent 2 14 3 73" xfId="24904"/>
    <cellStyle name="Percent 2 14 3 74" xfId="28275"/>
    <cellStyle name="Percent 2 14 3 75" xfId="29950"/>
    <cellStyle name="Percent 2 14 3 76" xfId="12863"/>
    <cellStyle name="Percent 2 14 3 77" xfId="33103"/>
    <cellStyle name="Percent 2 14 3 78" xfId="39595"/>
    <cellStyle name="Percent 2 14 3 79" xfId="40694"/>
    <cellStyle name="Percent 2 14 3 8" xfId="7566"/>
    <cellStyle name="Percent 2 14 3 8 2" xfId="12527"/>
    <cellStyle name="Percent 2 14 3 8 3" xfId="19375"/>
    <cellStyle name="Percent 2 14 3 8 4" xfId="33869"/>
    <cellStyle name="Percent 2 14 3 8 5" xfId="39114"/>
    <cellStyle name="Percent 2 14 3 8 6" xfId="42278"/>
    <cellStyle name="Percent 2 14 3 80" xfId="46734"/>
    <cellStyle name="Percent 2 14 3 81" xfId="48057"/>
    <cellStyle name="Percent 2 14 3 82" xfId="49316"/>
    <cellStyle name="Percent 2 14 3 83" xfId="50557"/>
    <cellStyle name="Percent 2 14 3 84" xfId="51759"/>
    <cellStyle name="Percent 2 14 3 85" xfId="53038"/>
    <cellStyle name="Percent 2 14 3 86" xfId="54280"/>
    <cellStyle name="Percent 2 14 3 87" xfId="55514"/>
    <cellStyle name="Percent 2 14 3 88" xfId="56741"/>
    <cellStyle name="Percent 2 14 3 89" xfId="57958"/>
    <cellStyle name="Percent 2 14 3 9" xfId="7567"/>
    <cellStyle name="Percent 2 14 3 9 2" xfId="12528"/>
    <cellStyle name="Percent 2 14 3 9 3" xfId="18964"/>
    <cellStyle name="Percent 2 14 3 9 4" xfId="33594"/>
    <cellStyle name="Percent 2 14 3 9 5" xfId="36457"/>
    <cellStyle name="Percent 2 14 3 9 6" xfId="38295"/>
    <cellStyle name="Percent 2 14 3 90" xfId="59166"/>
    <cellStyle name="Percent 2 14 3 91" xfId="60360"/>
    <cellStyle name="Percent 2 14 3 92" xfId="61744"/>
    <cellStyle name="Percent 2 14 3 93" xfId="62938"/>
    <cellStyle name="Percent 2 14 30" xfId="7568"/>
    <cellStyle name="Percent 2 14 30 2" xfId="20132"/>
    <cellStyle name="Percent 2 14 30 3" xfId="35508"/>
    <cellStyle name="Percent 2 14 30 4" xfId="32832"/>
    <cellStyle name="Percent 2 14 30 5" xfId="37973"/>
    <cellStyle name="Percent 2 14 30 6" xfId="42156"/>
    <cellStyle name="Percent 2 14 31" xfId="7569"/>
    <cellStyle name="Percent 2 14 31 2" xfId="20532"/>
    <cellStyle name="Percent 2 14 31 3" xfId="35826"/>
    <cellStyle name="Percent 2 14 31 4" xfId="40692"/>
    <cellStyle name="Percent 2 14 31 5" xfId="43150"/>
    <cellStyle name="Percent 2 14 31 6" xfId="44479"/>
    <cellStyle name="Percent 2 14 32" xfId="7570"/>
    <cellStyle name="Percent 2 14 32 2" xfId="20937"/>
    <cellStyle name="Percent 2 14 32 3" xfId="36118"/>
    <cellStyle name="Percent 2 14 32 4" xfId="38244"/>
    <cellStyle name="Percent 2 14 32 5" xfId="14096"/>
    <cellStyle name="Percent 2 14 32 6" xfId="11154"/>
    <cellStyle name="Percent 2 14 33" xfId="7571"/>
    <cellStyle name="Percent 2 14 33 2" xfId="18618"/>
    <cellStyle name="Percent 2 14 33 3" xfId="34382"/>
    <cellStyle name="Percent 2 14 33 4" xfId="38532"/>
    <cellStyle name="Percent 2 14 33 5" xfId="11189"/>
    <cellStyle name="Percent 2 14 33 6" xfId="44681"/>
    <cellStyle name="Percent 2 14 34" xfId="7572"/>
    <cellStyle name="Percent 2 14 34 2" xfId="23053"/>
    <cellStyle name="Percent 2 14 34 3" xfId="37572"/>
    <cellStyle name="Percent 2 14 34 4" xfId="36606"/>
    <cellStyle name="Percent 2 14 34 5" xfId="41715"/>
    <cellStyle name="Percent 2 14 34 6" xfId="38100"/>
    <cellStyle name="Percent 2 14 35" xfId="7573"/>
    <cellStyle name="Percent 2 14 35 2" xfId="13659"/>
    <cellStyle name="Percent 2 14 35 3" xfId="30459"/>
    <cellStyle name="Percent 2 14 35 4" xfId="35317"/>
    <cellStyle name="Percent 2 14 35 5" xfId="35921"/>
    <cellStyle name="Percent 2 14 35 6" xfId="44837"/>
    <cellStyle name="Percent 2 14 36" xfId="9765"/>
    <cellStyle name="Percent 2 14 37" xfId="16627"/>
    <cellStyle name="Percent 2 14 38" xfId="22511"/>
    <cellStyle name="Percent 2 14 39" xfId="19007"/>
    <cellStyle name="Percent 2 14 4" xfId="7574"/>
    <cellStyle name="Percent 2 14 4 10" xfId="50564"/>
    <cellStyle name="Percent 2 14 4 11" xfId="51766"/>
    <cellStyle name="Percent 2 14 4 12" xfId="53045"/>
    <cellStyle name="Percent 2 14 4 13" xfId="54287"/>
    <cellStyle name="Percent 2 14 4 14" xfId="55521"/>
    <cellStyle name="Percent 2 14 4 15" xfId="56748"/>
    <cellStyle name="Percent 2 14 4 16" xfId="57965"/>
    <cellStyle name="Percent 2 14 4 17" xfId="59173"/>
    <cellStyle name="Percent 2 14 4 18" xfId="60367"/>
    <cellStyle name="Percent 2 14 4 19" xfId="61751"/>
    <cellStyle name="Percent 2 14 4 2" xfId="12498"/>
    <cellStyle name="Percent 2 14 4 20" xfId="62945"/>
    <cellStyle name="Percent 2 14 4 3" xfId="10031"/>
    <cellStyle name="Percent 2 14 4 4" xfId="33870"/>
    <cellStyle name="Percent 2 14 4 5" xfId="38989"/>
    <cellStyle name="Percent 2 14 4 6" xfId="42177"/>
    <cellStyle name="Percent 2 14 4 7" xfId="46741"/>
    <cellStyle name="Percent 2 14 4 8" xfId="48064"/>
    <cellStyle name="Percent 2 14 4 9" xfId="49323"/>
    <cellStyle name="Percent 2 14 40" xfId="23752"/>
    <cellStyle name="Percent 2 14 41" xfId="19901"/>
    <cellStyle name="Percent 2 14 42" xfId="16497"/>
    <cellStyle name="Percent 2 14 43" xfId="20645"/>
    <cellStyle name="Percent 2 14 44" xfId="24469"/>
    <cellStyle name="Percent 2 14 45" xfId="24678"/>
    <cellStyle name="Percent 2 14 46" xfId="24880"/>
    <cellStyle name="Percent 2 14 47" xfId="25084"/>
    <cellStyle name="Percent 2 14 48" xfId="25280"/>
    <cellStyle name="Percent 2 14 49" xfId="25478"/>
    <cellStyle name="Percent 2 14 5" xfId="7575"/>
    <cellStyle name="Percent 2 14 5 10" xfId="50565"/>
    <cellStyle name="Percent 2 14 5 11" xfId="51767"/>
    <cellStyle name="Percent 2 14 5 12" xfId="53046"/>
    <cellStyle name="Percent 2 14 5 13" xfId="54288"/>
    <cellStyle name="Percent 2 14 5 14" xfId="55522"/>
    <cellStyle name="Percent 2 14 5 15" xfId="56749"/>
    <cellStyle name="Percent 2 14 5 16" xfId="57966"/>
    <cellStyle name="Percent 2 14 5 17" xfId="59174"/>
    <cellStyle name="Percent 2 14 5 18" xfId="60368"/>
    <cellStyle name="Percent 2 14 5 19" xfId="61752"/>
    <cellStyle name="Percent 2 14 5 2" xfId="12529"/>
    <cellStyle name="Percent 2 14 5 20" xfId="62946"/>
    <cellStyle name="Percent 2 14 5 3" xfId="18555"/>
    <cellStyle name="Percent 2 14 5 4" xfId="33305"/>
    <cellStyle name="Percent 2 14 5 5" xfId="38728"/>
    <cellStyle name="Percent 2 14 5 6" xfId="38405"/>
    <cellStyle name="Percent 2 14 5 7" xfId="46742"/>
    <cellStyle name="Percent 2 14 5 8" xfId="48065"/>
    <cellStyle name="Percent 2 14 5 9" xfId="49324"/>
    <cellStyle name="Percent 2 14 50" xfId="25676"/>
    <cellStyle name="Percent 2 14 51" xfId="25862"/>
    <cellStyle name="Percent 2 14 52" xfId="26051"/>
    <cellStyle name="Percent 2 14 53" xfId="26241"/>
    <cellStyle name="Percent 2 14 54" xfId="26424"/>
    <cellStyle name="Percent 2 14 55" xfId="26606"/>
    <cellStyle name="Percent 2 14 56" xfId="26795"/>
    <cellStyle name="Percent 2 14 57" xfId="26973"/>
    <cellStyle name="Percent 2 14 58" xfId="27150"/>
    <cellStyle name="Percent 2 14 59" xfId="27324"/>
    <cellStyle name="Percent 2 14 6" xfId="7576"/>
    <cellStyle name="Percent 2 14 6 10" xfId="50566"/>
    <cellStyle name="Percent 2 14 6 11" xfId="51768"/>
    <cellStyle name="Percent 2 14 6 12" xfId="53047"/>
    <cellStyle name="Percent 2 14 6 13" xfId="54289"/>
    <cellStyle name="Percent 2 14 6 14" xfId="55523"/>
    <cellStyle name="Percent 2 14 6 15" xfId="56750"/>
    <cellStyle name="Percent 2 14 6 16" xfId="57967"/>
    <cellStyle name="Percent 2 14 6 17" xfId="59175"/>
    <cellStyle name="Percent 2 14 6 18" xfId="60369"/>
    <cellStyle name="Percent 2 14 6 19" xfId="61753"/>
    <cellStyle name="Percent 2 14 6 2" xfId="12530"/>
    <cellStyle name="Percent 2 14 6 20" xfId="62947"/>
    <cellStyle name="Percent 2 14 6 3" xfId="18152"/>
    <cellStyle name="Percent 2 14 6 4" xfId="33003"/>
    <cellStyle name="Percent 2 14 6 5" xfId="40579"/>
    <cellStyle name="Percent 2 14 6 6" xfId="36673"/>
    <cellStyle name="Percent 2 14 6 7" xfId="46743"/>
    <cellStyle name="Percent 2 14 6 8" xfId="48066"/>
    <cellStyle name="Percent 2 14 6 9" xfId="49325"/>
    <cellStyle name="Percent 2 14 60" xfId="27493"/>
    <cellStyle name="Percent 2 14 61" xfId="27658"/>
    <cellStyle name="Percent 2 14 62" xfId="27814"/>
    <cellStyle name="Percent 2 14 63" xfId="27967"/>
    <cellStyle name="Percent 2 14 64" xfId="28114"/>
    <cellStyle name="Percent 2 14 65" xfId="28263"/>
    <cellStyle name="Percent 2 14 66" xfId="28682"/>
    <cellStyle name="Percent 2 14 67" xfId="28375"/>
    <cellStyle name="Percent 2 14 68" xfId="28293"/>
    <cellStyle name="Percent 2 14 69" xfId="21294"/>
    <cellStyle name="Percent 2 14 7" xfId="7577"/>
    <cellStyle name="Percent 2 14 7 10" xfId="50567"/>
    <cellStyle name="Percent 2 14 7 11" xfId="51769"/>
    <cellStyle name="Percent 2 14 7 12" xfId="53048"/>
    <cellStyle name="Percent 2 14 7 13" xfId="54290"/>
    <cellStyle name="Percent 2 14 7 14" xfId="55524"/>
    <cellStyle name="Percent 2 14 7 15" xfId="56751"/>
    <cellStyle name="Percent 2 14 7 16" xfId="57968"/>
    <cellStyle name="Percent 2 14 7 17" xfId="59176"/>
    <cellStyle name="Percent 2 14 7 18" xfId="60370"/>
    <cellStyle name="Percent 2 14 7 19" xfId="61754"/>
    <cellStyle name="Percent 2 14 7 2" xfId="12531"/>
    <cellStyle name="Percent 2 14 7 20" xfId="62948"/>
    <cellStyle name="Percent 2 14 7 3" xfId="17746"/>
    <cellStyle name="Percent 2 14 7 4" xfId="32708"/>
    <cellStyle name="Percent 2 14 7 5" xfId="37592"/>
    <cellStyle name="Percent 2 14 7 6" xfId="38552"/>
    <cellStyle name="Percent 2 14 7 7" xfId="46744"/>
    <cellStyle name="Percent 2 14 7 8" xfId="48067"/>
    <cellStyle name="Percent 2 14 7 9" xfId="49326"/>
    <cellStyle name="Percent 2 14 70" xfId="25919"/>
    <cellStyle name="Percent 2 14 71" xfId="24899"/>
    <cellStyle name="Percent 2 14 72" xfId="21788"/>
    <cellStyle name="Percent 2 14 73" xfId="26039"/>
    <cellStyle name="Percent 2 14 74" xfId="28870"/>
    <cellStyle name="Percent 2 14 75" xfId="27329"/>
    <cellStyle name="Percent 2 14 76" xfId="26471"/>
    <cellStyle name="Percent 2 14 77" xfId="21551"/>
    <cellStyle name="Percent 2 14 78" xfId="12865"/>
    <cellStyle name="Percent 2 14 79" xfId="33695"/>
    <cellStyle name="Percent 2 14 8" xfId="7578"/>
    <cellStyle name="Percent 2 14 8 10" xfId="50568"/>
    <cellStyle name="Percent 2 14 8 11" xfId="51770"/>
    <cellStyle name="Percent 2 14 8 12" xfId="53049"/>
    <cellStyle name="Percent 2 14 8 13" xfId="54291"/>
    <cellStyle name="Percent 2 14 8 14" xfId="55525"/>
    <cellStyle name="Percent 2 14 8 15" xfId="56752"/>
    <cellStyle name="Percent 2 14 8 16" xfId="57969"/>
    <cellStyle name="Percent 2 14 8 17" xfId="59177"/>
    <cellStyle name="Percent 2 14 8 18" xfId="60371"/>
    <cellStyle name="Percent 2 14 8 19" xfId="61755"/>
    <cellStyle name="Percent 2 14 8 2" xfId="12532"/>
    <cellStyle name="Percent 2 14 8 20" xfId="62949"/>
    <cellStyle name="Percent 2 14 8 3" xfId="17346"/>
    <cellStyle name="Percent 2 14 8 4" xfId="32403"/>
    <cellStyle name="Percent 2 14 8 5" xfId="40187"/>
    <cellStyle name="Percent 2 14 8 6" xfId="14092"/>
    <cellStyle name="Percent 2 14 8 7" xfId="46745"/>
    <cellStyle name="Percent 2 14 8 8" xfId="48068"/>
    <cellStyle name="Percent 2 14 8 9" xfId="49327"/>
    <cellStyle name="Percent 2 14 80" xfId="41044"/>
    <cellStyle name="Percent 2 14 81" xfId="31241"/>
    <cellStyle name="Percent 2 14 82" xfId="46726"/>
    <cellStyle name="Percent 2 14 83" xfId="48049"/>
    <cellStyle name="Percent 2 14 84" xfId="49308"/>
    <cellStyle name="Percent 2 14 85" xfId="50549"/>
    <cellStyle name="Percent 2 14 86" xfId="51751"/>
    <cellStyle name="Percent 2 14 87" xfId="53030"/>
    <cellStyle name="Percent 2 14 88" xfId="54272"/>
    <cellStyle name="Percent 2 14 89" xfId="55506"/>
    <cellStyle name="Percent 2 14 9" xfId="7579"/>
    <cellStyle name="Percent 2 14 9 10" xfId="50569"/>
    <cellStyle name="Percent 2 14 9 11" xfId="51771"/>
    <cellStyle name="Percent 2 14 9 12" xfId="53050"/>
    <cellStyle name="Percent 2 14 9 13" xfId="54292"/>
    <cellStyle name="Percent 2 14 9 14" xfId="55526"/>
    <cellStyle name="Percent 2 14 9 15" xfId="56753"/>
    <cellStyle name="Percent 2 14 9 16" xfId="57970"/>
    <cellStyle name="Percent 2 14 9 17" xfId="59178"/>
    <cellStyle name="Percent 2 14 9 18" xfId="60372"/>
    <cellStyle name="Percent 2 14 9 19" xfId="61756"/>
    <cellStyle name="Percent 2 14 9 2" xfId="12533"/>
    <cellStyle name="Percent 2 14 9 20" xfId="62950"/>
    <cellStyle name="Percent 2 14 9 3" xfId="16954"/>
    <cellStyle name="Percent 2 14 9 4" xfId="32091"/>
    <cellStyle name="Percent 2 14 9 5" xfId="39559"/>
    <cellStyle name="Percent 2 14 9 6" xfId="33409"/>
    <cellStyle name="Percent 2 14 9 7" xfId="46746"/>
    <cellStyle name="Percent 2 14 9 8" xfId="48069"/>
    <cellStyle name="Percent 2 14 9 9" xfId="49328"/>
    <cellStyle name="Percent 2 14 90" xfId="56733"/>
    <cellStyle name="Percent 2 14 91" xfId="57950"/>
    <cellStyle name="Percent 2 14 92" xfId="59158"/>
    <cellStyle name="Percent 2 14 93" xfId="60352"/>
    <cellStyle name="Percent 2 14 94" xfId="61736"/>
    <cellStyle name="Percent 2 14 95" xfId="62930"/>
    <cellStyle name="Percent 2 15" xfId="7580"/>
    <cellStyle name="Percent 2 15 10" xfId="7581"/>
    <cellStyle name="Percent 2 15 10 2" xfId="12535"/>
    <cellStyle name="Percent 2 15 10 3" xfId="10011"/>
    <cellStyle name="Percent 2 15 10 4" xfId="36242"/>
    <cellStyle name="Percent 2 15 10 5" xfId="32823"/>
    <cellStyle name="Percent 2 15 10 6" xfId="41520"/>
    <cellStyle name="Percent 2 15 11" xfId="7582"/>
    <cellStyle name="Percent 2 15 11 2" xfId="12536"/>
    <cellStyle name="Percent 2 15 11 3" xfId="16154"/>
    <cellStyle name="Percent 2 15 11 4" xfId="35992"/>
    <cellStyle name="Percent 2 15 11 5" xfId="37401"/>
    <cellStyle name="Percent 2 15 11 6" xfId="42333"/>
    <cellStyle name="Percent 2 15 12" xfId="7583"/>
    <cellStyle name="Percent 2 15 12 2" xfId="12537"/>
    <cellStyle name="Percent 2 15 12 3" xfId="15753"/>
    <cellStyle name="Percent 2 15 12 4" xfId="35707"/>
    <cellStyle name="Percent 2 15 12 5" xfId="33179"/>
    <cellStyle name="Percent 2 15 12 6" xfId="42357"/>
    <cellStyle name="Percent 2 15 13" xfId="7584"/>
    <cellStyle name="Percent 2 15 13 2" xfId="12538"/>
    <cellStyle name="Percent 2 15 13 3" xfId="15352"/>
    <cellStyle name="Percent 2 15 13 4" xfId="35371"/>
    <cellStyle name="Percent 2 15 13 5" xfId="38816"/>
    <cellStyle name="Percent 2 15 13 6" xfId="33570"/>
    <cellStyle name="Percent 2 15 14" xfId="7585"/>
    <cellStyle name="Percent 2 15 14 2" xfId="12539"/>
    <cellStyle name="Percent 2 15 14 3" xfId="14908"/>
    <cellStyle name="Percent 2 15 14 4" xfId="35073"/>
    <cellStyle name="Percent 2 15 14 5" xfId="13094"/>
    <cellStyle name="Percent 2 15 14 6" xfId="44110"/>
    <cellStyle name="Percent 2 15 15" xfId="7586"/>
    <cellStyle name="Percent 2 15 15 2" xfId="12540"/>
    <cellStyle name="Percent 2 15 15 3" xfId="13482"/>
    <cellStyle name="Percent 2 15 15 4" xfId="34776"/>
    <cellStyle name="Percent 2 15 15 5" xfId="30793"/>
    <cellStyle name="Percent 2 15 15 6" xfId="44600"/>
    <cellStyle name="Percent 2 15 16" xfId="7587"/>
    <cellStyle name="Percent 2 15 16 2" xfId="13319"/>
    <cellStyle name="Percent 2 15 16 3" xfId="30178"/>
    <cellStyle name="Percent 2 15 16 4" xfId="35041"/>
    <cellStyle name="Percent 2 15 16 5" xfId="13228"/>
    <cellStyle name="Percent 2 15 16 6" xfId="44075"/>
    <cellStyle name="Percent 2 15 17" xfId="7588"/>
    <cellStyle name="Percent 2 15 17 2" xfId="14877"/>
    <cellStyle name="Percent 2 15 17 3" xfId="31576"/>
    <cellStyle name="Percent 2 15 17 4" xfId="40930"/>
    <cellStyle name="Percent 2 15 17 5" xfId="43309"/>
    <cellStyle name="Percent 2 15 17 6" xfId="43485"/>
    <cellStyle name="Percent 2 15 18" xfId="7589"/>
    <cellStyle name="Percent 2 15 18 2" xfId="15322"/>
    <cellStyle name="Percent 2 15 18 3" xfId="31915"/>
    <cellStyle name="Percent 2 15 18 4" xfId="40854"/>
    <cellStyle name="Percent 2 15 18 5" xfId="43256"/>
    <cellStyle name="Percent 2 15 18 6" xfId="44815"/>
    <cellStyle name="Percent 2 15 19" xfId="7590"/>
    <cellStyle name="Percent 2 15 19 2" xfId="15723"/>
    <cellStyle name="Percent 2 15 19 3" xfId="32238"/>
    <cellStyle name="Percent 2 15 19 4" xfId="34947"/>
    <cellStyle name="Percent 2 15 19 5" xfId="13705"/>
    <cellStyle name="Percent 2 15 19 6" xfId="36790"/>
    <cellStyle name="Percent 2 15 2" xfId="7591"/>
    <cellStyle name="Percent 2 15 2 10" xfId="7592"/>
    <cellStyle name="Percent 2 15 2 10 2" xfId="12542"/>
    <cellStyle name="Percent 2 15 2 10 3" xfId="10015"/>
    <cellStyle name="Percent 2 15 2 10 4" xfId="34160"/>
    <cellStyle name="Percent 2 15 2 10 5" xfId="39625"/>
    <cellStyle name="Percent 2 15 2 10 6" xfId="38840"/>
    <cellStyle name="Percent 2 15 2 11" xfId="7593"/>
    <cellStyle name="Percent 2 15 2 11 2" xfId="12543"/>
    <cellStyle name="Percent 2 15 2 11 3" xfId="10014"/>
    <cellStyle name="Percent 2 15 2 11 4" xfId="19467"/>
    <cellStyle name="Percent 2 15 2 11 5" xfId="39656"/>
    <cellStyle name="Percent 2 15 2 11 6" xfId="42202"/>
    <cellStyle name="Percent 2 15 2 12" xfId="7594"/>
    <cellStyle name="Percent 2 15 2 12 2" xfId="12544"/>
    <cellStyle name="Percent 2 15 2 12 3" xfId="10013"/>
    <cellStyle name="Percent 2 15 2 12 4" xfId="36642"/>
    <cellStyle name="Percent 2 15 2 12 5" xfId="30072"/>
    <cellStyle name="Percent 2 15 2 12 6" xfId="33957"/>
    <cellStyle name="Percent 2 15 2 13" xfId="7595"/>
    <cellStyle name="Percent 2 15 2 13 2" xfId="12545"/>
    <cellStyle name="Percent 2 15 2 13 3" xfId="10012"/>
    <cellStyle name="Percent 2 15 2 13 4" xfId="39247"/>
    <cellStyle name="Percent 2 15 2 13 5" xfId="42045"/>
    <cellStyle name="Percent 2 15 2 13 6" xfId="42576"/>
    <cellStyle name="Percent 2 15 2 14" xfId="7596"/>
    <cellStyle name="Percent 2 15 2 14 2" xfId="13320"/>
    <cellStyle name="Percent 2 15 2 14 3" xfId="30179"/>
    <cellStyle name="Percent 2 15 2 14 4" xfId="34744"/>
    <cellStyle name="Percent 2 15 2 14 5" xfId="13527"/>
    <cellStyle name="Percent 2 15 2 14 6" xfId="43774"/>
    <cellStyle name="Percent 2 15 2 15" xfId="7597"/>
    <cellStyle name="Percent 2 15 2 15 2" xfId="14878"/>
    <cellStyle name="Percent 2 15 2 15 3" xfId="31577"/>
    <cellStyle name="Percent 2 15 2 15 4" xfId="40962"/>
    <cellStyle name="Percent 2 15 2 15 5" xfId="43333"/>
    <cellStyle name="Percent 2 15 2 15 6" xfId="45080"/>
    <cellStyle name="Percent 2 15 2 16" xfId="7598"/>
    <cellStyle name="Percent 2 15 2 16 2" xfId="15323"/>
    <cellStyle name="Percent 2 15 2 16 3" xfId="31916"/>
    <cellStyle name="Percent 2 15 2 16 4" xfId="41381"/>
    <cellStyle name="Percent 2 15 2 16 5" xfId="43645"/>
    <cellStyle name="Percent 2 15 2 16 6" xfId="44782"/>
    <cellStyle name="Percent 2 15 2 17" xfId="7599"/>
    <cellStyle name="Percent 2 15 2 17 2" xfId="15724"/>
    <cellStyle name="Percent 2 15 2 17 3" xfId="32239"/>
    <cellStyle name="Percent 2 15 2 17 4" xfId="40843"/>
    <cellStyle name="Percent 2 15 2 17 5" xfId="43246"/>
    <cellStyle name="Percent 2 15 2 17 6" xfId="31461"/>
    <cellStyle name="Percent 2 15 2 18" xfId="7600"/>
    <cellStyle name="Percent 2 15 2 18 2" xfId="16122"/>
    <cellStyle name="Percent 2 15 2 18 3" xfId="32542"/>
    <cellStyle name="Percent 2 15 2 18 4" xfId="37104"/>
    <cellStyle name="Percent 2 15 2 18 5" xfId="13985"/>
    <cellStyle name="Percent 2 15 2 18 6" xfId="45170"/>
    <cellStyle name="Percent 2 15 2 19" xfId="7601"/>
    <cellStyle name="Percent 2 15 2 19 2" xfId="16524"/>
    <cellStyle name="Percent 2 15 2 19 3" xfId="32838"/>
    <cellStyle name="Percent 2 15 2 19 4" xfId="38304"/>
    <cellStyle name="Percent 2 15 2 19 5" xfId="41459"/>
    <cellStyle name="Percent 2 15 2 19 6" xfId="42468"/>
    <cellStyle name="Percent 2 15 2 2" xfId="7602"/>
    <cellStyle name="Percent 2 15 2 2 10" xfId="50572"/>
    <cellStyle name="Percent 2 15 2 2 11" xfId="51774"/>
    <cellStyle name="Percent 2 15 2 2 12" xfId="53053"/>
    <cellStyle name="Percent 2 15 2 2 13" xfId="54295"/>
    <cellStyle name="Percent 2 15 2 2 14" xfId="55529"/>
    <cellStyle name="Percent 2 15 2 2 15" xfId="56756"/>
    <cellStyle name="Percent 2 15 2 2 16" xfId="57973"/>
    <cellStyle name="Percent 2 15 2 2 17" xfId="59181"/>
    <cellStyle name="Percent 2 15 2 2 18" xfId="60375"/>
    <cellStyle name="Percent 2 15 2 2 19" xfId="61759"/>
    <cellStyle name="Percent 2 15 2 2 2" xfId="12541"/>
    <cellStyle name="Percent 2 15 2 2 20" xfId="62953"/>
    <cellStyle name="Percent 2 15 2 2 3" xfId="9880"/>
    <cellStyle name="Percent 2 15 2 2 4" xfId="34473"/>
    <cellStyle name="Percent 2 15 2 2 5" xfId="30537"/>
    <cellStyle name="Percent 2 15 2 2 6" xfId="44995"/>
    <cellStyle name="Percent 2 15 2 2 7" xfId="46749"/>
    <cellStyle name="Percent 2 15 2 2 8" xfId="48072"/>
    <cellStyle name="Percent 2 15 2 2 9" xfId="49331"/>
    <cellStyle name="Percent 2 15 2 20" xfId="7603"/>
    <cellStyle name="Percent 2 15 2 20 2" xfId="16923"/>
    <cellStyle name="Percent 2 15 2 20 3" xfId="33145"/>
    <cellStyle name="Percent 2 15 2 20 4" xfId="39647"/>
    <cellStyle name="Percent 2 15 2 20 5" xfId="42353"/>
    <cellStyle name="Percent 2 15 2 20 6" xfId="17761"/>
    <cellStyle name="Percent 2 15 2 21" xfId="7604"/>
    <cellStyle name="Percent 2 15 2 21 2" xfId="17317"/>
    <cellStyle name="Percent 2 15 2 21 3" xfId="33435"/>
    <cellStyle name="Percent 2 15 2 21 4" xfId="40446"/>
    <cellStyle name="Percent 2 15 2 21 5" xfId="42970"/>
    <cellStyle name="Percent 2 15 2 21 6" xfId="44359"/>
    <cellStyle name="Percent 2 15 2 22" xfId="7605"/>
    <cellStyle name="Percent 2 15 2 22 2" xfId="17715"/>
    <cellStyle name="Percent 2 15 2 22 3" xfId="33729"/>
    <cellStyle name="Percent 2 15 2 22 4" xfId="40273"/>
    <cellStyle name="Percent 2 15 2 22 5" xfId="42837"/>
    <cellStyle name="Percent 2 15 2 22 6" xfId="44232"/>
    <cellStyle name="Percent 2 15 2 23" xfId="7606"/>
    <cellStyle name="Percent 2 15 2 23 2" xfId="18121"/>
    <cellStyle name="Percent 2 15 2 23 3" xfId="34010"/>
    <cellStyle name="Percent 2 15 2 23 4" xfId="38555"/>
    <cellStyle name="Percent 2 15 2 23 5" xfId="41246"/>
    <cellStyle name="Percent 2 15 2 23 6" xfId="33463"/>
    <cellStyle name="Percent 2 15 2 24" xfId="7607"/>
    <cellStyle name="Percent 2 15 2 24 2" xfId="18523"/>
    <cellStyle name="Percent 2 15 2 24 3" xfId="34303"/>
    <cellStyle name="Percent 2 15 2 24 4" xfId="31271"/>
    <cellStyle name="Percent 2 15 2 24 5" xfId="41675"/>
    <cellStyle name="Percent 2 15 2 24 6" xfId="44003"/>
    <cellStyle name="Percent 2 15 2 25" xfId="7608"/>
    <cellStyle name="Percent 2 15 2 25 2" xfId="18932"/>
    <cellStyle name="Percent 2 15 2 25 3" xfId="34613"/>
    <cellStyle name="Percent 2 15 2 25 4" xfId="38930"/>
    <cellStyle name="Percent 2 15 2 25 5" xfId="39215"/>
    <cellStyle name="Percent 2 15 2 25 6" xfId="40769"/>
    <cellStyle name="Percent 2 15 2 26" xfId="7609"/>
    <cellStyle name="Percent 2 15 2 26 2" xfId="19343"/>
    <cellStyle name="Percent 2 15 2 26 3" xfId="34914"/>
    <cellStyle name="Percent 2 15 2 26 4" xfId="13826"/>
    <cellStyle name="Percent 2 15 2 26 5" xfId="32167"/>
    <cellStyle name="Percent 2 15 2 26 6" xfId="30864"/>
    <cellStyle name="Percent 2 15 2 27" xfId="7610"/>
    <cellStyle name="Percent 2 15 2 27 2" xfId="19746"/>
    <cellStyle name="Percent 2 15 2 27 3" xfId="35211"/>
    <cellStyle name="Percent 2 15 2 27 4" xfId="38718"/>
    <cellStyle name="Percent 2 15 2 27 5" xfId="41884"/>
    <cellStyle name="Percent 2 15 2 27 6" xfId="35340"/>
    <cellStyle name="Percent 2 15 2 28" xfId="7611"/>
    <cellStyle name="Percent 2 15 2 28 2" xfId="20153"/>
    <cellStyle name="Percent 2 15 2 28 3" xfId="35526"/>
    <cellStyle name="Percent 2 15 2 28 4" xfId="32241"/>
    <cellStyle name="Percent 2 15 2 28 5" xfId="36761"/>
    <cellStyle name="Percent 2 15 2 28 6" xfId="42049"/>
    <cellStyle name="Percent 2 15 2 29" xfId="7612"/>
    <cellStyle name="Percent 2 15 2 29 2" xfId="20553"/>
    <cellStyle name="Percent 2 15 2 29 3" xfId="35838"/>
    <cellStyle name="Percent 2 15 2 29 4" xfId="38586"/>
    <cellStyle name="Percent 2 15 2 29 5" xfId="41177"/>
    <cellStyle name="Percent 2 15 2 29 6" xfId="14016"/>
    <cellStyle name="Percent 2 15 2 3" xfId="7613"/>
    <cellStyle name="Percent 2 15 2 3 10" xfId="50573"/>
    <cellStyle name="Percent 2 15 2 3 11" xfId="51775"/>
    <cellStyle name="Percent 2 15 2 3 12" xfId="53054"/>
    <cellStyle name="Percent 2 15 2 3 13" xfId="54296"/>
    <cellStyle name="Percent 2 15 2 3 14" xfId="55530"/>
    <cellStyle name="Percent 2 15 2 3 15" xfId="56757"/>
    <cellStyle name="Percent 2 15 2 3 16" xfId="57974"/>
    <cellStyle name="Percent 2 15 2 3 17" xfId="59182"/>
    <cellStyle name="Percent 2 15 2 3 18" xfId="60376"/>
    <cellStyle name="Percent 2 15 2 3 19" xfId="61760"/>
    <cellStyle name="Percent 2 15 2 3 2" xfId="12546"/>
    <cellStyle name="Percent 2 15 2 3 20" xfId="62954"/>
    <cellStyle name="Percent 2 15 2 3 3" xfId="19383"/>
    <cellStyle name="Percent 2 15 2 3 4" xfId="40396"/>
    <cellStyle name="Percent 2 15 2 3 5" xfId="42932"/>
    <cellStyle name="Percent 2 15 2 3 6" xfId="42677"/>
    <cellStyle name="Percent 2 15 2 3 7" xfId="46750"/>
    <cellStyle name="Percent 2 15 2 3 8" xfId="48073"/>
    <cellStyle name="Percent 2 15 2 3 9" xfId="49332"/>
    <cellStyle name="Percent 2 15 2 30" xfId="7614"/>
    <cellStyle name="Percent 2 15 2 30 2" xfId="20953"/>
    <cellStyle name="Percent 2 15 2 30 3" xfId="36132"/>
    <cellStyle name="Percent 2 15 2 30 4" xfId="31680"/>
    <cellStyle name="Percent 2 15 2 30 5" xfId="36549"/>
    <cellStyle name="Percent 2 15 2 30 6" xfId="42700"/>
    <cellStyle name="Percent 2 15 2 31" xfId="7615"/>
    <cellStyle name="Percent 2 15 2 31 2" xfId="18610"/>
    <cellStyle name="Percent 2 15 2 31 3" xfId="34377"/>
    <cellStyle name="Percent 2 15 2 31 4" xfId="36649"/>
    <cellStyle name="Percent 2 15 2 31 5" xfId="40834"/>
    <cellStyle name="Percent 2 15 2 31 6" xfId="44785"/>
    <cellStyle name="Percent 2 15 2 32" xfId="7616"/>
    <cellStyle name="Percent 2 15 2 32 2" xfId="23049"/>
    <cellStyle name="Percent 2 15 2 32 3" xfId="37568"/>
    <cellStyle name="Percent 2 15 2 32 4" xfId="37088"/>
    <cellStyle name="Percent 2 15 2 32 5" xfId="40544"/>
    <cellStyle name="Percent 2 15 2 32 6" xfId="34081"/>
    <cellStyle name="Percent 2 15 2 33" xfId="7617"/>
    <cellStyle name="Percent 2 15 2 33 2" xfId="13692"/>
    <cellStyle name="Percent 2 15 2 33 3" xfId="30488"/>
    <cellStyle name="Percent 2 15 2 33 4" xfId="34985"/>
    <cellStyle name="Percent 2 15 2 33 5" xfId="10643"/>
    <cellStyle name="Percent 2 15 2 33 6" xfId="43466"/>
    <cellStyle name="Percent 2 15 2 34" xfId="9769"/>
    <cellStyle name="Percent 2 15 2 35" xfId="23717"/>
    <cellStyle name="Percent 2 15 2 36" xfId="22509"/>
    <cellStyle name="Percent 2 15 2 37" xfId="19010"/>
    <cellStyle name="Percent 2 15 2 38" xfId="13435"/>
    <cellStyle name="Percent 2 15 2 39" xfId="24552"/>
    <cellStyle name="Percent 2 15 2 4" xfId="7618"/>
    <cellStyle name="Percent 2 15 2 4 10" xfId="50574"/>
    <cellStyle name="Percent 2 15 2 4 11" xfId="51776"/>
    <cellStyle name="Percent 2 15 2 4 12" xfId="53055"/>
    <cellStyle name="Percent 2 15 2 4 13" xfId="54297"/>
    <cellStyle name="Percent 2 15 2 4 14" xfId="55531"/>
    <cellStyle name="Percent 2 15 2 4 15" xfId="56758"/>
    <cellStyle name="Percent 2 15 2 4 16" xfId="57975"/>
    <cellStyle name="Percent 2 15 2 4 17" xfId="59183"/>
    <cellStyle name="Percent 2 15 2 4 18" xfId="60377"/>
    <cellStyle name="Percent 2 15 2 4 19" xfId="61761"/>
    <cellStyle name="Percent 2 15 2 4 2" xfId="12547"/>
    <cellStyle name="Percent 2 15 2 4 20" xfId="62955"/>
    <cellStyle name="Percent 2 15 2 4 3" xfId="18972"/>
    <cellStyle name="Percent 2 15 2 4 4" xfId="41398"/>
    <cellStyle name="Percent 2 15 2 4 5" xfId="43661"/>
    <cellStyle name="Percent 2 15 2 4 6" xfId="41311"/>
    <cellStyle name="Percent 2 15 2 4 7" xfId="46751"/>
    <cellStyle name="Percent 2 15 2 4 8" xfId="48074"/>
    <cellStyle name="Percent 2 15 2 4 9" xfId="49333"/>
    <cellStyle name="Percent 2 15 2 40" xfId="24752"/>
    <cellStyle name="Percent 2 15 2 41" xfId="24956"/>
    <cellStyle name="Percent 2 15 2 42" xfId="25154"/>
    <cellStyle name="Percent 2 15 2 43" xfId="25352"/>
    <cellStyle name="Percent 2 15 2 44" xfId="25551"/>
    <cellStyle name="Percent 2 15 2 45" xfId="25741"/>
    <cellStyle name="Percent 2 15 2 46" xfId="25927"/>
    <cellStyle name="Percent 2 15 2 47" xfId="26118"/>
    <cellStyle name="Percent 2 15 2 48" xfId="26303"/>
    <cellStyle name="Percent 2 15 2 49" xfId="26484"/>
    <cellStyle name="Percent 2 15 2 5" xfId="7619"/>
    <cellStyle name="Percent 2 15 2 5 10" xfId="50575"/>
    <cellStyle name="Percent 2 15 2 5 11" xfId="51777"/>
    <cellStyle name="Percent 2 15 2 5 12" xfId="53056"/>
    <cellStyle name="Percent 2 15 2 5 13" xfId="54298"/>
    <cellStyle name="Percent 2 15 2 5 14" xfId="55532"/>
    <cellStyle name="Percent 2 15 2 5 15" xfId="56759"/>
    <cellStyle name="Percent 2 15 2 5 16" xfId="57976"/>
    <cellStyle name="Percent 2 15 2 5 17" xfId="59184"/>
    <cellStyle name="Percent 2 15 2 5 18" xfId="60378"/>
    <cellStyle name="Percent 2 15 2 5 19" xfId="61762"/>
    <cellStyle name="Percent 2 15 2 5 2" xfId="12548"/>
    <cellStyle name="Percent 2 15 2 5 20" xfId="62956"/>
    <cellStyle name="Percent 2 15 2 5 3" xfId="18563"/>
    <cellStyle name="Percent 2 15 2 5 4" xfId="36383"/>
    <cellStyle name="Percent 2 15 2 5 5" xfId="35836"/>
    <cellStyle name="Percent 2 15 2 5 6" xfId="42032"/>
    <cellStyle name="Percent 2 15 2 5 7" xfId="46752"/>
    <cellStyle name="Percent 2 15 2 5 8" xfId="48075"/>
    <cellStyle name="Percent 2 15 2 5 9" xfId="49334"/>
    <cellStyle name="Percent 2 15 2 50" xfId="26672"/>
    <cellStyle name="Percent 2 15 2 51" xfId="26854"/>
    <cellStyle name="Percent 2 15 2 52" xfId="27030"/>
    <cellStyle name="Percent 2 15 2 53" xfId="27204"/>
    <cellStyle name="Percent 2 15 2 54" xfId="27377"/>
    <cellStyle name="Percent 2 15 2 55" xfId="27541"/>
    <cellStyle name="Percent 2 15 2 56" xfId="27703"/>
    <cellStyle name="Percent 2 15 2 57" xfId="27855"/>
    <cellStyle name="Percent 2 15 2 58" xfId="28001"/>
    <cellStyle name="Percent 2 15 2 59" xfId="28155"/>
    <cellStyle name="Percent 2 15 2 6" xfId="7620"/>
    <cellStyle name="Percent 2 15 2 6 10" xfId="50576"/>
    <cellStyle name="Percent 2 15 2 6 11" xfId="51778"/>
    <cellStyle name="Percent 2 15 2 6 12" xfId="53057"/>
    <cellStyle name="Percent 2 15 2 6 13" xfId="54299"/>
    <cellStyle name="Percent 2 15 2 6 14" xfId="55533"/>
    <cellStyle name="Percent 2 15 2 6 15" xfId="56760"/>
    <cellStyle name="Percent 2 15 2 6 16" xfId="57977"/>
    <cellStyle name="Percent 2 15 2 6 17" xfId="59185"/>
    <cellStyle name="Percent 2 15 2 6 18" xfId="60379"/>
    <cellStyle name="Percent 2 15 2 6 19" xfId="61763"/>
    <cellStyle name="Percent 2 15 2 6 2" xfId="12549"/>
    <cellStyle name="Percent 2 15 2 6 20" xfId="62957"/>
    <cellStyle name="Percent 2 15 2 6 3" xfId="18160"/>
    <cellStyle name="Percent 2 15 2 6 4" xfId="36668"/>
    <cellStyle name="Percent 2 15 2 6 5" xfId="39468"/>
    <cellStyle name="Percent 2 15 2 6 6" xfId="41576"/>
    <cellStyle name="Percent 2 15 2 6 7" xfId="46753"/>
    <cellStyle name="Percent 2 15 2 6 8" xfId="48076"/>
    <cellStyle name="Percent 2 15 2 6 9" xfId="49335"/>
    <cellStyle name="Percent 2 15 2 60" xfId="28305"/>
    <cellStyle name="Percent 2 15 2 61" xfId="28451"/>
    <cellStyle name="Percent 2 15 2 62" xfId="28593"/>
    <cellStyle name="Percent 2 15 2 63" xfId="28727"/>
    <cellStyle name="Percent 2 15 2 64" xfId="21589"/>
    <cellStyle name="Percent 2 15 2 65" xfId="25490"/>
    <cellStyle name="Percent 2 15 2 66" xfId="28454"/>
    <cellStyle name="Percent 2 15 2 67" xfId="26074"/>
    <cellStyle name="Percent 2 15 2 68" xfId="29161"/>
    <cellStyle name="Percent 2 15 2 69" xfId="29312"/>
    <cellStyle name="Percent 2 15 2 7" xfId="7621"/>
    <cellStyle name="Percent 2 15 2 7 10" xfId="50577"/>
    <cellStyle name="Percent 2 15 2 7 11" xfId="51779"/>
    <cellStyle name="Percent 2 15 2 7 12" xfId="53058"/>
    <cellStyle name="Percent 2 15 2 7 13" xfId="54300"/>
    <cellStyle name="Percent 2 15 2 7 14" xfId="55534"/>
    <cellStyle name="Percent 2 15 2 7 15" xfId="56761"/>
    <cellStyle name="Percent 2 15 2 7 16" xfId="57978"/>
    <cellStyle name="Percent 2 15 2 7 17" xfId="59186"/>
    <cellStyle name="Percent 2 15 2 7 18" xfId="60380"/>
    <cellStyle name="Percent 2 15 2 7 19" xfId="61764"/>
    <cellStyle name="Percent 2 15 2 7 2" xfId="12550"/>
    <cellStyle name="Percent 2 15 2 7 20" xfId="62958"/>
    <cellStyle name="Percent 2 15 2 7 3" xfId="17753"/>
    <cellStyle name="Percent 2 15 2 7 4" xfId="36528"/>
    <cellStyle name="Percent 2 15 2 7 5" xfId="14018"/>
    <cellStyle name="Percent 2 15 2 7 6" xfId="14251"/>
    <cellStyle name="Percent 2 15 2 7 7" xfId="46754"/>
    <cellStyle name="Percent 2 15 2 7 8" xfId="48077"/>
    <cellStyle name="Percent 2 15 2 7 9" xfId="49336"/>
    <cellStyle name="Percent 2 15 2 70" xfId="26842"/>
    <cellStyle name="Percent 2 15 2 71" xfId="25296"/>
    <cellStyle name="Percent 2 15 2 72" xfId="29607"/>
    <cellStyle name="Percent 2 15 2 73" xfId="29794"/>
    <cellStyle name="Percent 2 15 2 74" xfId="28935"/>
    <cellStyle name="Percent 2 15 2 75" xfId="30000"/>
    <cellStyle name="Percent 2 15 2 76" xfId="12861"/>
    <cellStyle name="Percent 2 15 2 77" xfId="32504"/>
    <cellStyle name="Percent 2 15 2 78" xfId="35932"/>
    <cellStyle name="Percent 2 15 2 79" xfId="11186"/>
    <cellStyle name="Percent 2 15 2 8" xfId="7622"/>
    <cellStyle name="Percent 2 15 2 8 2" xfId="12551"/>
    <cellStyle name="Percent 2 15 2 8 3" xfId="17354"/>
    <cellStyle name="Percent 2 15 2 8 4" xfId="36760"/>
    <cellStyle name="Percent 2 15 2 8 5" xfId="39933"/>
    <cellStyle name="Percent 2 15 2 8 6" xfId="43640"/>
    <cellStyle name="Percent 2 15 2 80" xfId="46748"/>
    <cellStyle name="Percent 2 15 2 81" xfId="48071"/>
    <cellStyle name="Percent 2 15 2 82" xfId="49330"/>
    <cellStyle name="Percent 2 15 2 83" xfId="50571"/>
    <cellStyle name="Percent 2 15 2 84" xfId="51773"/>
    <cellStyle name="Percent 2 15 2 85" xfId="53052"/>
    <cellStyle name="Percent 2 15 2 86" xfId="54294"/>
    <cellStyle name="Percent 2 15 2 87" xfId="55528"/>
    <cellStyle name="Percent 2 15 2 88" xfId="56755"/>
    <cellStyle name="Percent 2 15 2 89" xfId="57972"/>
    <cellStyle name="Percent 2 15 2 9" xfId="7623"/>
    <cellStyle name="Percent 2 15 2 9 2" xfId="12552"/>
    <cellStyle name="Percent 2 15 2 9 3" xfId="16962"/>
    <cellStyle name="Percent 2 15 2 9 4" xfId="36502"/>
    <cellStyle name="Percent 2 15 2 9 5" xfId="40067"/>
    <cellStyle name="Percent 2 15 2 9 6" xfId="42935"/>
    <cellStyle name="Percent 2 15 2 90" xfId="59180"/>
    <cellStyle name="Percent 2 15 2 91" xfId="60374"/>
    <cellStyle name="Percent 2 15 2 92" xfId="61758"/>
    <cellStyle name="Percent 2 15 2 93" xfId="62952"/>
    <cellStyle name="Percent 2 15 20" xfId="7624"/>
    <cellStyle name="Percent 2 15 20 2" xfId="16121"/>
    <cellStyle name="Percent 2 15 20 3" xfId="32541"/>
    <cellStyle name="Percent 2 15 20 4" xfId="35259"/>
    <cellStyle name="Percent 2 15 20 5" xfId="39514"/>
    <cellStyle name="Percent 2 15 20 6" xfId="45009"/>
    <cellStyle name="Percent 2 15 21" xfId="7625"/>
    <cellStyle name="Percent 2 15 21 2" xfId="16523"/>
    <cellStyle name="Percent 2 15 21 3" xfId="32837"/>
    <cellStyle name="Percent 2 15 21 4" xfId="38426"/>
    <cellStyle name="Percent 2 15 21 5" xfId="40529"/>
    <cellStyle name="Percent 2 15 21 6" xfId="43265"/>
    <cellStyle name="Percent 2 15 22" xfId="7626"/>
    <cellStyle name="Percent 2 15 22 2" xfId="16922"/>
    <cellStyle name="Percent 2 15 22 3" xfId="33144"/>
    <cellStyle name="Percent 2 15 22 4" xfId="39752"/>
    <cellStyle name="Percent 2 15 22 5" xfId="42435"/>
    <cellStyle name="Percent 2 15 22 6" xfId="42558"/>
    <cellStyle name="Percent 2 15 23" xfId="7627"/>
    <cellStyle name="Percent 2 15 23 2" xfId="17316"/>
    <cellStyle name="Percent 2 15 23 3" xfId="33434"/>
    <cellStyle name="Percent 2 15 23 4" xfId="40549"/>
    <cellStyle name="Percent 2 15 23 5" xfId="43044"/>
    <cellStyle name="Percent 2 15 23 6" xfId="44409"/>
    <cellStyle name="Percent 2 15 24" xfId="7628"/>
    <cellStyle name="Percent 2 15 24 2" xfId="17714"/>
    <cellStyle name="Percent 2 15 24 3" xfId="33728"/>
    <cellStyle name="Percent 2 15 24 4" xfId="41075"/>
    <cellStyle name="Percent 2 15 24 5" xfId="43413"/>
    <cellStyle name="Percent 2 15 24 6" xfId="44283"/>
    <cellStyle name="Percent 2 15 25" xfId="7629"/>
    <cellStyle name="Percent 2 15 25 2" xfId="18120"/>
    <cellStyle name="Percent 2 15 25 3" xfId="34009"/>
    <cellStyle name="Percent 2 15 25 4" xfId="41901"/>
    <cellStyle name="Percent 2 15 25 5" xfId="44031"/>
    <cellStyle name="Percent 2 15 25 6" xfId="44870"/>
    <cellStyle name="Percent 2 15 26" xfId="7630"/>
    <cellStyle name="Percent 2 15 26 2" xfId="18522"/>
    <cellStyle name="Percent 2 15 26 3" xfId="34302"/>
    <cellStyle name="Percent 2 15 26 4" xfId="30506"/>
    <cellStyle name="Percent 2 15 26 5" xfId="41218"/>
    <cellStyle name="Percent 2 15 26 6" xfId="43975"/>
    <cellStyle name="Percent 2 15 27" xfId="7631"/>
    <cellStyle name="Percent 2 15 27 2" xfId="18931"/>
    <cellStyle name="Percent 2 15 27 3" xfId="34612"/>
    <cellStyle name="Percent 2 15 27 4" xfId="39045"/>
    <cellStyle name="Percent 2 15 27 5" xfId="39407"/>
    <cellStyle name="Percent 2 15 27 6" xfId="40493"/>
    <cellStyle name="Percent 2 15 28" xfId="7632"/>
    <cellStyle name="Percent 2 15 28 2" xfId="19342"/>
    <cellStyle name="Percent 2 15 28 3" xfId="34913"/>
    <cellStyle name="Percent 2 15 28 4" xfId="13226"/>
    <cellStyle name="Percent 2 15 28 5" xfId="31815"/>
    <cellStyle name="Percent 2 15 28 6" xfId="38873"/>
    <cellStyle name="Percent 2 15 29" xfId="7633"/>
    <cellStyle name="Percent 2 15 29 2" xfId="19745"/>
    <cellStyle name="Percent 2 15 29 3" xfId="35210"/>
    <cellStyle name="Percent 2 15 29 4" xfId="38847"/>
    <cellStyle name="Percent 2 15 29 5" xfId="38871"/>
    <cellStyle name="Percent 2 15 29 6" xfId="42440"/>
    <cellStyle name="Percent 2 15 3" xfId="7634"/>
    <cellStyle name="Percent 2 15 3 10" xfId="7635"/>
    <cellStyle name="Percent 2 15 3 10 2" xfId="12554"/>
    <cellStyle name="Percent 2 15 3 10 3" xfId="16162"/>
    <cellStyle name="Percent 2 15 3 10 4" xfId="33868"/>
    <cellStyle name="Percent 2 15 3 10 5" xfId="39231"/>
    <cellStyle name="Percent 2 15 3 10 6" xfId="42374"/>
    <cellStyle name="Percent 2 15 3 11" xfId="7636"/>
    <cellStyle name="Percent 2 15 3 11 2" xfId="12555"/>
    <cellStyle name="Percent 2 15 3 11 3" xfId="15761"/>
    <cellStyle name="Percent 2 15 3 11 4" xfId="33593"/>
    <cellStyle name="Percent 2 15 3 11 5" xfId="36798"/>
    <cellStyle name="Percent 2 15 3 11 6" xfId="43804"/>
    <cellStyle name="Percent 2 15 3 12" xfId="7637"/>
    <cellStyle name="Percent 2 15 3 12 2" xfId="12556"/>
    <cellStyle name="Percent 2 15 3 12 3" xfId="10010"/>
    <cellStyle name="Percent 2 15 3 12 4" xfId="33304"/>
    <cellStyle name="Percent 2 15 3 12 5" xfId="38857"/>
    <cellStyle name="Percent 2 15 3 12 6" xfId="34415"/>
    <cellStyle name="Percent 2 15 3 13" xfId="7638"/>
    <cellStyle name="Percent 2 15 3 13 2" xfId="12557"/>
    <cellStyle name="Percent 2 15 3 13 3" xfId="10009"/>
    <cellStyle name="Percent 2 15 3 13 4" xfId="33002"/>
    <cellStyle name="Percent 2 15 3 13 5" xfId="41376"/>
    <cellStyle name="Percent 2 15 3 13 6" xfId="30315"/>
    <cellStyle name="Percent 2 15 3 14" xfId="7639"/>
    <cellStyle name="Percent 2 15 3 14 2" xfId="13321"/>
    <cellStyle name="Percent 2 15 3 14 3" xfId="30180"/>
    <cellStyle name="Percent 2 15 3 14 4" xfId="34442"/>
    <cellStyle name="Percent 2 15 3 14 5" xfId="40070"/>
    <cellStyle name="Percent 2 15 3 14 6" xfId="42190"/>
    <cellStyle name="Percent 2 15 3 15" xfId="7640"/>
    <cellStyle name="Percent 2 15 3 15 2" xfId="14884"/>
    <cellStyle name="Percent 2 15 3 15 3" xfId="31581"/>
    <cellStyle name="Percent 2 15 3 15 4" xfId="39530"/>
    <cellStyle name="Percent 2 15 3 15 5" xfId="42258"/>
    <cellStyle name="Percent 2 15 3 15 6" xfId="43227"/>
    <cellStyle name="Percent 2 15 3 16" xfId="7641"/>
    <cellStyle name="Percent 2 15 3 16 2" xfId="15328"/>
    <cellStyle name="Percent 2 15 3 16 3" xfId="31921"/>
    <cellStyle name="Percent 2 15 3 16 4" xfId="40899"/>
    <cellStyle name="Percent 2 15 3 16 5" xfId="43295"/>
    <cellStyle name="Percent 2 15 3 16 6" xfId="44564"/>
    <cellStyle name="Percent 2 15 3 17" xfId="7642"/>
    <cellStyle name="Percent 2 15 3 17 2" xfId="15728"/>
    <cellStyle name="Percent 2 15 3 17 3" xfId="32242"/>
    <cellStyle name="Percent 2 15 3 17 4" xfId="36470"/>
    <cellStyle name="Percent 2 15 3 17 5" xfId="34635"/>
    <cellStyle name="Percent 2 15 3 17 6" xfId="44638"/>
    <cellStyle name="Percent 2 15 3 18" xfId="7643"/>
    <cellStyle name="Percent 2 15 3 18 2" xfId="16129"/>
    <cellStyle name="Percent 2 15 3 18 3" xfId="32547"/>
    <cellStyle name="Percent 2 15 3 18 4" xfId="41878"/>
    <cellStyle name="Percent 2 15 3 18 5" xfId="44016"/>
    <cellStyle name="Percent 2 15 3 18 6" xfId="32340"/>
    <cellStyle name="Percent 2 15 3 19" xfId="7644"/>
    <cellStyle name="Percent 2 15 3 19 2" xfId="16530"/>
    <cellStyle name="Percent 2 15 3 19 3" xfId="32844"/>
    <cellStyle name="Percent 2 15 3 19 4" xfId="38310"/>
    <cellStyle name="Percent 2 15 3 19 5" xfId="40640"/>
    <cellStyle name="Percent 2 15 3 19 6" xfId="44585"/>
    <cellStyle name="Percent 2 15 3 2" xfId="7645"/>
    <cellStyle name="Percent 2 15 3 2 10" xfId="50579"/>
    <cellStyle name="Percent 2 15 3 2 11" xfId="51781"/>
    <cellStyle name="Percent 2 15 3 2 12" xfId="53060"/>
    <cellStyle name="Percent 2 15 3 2 13" xfId="54302"/>
    <cellStyle name="Percent 2 15 3 2 14" xfId="55536"/>
    <cellStyle name="Percent 2 15 3 2 15" xfId="56763"/>
    <cellStyle name="Percent 2 15 3 2 16" xfId="57980"/>
    <cellStyle name="Percent 2 15 3 2 17" xfId="59188"/>
    <cellStyle name="Percent 2 15 3 2 18" xfId="60382"/>
    <cellStyle name="Percent 2 15 3 2 19" xfId="61766"/>
    <cellStyle name="Percent 2 15 3 2 2" xfId="12553"/>
    <cellStyle name="Percent 2 15 3 2 20" xfId="62960"/>
    <cellStyle name="Percent 2 15 3 2 3" xfId="16562"/>
    <cellStyle name="Percent 2 15 3 2 4" xfId="36785"/>
    <cellStyle name="Percent 2 15 3 2 5" xfId="31523"/>
    <cellStyle name="Percent 2 15 3 2 6" xfId="42857"/>
    <cellStyle name="Percent 2 15 3 2 7" xfId="46756"/>
    <cellStyle name="Percent 2 15 3 2 8" xfId="48079"/>
    <cellStyle name="Percent 2 15 3 2 9" xfId="49338"/>
    <cellStyle name="Percent 2 15 3 20" xfId="7646"/>
    <cellStyle name="Percent 2 15 3 20 2" xfId="16930"/>
    <cellStyle name="Percent 2 15 3 20 3" xfId="33150"/>
    <cellStyle name="Percent 2 15 3 20 4" xfId="38813"/>
    <cellStyle name="Percent 2 15 3 20 5" xfId="13239"/>
    <cellStyle name="Percent 2 15 3 20 6" xfId="40798"/>
    <cellStyle name="Percent 2 15 3 21" xfId="7647"/>
    <cellStyle name="Percent 2 15 3 21 2" xfId="17323"/>
    <cellStyle name="Percent 2 15 3 21 3" xfId="33440"/>
    <cellStyle name="Percent 2 15 3 21 4" xfId="39709"/>
    <cellStyle name="Percent 2 15 3 21 5" xfId="42400"/>
    <cellStyle name="Percent 2 15 3 21 6" xfId="43228"/>
    <cellStyle name="Percent 2 15 3 22" xfId="7648"/>
    <cellStyle name="Percent 2 15 3 22 2" xfId="17722"/>
    <cellStyle name="Percent 2 15 3 22 3" xfId="33734"/>
    <cellStyle name="Percent 2 15 3 22 4" xfId="39405"/>
    <cellStyle name="Percent 2 15 3 22 5" xfId="42153"/>
    <cellStyle name="Percent 2 15 3 22 6" xfId="43939"/>
    <cellStyle name="Percent 2 15 3 23" xfId="7649"/>
    <cellStyle name="Percent 2 15 3 23 2" xfId="18128"/>
    <cellStyle name="Percent 2 15 3 23 3" xfId="34013"/>
    <cellStyle name="Percent 2 15 3 23 4" xfId="41333"/>
    <cellStyle name="Percent 2 15 3 23 5" xfId="43605"/>
    <cellStyle name="Percent 2 15 3 23 6" xfId="42385"/>
    <cellStyle name="Percent 2 15 3 24" xfId="7650"/>
    <cellStyle name="Percent 2 15 3 24 2" xfId="18530"/>
    <cellStyle name="Percent 2 15 3 24 3" xfId="34310"/>
    <cellStyle name="Percent 2 15 3 24 4" xfId="23533"/>
    <cellStyle name="Percent 2 15 3 24 5" xfId="33368"/>
    <cellStyle name="Percent 2 15 3 24 6" xfId="41000"/>
    <cellStyle name="Percent 2 15 3 25" xfId="7651"/>
    <cellStyle name="Percent 2 15 3 25 2" xfId="18939"/>
    <cellStyle name="Percent 2 15 3 25 3" xfId="34620"/>
    <cellStyle name="Percent 2 15 3 25 4" xfId="37465"/>
    <cellStyle name="Percent 2 15 3 25 5" xfId="38801"/>
    <cellStyle name="Percent 2 15 3 25 6" xfId="41817"/>
    <cellStyle name="Percent 2 15 3 26" xfId="7652"/>
    <cellStyle name="Percent 2 15 3 26 2" xfId="19350"/>
    <cellStyle name="Percent 2 15 3 26 3" xfId="34916"/>
    <cellStyle name="Percent 2 15 3 26 4" xfId="13465"/>
    <cellStyle name="Percent 2 15 3 26 5" xfId="38713"/>
    <cellStyle name="Percent 2 15 3 26 6" xfId="42171"/>
    <cellStyle name="Percent 2 15 3 27" xfId="7653"/>
    <cellStyle name="Percent 2 15 3 27 2" xfId="19753"/>
    <cellStyle name="Percent 2 15 3 27 3" xfId="35215"/>
    <cellStyle name="Percent 2 15 3 27 4" xfId="34605"/>
    <cellStyle name="Percent 2 15 3 27 5" xfId="32281"/>
    <cellStyle name="Percent 2 15 3 27 6" xfId="40433"/>
    <cellStyle name="Percent 2 15 3 28" xfId="7654"/>
    <cellStyle name="Percent 2 15 3 28 2" xfId="20160"/>
    <cellStyle name="Percent 2 15 3 28 3" xfId="35533"/>
    <cellStyle name="Percent 2 15 3 28 4" xfId="10700"/>
    <cellStyle name="Percent 2 15 3 28 5" xfId="40443"/>
    <cellStyle name="Percent 2 15 3 28 6" xfId="45161"/>
    <cellStyle name="Percent 2 15 3 29" xfId="7655"/>
    <cellStyle name="Percent 2 15 3 29 2" xfId="20559"/>
    <cellStyle name="Percent 2 15 3 29 3" xfId="35840"/>
    <cellStyle name="Percent 2 15 3 29 4" xfId="33779"/>
    <cellStyle name="Percent 2 15 3 29 5" xfId="38858"/>
    <cellStyle name="Percent 2 15 3 29 6" xfId="43136"/>
    <cellStyle name="Percent 2 15 3 3" xfId="7656"/>
    <cellStyle name="Percent 2 15 3 3 10" xfId="50580"/>
    <cellStyle name="Percent 2 15 3 3 11" xfId="51782"/>
    <cellStyle name="Percent 2 15 3 3 12" xfId="53061"/>
    <cellStyle name="Percent 2 15 3 3 13" xfId="54303"/>
    <cellStyle name="Percent 2 15 3 3 14" xfId="55537"/>
    <cellStyle name="Percent 2 15 3 3 15" xfId="56764"/>
    <cellStyle name="Percent 2 15 3 3 16" xfId="57981"/>
    <cellStyle name="Percent 2 15 3 3 17" xfId="59189"/>
    <cellStyle name="Percent 2 15 3 3 18" xfId="60383"/>
    <cellStyle name="Percent 2 15 3 3 19" xfId="61767"/>
    <cellStyle name="Percent 2 15 3 3 2" xfId="12558"/>
    <cellStyle name="Percent 2 15 3 3 20" xfId="62961"/>
    <cellStyle name="Percent 2 15 3 3 3" xfId="10008"/>
    <cellStyle name="Percent 2 15 3 3 4" xfId="32707"/>
    <cellStyle name="Percent 2 15 3 3 5" xfId="40402"/>
    <cellStyle name="Percent 2 15 3 3 6" xfId="36326"/>
    <cellStyle name="Percent 2 15 3 3 7" xfId="46757"/>
    <cellStyle name="Percent 2 15 3 3 8" xfId="48080"/>
    <cellStyle name="Percent 2 15 3 3 9" xfId="49339"/>
    <cellStyle name="Percent 2 15 3 30" xfId="7657"/>
    <cellStyle name="Percent 2 15 3 30 2" xfId="20960"/>
    <cellStyle name="Percent 2 15 3 30 3" xfId="36139"/>
    <cellStyle name="Percent 2 15 3 30 4" xfId="31351"/>
    <cellStyle name="Percent 2 15 3 30 5" xfId="36781"/>
    <cellStyle name="Percent 2 15 3 30 6" xfId="36774"/>
    <cellStyle name="Percent 2 15 3 31" xfId="7658"/>
    <cellStyle name="Percent 2 15 3 31 2" xfId="18609"/>
    <cellStyle name="Percent 2 15 3 31 3" xfId="34376"/>
    <cellStyle name="Percent 2 15 3 31 4" xfId="41630"/>
    <cellStyle name="Percent 2 15 3 31 5" xfId="43831"/>
    <cellStyle name="Percent 2 15 3 31 6" xfId="44996"/>
    <cellStyle name="Percent 2 15 3 32" xfId="7659"/>
    <cellStyle name="Percent 2 15 3 32 2" xfId="23044"/>
    <cellStyle name="Percent 2 15 3 32 3" xfId="37563"/>
    <cellStyle name="Percent 2 15 3 32 4" xfId="41505"/>
    <cellStyle name="Percent 2 15 3 32 5" xfId="43745"/>
    <cellStyle name="Percent 2 15 3 32 6" xfId="42887"/>
    <cellStyle name="Percent 2 15 3 33" xfId="7660"/>
    <cellStyle name="Percent 2 15 3 33 2" xfId="13716"/>
    <cellStyle name="Percent 2 15 3 33 3" xfId="30511"/>
    <cellStyle name="Percent 2 15 3 33 4" xfId="40353"/>
    <cellStyle name="Percent 2 15 3 33 5" xfId="42897"/>
    <cellStyle name="Percent 2 15 3 33 6" xfId="44312"/>
    <cellStyle name="Percent 2 15 3 34" xfId="9770"/>
    <cellStyle name="Percent 2 15 3 35" xfId="16638"/>
    <cellStyle name="Percent 2 15 3 36" xfId="24328"/>
    <cellStyle name="Percent 2 15 3 37" xfId="23090"/>
    <cellStyle name="Percent 2 15 3 38" xfId="22344"/>
    <cellStyle name="Percent 2 15 3 39" xfId="23161"/>
    <cellStyle name="Percent 2 15 3 4" xfId="7661"/>
    <cellStyle name="Percent 2 15 3 4 10" xfId="50581"/>
    <cellStyle name="Percent 2 15 3 4 11" xfId="51783"/>
    <cellStyle name="Percent 2 15 3 4 12" xfId="53062"/>
    <cellStyle name="Percent 2 15 3 4 13" xfId="54304"/>
    <cellStyle name="Percent 2 15 3 4 14" xfId="55538"/>
    <cellStyle name="Percent 2 15 3 4 15" xfId="56765"/>
    <cellStyle name="Percent 2 15 3 4 16" xfId="57982"/>
    <cellStyle name="Percent 2 15 3 4 17" xfId="59190"/>
    <cellStyle name="Percent 2 15 3 4 18" xfId="60384"/>
    <cellStyle name="Percent 2 15 3 4 19" xfId="61768"/>
    <cellStyle name="Percent 2 15 3 4 2" xfId="12559"/>
    <cellStyle name="Percent 2 15 3 4 20" xfId="62962"/>
    <cellStyle name="Percent 2 15 3 4 3" xfId="10007"/>
    <cellStyle name="Percent 2 15 3 4 4" xfId="32402"/>
    <cellStyle name="Percent 2 15 3 4 5" xfId="40302"/>
    <cellStyle name="Percent 2 15 3 4 6" xfId="34101"/>
    <cellStyle name="Percent 2 15 3 4 7" xfId="46758"/>
    <cellStyle name="Percent 2 15 3 4 8" xfId="48081"/>
    <cellStyle name="Percent 2 15 3 4 9" xfId="49340"/>
    <cellStyle name="Percent 2 15 3 40" xfId="23296"/>
    <cellStyle name="Percent 2 15 3 41" xfId="20646"/>
    <cellStyle name="Percent 2 15 3 42" xfId="15001"/>
    <cellStyle name="Percent 2 15 3 43" xfId="22883"/>
    <cellStyle name="Percent 2 15 3 44" xfId="22080"/>
    <cellStyle name="Percent 2 15 3 45" xfId="21332"/>
    <cellStyle name="Percent 2 15 3 46" xfId="24278"/>
    <cellStyle name="Percent 2 15 3 47" xfId="21391"/>
    <cellStyle name="Percent 2 15 3 48" xfId="21964"/>
    <cellStyle name="Percent 2 15 3 49" xfId="21447"/>
    <cellStyle name="Percent 2 15 3 5" xfId="7662"/>
    <cellStyle name="Percent 2 15 3 5 10" xfId="50582"/>
    <cellStyle name="Percent 2 15 3 5 11" xfId="51784"/>
    <cellStyle name="Percent 2 15 3 5 12" xfId="53063"/>
    <cellStyle name="Percent 2 15 3 5 13" xfId="54305"/>
    <cellStyle name="Percent 2 15 3 5 14" xfId="55539"/>
    <cellStyle name="Percent 2 15 3 5 15" xfId="56766"/>
    <cellStyle name="Percent 2 15 3 5 16" xfId="57983"/>
    <cellStyle name="Percent 2 15 3 5 17" xfId="59191"/>
    <cellStyle name="Percent 2 15 3 5 18" xfId="60385"/>
    <cellStyle name="Percent 2 15 3 5 19" xfId="61769"/>
    <cellStyle name="Percent 2 15 3 5 2" xfId="12560"/>
    <cellStyle name="Percent 2 15 3 5 20" xfId="62963"/>
    <cellStyle name="Percent 2 15 3 5 3" xfId="10006"/>
    <cellStyle name="Percent 2 15 3 5 4" xfId="32090"/>
    <cellStyle name="Percent 2 15 3 5 5" xfId="39675"/>
    <cellStyle name="Percent 2 15 3 5 6" xfId="9836"/>
    <cellStyle name="Percent 2 15 3 5 7" xfId="46759"/>
    <cellStyle name="Percent 2 15 3 5 8" xfId="48082"/>
    <cellStyle name="Percent 2 15 3 5 9" xfId="49341"/>
    <cellStyle name="Percent 2 15 3 50" xfId="22651"/>
    <cellStyle name="Percent 2 15 3 51" xfId="18138"/>
    <cellStyle name="Percent 2 15 3 52" xfId="23624"/>
    <cellStyle name="Percent 2 15 3 53" xfId="19759"/>
    <cellStyle name="Percent 2 15 3 54" xfId="22296"/>
    <cellStyle name="Percent 2 15 3 55" xfId="23178"/>
    <cellStyle name="Percent 2 15 3 56" xfId="22205"/>
    <cellStyle name="Percent 2 15 3 57" xfId="23994"/>
    <cellStyle name="Percent 2 15 3 58" xfId="23430"/>
    <cellStyle name="Percent 2 15 3 59" xfId="22375"/>
    <cellStyle name="Percent 2 15 3 6" xfId="7663"/>
    <cellStyle name="Percent 2 15 3 6 10" xfId="50583"/>
    <cellStyle name="Percent 2 15 3 6 11" xfId="51785"/>
    <cellStyle name="Percent 2 15 3 6 12" xfId="53064"/>
    <cellStyle name="Percent 2 15 3 6 13" xfId="54306"/>
    <cellStyle name="Percent 2 15 3 6 14" xfId="55540"/>
    <cellStyle name="Percent 2 15 3 6 15" xfId="56767"/>
    <cellStyle name="Percent 2 15 3 6 16" xfId="57984"/>
    <cellStyle name="Percent 2 15 3 6 17" xfId="59192"/>
    <cellStyle name="Percent 2 15 3 6 18" xfId="60386"/>
    <cellStyle name="Percent 2 15 3 6 19" xfId="61770"/>
    <cellStyle name="Percent 2 15 3 6 2" xfId="12561"/>
    <cellStyle name="Percent 2 15 3 6 20" xfId="62964"/>
    <cellStyle name="Percent 2 15 3 6 3" xfId="10005"/>
    <cellStyle name="Percent 2 15 3 6 4" xfId="31739"/>
    <cellStyle name="Percent 2 15 3 6 5" xfId="41583"/>
    <cellStyle name="Percent 2 15 3 6 6" xfId="33372"/>
    <cellStyle name="Percent 2 15 3 6 7" xfId="46760"/>
    <cellStyle name="Percent 2 15 3 6 8" xfId="48083"/>
    <cellStyle name="Percent 2 15 3 6 9" xfId="49342"/>
    <cellStyle name="Percent 2 15 3 60" xfId="20939"/>
    <cellStyle name="Percent 2 15 3 61" xfId="23720"/>
    <cellStyle name="Percent 2 15 3 62" xfId="22012"/>
    <cellStyle name="Percent 2 15 3 63" xfId="22177"/>
    <cellStyle name="Percent 2 15 3 64" xfId="28680"/>
    <cellStyle name="Percent 2 15 3 65" xfId="25071"/>
    <cellStyle name="Percent 2 15 3 66" xfId="29361"/>
    <cellStyle name="Percent 2 15 3 67" xfId="29452"/>
    <cellStyle name="Percent 2 15 3 68" xfId="26060"/>
    <cellStyle name="Percent 2 15 3 69" xfId="21833"/>
    <cellStyle name="Percent 2 15 3 7" xfId="7664"/>
    <cellStyle name="Percent 2 15 3 7 10" xfId="50584"/>
    <cellStyle name="Percent 2 15 3 7 11" xfId="51786"/>
    <cellStyle name="Percent 2 15 3 7 12" xfId="53065"/>
    <cellStyle name="Percent 2 15 3 7 13" xfId="54307"/>
    <cellStyle name="Percent 2 15 3 7 14" xfId="55541"/>
    <cellStyle name="Percent 2 15 3 7 15" xfId="56768"/>
    <cellStyle name="Percent 2 15 3 7 16" xfId="57985"/>
    <cellStyle name="Percent 2 15 3 7 17" xfId="59193"/>
    <cellStyle name="Percent 2 15 3 7 18" xfId="60387"/>
    <cellStyle name="Percent 2 15 3 7 19" xfId="61771"/>
    <cellStyle name="Percent 2 15 3 7 2" xfId="12562"/>
    <cellStyle name="Percent 2 15 3 7 20" xfId="62965"/>
    <cellStyle name="Percent 2 15 3 7 3" xfId="23774"/>
    <cellStyle name="Percent 2 15 3 7 4" xfId="36241"/>
    <cellStyle name="Percent 2 15 3 7 5" xfId="33122"/>
    <cellStyle name="Percent 2 15 3 7 6" xfId="40123"/>
    <cellStyle name="Percent 2 15 3 7 7" xfId="46761"/>
    <cellStyle name="Percent 2 15 3 7 8" xfId="48084"/>
    <cellStyle name="Percent 2 15 3 7 9" xfId="49343"/>
    <cellStyle name="Percent 2 15 3 70" xfId="24902"/>
    <cellStyle name="Percent 2 15 3 71" xfId="29666"/>
    <cellStyle name="Percent 2 15 3 72" xfId="28715"/>
    <cellStyle name="Percent 2 15 3 73" xfId="28521"/>
    <cellStyle name="Percent 2 15 3 74" xfId="22924"/>
    <cellStyle name="Percent 2 15 3 75" xfId="29853"/>
    <cellStyle name="Percent 2 15 3 76" xfId="12860"/>
    <cellStyle name="Percent 2 15 3 77" xfId="32198"/>
    <cellStyle name="Percent 2 15 3 78" xfId="38330"/>
    <cellStyle name="Percent 2 15 3 79" xfId="40469"/>
    <cellStyle name="Percent 2 15 3 8" xfId="7665"/>
    <cellStyle name="Percent 2 15 3 8 2" xfId="12563"/>
    <cellStyle name="Percent 2 15 3 8 3" xfId="23567"/>
    <cellStyle name="Percent 2 15 3 8 4" xfId="35991"/>
    <cellStyle name="Percent 2 15 3 8 5" xfId="36920"/>
    <cellStyle name="Percent 2 15 3 8 6" xfId="43908"/>
    <cellStyle name="Percent 2 15 3 80" xfId="46755"/>
    <cellStyle name="Percent 2 15 3 81" xfId="48078"/>
    <cellStyle name="Percent 2 15 3 82" xfId="49337"/>
    <cellStyle name="Percent 2 15 3 83" xfId="50578"/>
    <cellStyle name="Percent 2 15 3 84" xfId="51780"/>
    <cellStyle name="Percent 2 15 3 85" xfId="53059"/>
    <cellStyle name="Percent 2 15 3 86" xfId="54301"/>
    <cellStyle name="Percent 2 15 3 87" xfId="55535"/>
    <cellStyle name="Percent 2 15 3 88" xfId="56762"/>
    <cellStyle name="Percent 2 15 3 89" xfId="57979"/>
    <cellStyle name="Percent 2 15 3 9" xfId="7666"/>
    <cellStyle name="Percent 2 15 3 9 2" xfId="12564"/>
    <cellStyle name="Percent 2 15 3 9 3" xfId="23367"/>
    <cellStyle name="Percent 2 15 3 9 4" xfId="35706"/>
    <cellStyle name="Percent 2 15 3 9 5" xfId="10764"/>
    <cellStyle name="Percent 2 15 3 9 6" xfId="42441"/>
    <cellStyle name="Percent 2 15 3 90" xfId="59187"/>
    <cellStyle name="Percent 2 15 3 91" xfId="60381"/>
    <cellStyle name="Percent 2 15 3 92" xfId="61765"/>
    <cellStyle name="Percent 2 15 3 93" xfId="62959"/>
    <cellStyle name="Percent 2 15 30" xfId="7667"/>
    <cellStyle name="Percent 2 15 30 2" xfId="20152"/>
    <cellStyle name="Percent 2 15 30 3" xfId="35525"/>
    <cellStyle name="Percent 2 15 30 4" xfId="32543"/>
    <cellStyle name="Percent 2 15 30 5" xfId="38090"/>
    <cellStyle name="Percent 2 15 30 6" xfId="34720"/>
    <cellStyle name="Percent 2 15 31" xfId="7668"/>
    <cellStyle name="Percent 2 15 31 2" xfId="20552"/>
    <cellStyle name="Percent 2 15 31 3" xfId="35837"/>
    <cellStyle name="Percent 2 15 31 4" xfId="10790"/>
    <cellStyle name="Percent 2 15 31 5" xfId="33954"/>
    <cellStyle name="Percent 2 15 31 6" xfId="36630"/>
    <cellStyle name="Percent 2 15 32" xfId="7669"/>
    <cellStyle name="Percent 2 15 32 2" xfId="20952"/>
    <cellStyle name="Percent 2 15 32 3" xfId="36131"/>
    <cellStyle name="Percent 2 15 32 4" xfId="32029"/>
    <cellStyle name="Percent 2 15 32 5" xfId="38315"/>
    <cellStyle name="Percent 2 15 32 6" xfId="42962"/>
    <cellStyle name="Percent 2 15 33" xfId="7670"/>
    <cellStyle name="Percent 2 15 33 2" xfId="18614"/>
    <cellStyle name="Percent 2 15 33 3" xfId="34379"/>
    <cellStyle name="Percent 2 15 33 4" xfId="41401"/>
    <cellStyle name="Percent 2 15 33 5" xfId="43663"/>
    <cellStyle name="Percent 2 15 33 6" xfId="44789"/>
    <cellStyle name="Percent 2 15 34" xfId="7671"/>
    <cellStyle name="Percent 2 15 34 2" xfId="23050"/>
    <cellStyle name="Percent 2 15 34 3" xfId="37569"/>
    <cellStyle name="Percent 2 15 34 4" xfId="36659"/>
    <cellStyle name="Percent 2 15 34 5" xfId="40340"/>
    <cellStyle name="Percent 2 15 34 6" xfId="32790"/>
    <cellStyle name="Percent 2 15 35" xfId="7672"/>
    <cellStyle name="Percent 2 15 35 2" xfId="13674"/>
    <cellStyle name="Percent 2 15 35 3" xfId="30471"/>
    <cellStyle name="Percent 2 15 35 4" xfId="36541"/>
    <cellStyle name="Percent 2 15 35 5" xfId="9514"/>
    <cellStyle name="Percent 2 15 35 6" xfId="31489"/>
    <cellStyle name="Percent 2 15 36" xfId="9768"/>
    <cellStyle name="Percent 2 15 37" xfId="16633"/>
    <cellStyle name="Percent 2 15 38" xfId="24000"/>
    <cellStyle name="Percent 2 15 39" xfId="18999"/>
    <cellStyle name="Percent 2 15 4" xfId="7673"/>
    <cellStyle name="Percent 2 15 4 10" xfId="50585"/>
    <cellStyle name="Percent 2 15 4 11" xfId="51787"/>
    <cellStyle name="Percent 2 15 4 12" xfId="53066"/>
    <cellStyle name="Percent 2 15 4 13" xfId="54308"/>
    <cellStyle name="Percent 2 15 4 14" xfId="55542"/>
    <cellStyle name="Percent 2 15 4 15" xfId="56769"/>
    <cellStyle name="Percent 2 15 4 16" xfId="57986"/>
    <cellStyle name="Percent 2 15 4 17" xfId="59194"/>
    <cellStyle name="Percent 2 15 4 18" xfId="60388"/>
    <cellStyle name="Percent 2 15 4 19" xfId="61772"/>
    <cellStyle name="Percent 2 15 4 2" xfId="12534"/>
    <cellStyle name="Percent 2 15 4 20" xfId="62966"/>
    <cellStyle name="Percent 2 15 4 3" xfId="16554"/>
    <cellStyle name="Percent 2 15 4 4" xfId="31740"/>
    <cellStyle name="Percent 2 15 4 5" xfId="36675"/>
    <cellStyle name="Percent 2 15 4 6" xfId="40068"/>
    <cellStyle name="Percent 2 15 4 7" xfId="46762"/>
    <cellStyle name="Percent 2 15 4 8" xfId="48085"/>
    <cellStyle name="Percent 2 15 4 9" xfId="49344"/>
    <cellStyle name="Percent 2 15 40" xfId="24300"/>
    <cellStyle name="Percent 2 15 41" xfId="23842"/>
    <cellStyle name="Percent 2 15 42" xfId="22251"/>
    <cellStyle name="Percent 2 15 43" xfId="22535"/>
    <cellStyle name="Percent 2 15 44" xfId="24125"/>
    <cellStyle name="Percent 2 15 45" xfId="24023"/>
    <cellStyle name="Percent 2 15 46" xfId="23143"/>
    <cellStyle name="Percent 2 15 47" xfId="15344"/>
    <cellStyle name="Percent 2 15 48" xfId="22848"/>
    <cellStyle name="Percent 2 15 49" xfId="24467"/>
    <cellStyle name="Percent 2 15 5" xfId="7674"/>
    <cellStyle name="Percent 2 15 5 10" xfId="50586"/>
    <cellStyle name="Percent 2 15 5 11" xfId="51788"/>
    <cellStyle name="Percent 2 15 5 12" xfId="53067"/>
    <cellStyle name="Percent 2 15 5 13" xfId="54309"/>
    <cellStyle name="Percent 2 15 5 14" xfId="55543"/>
    <cellStyle name="Percent 2 15 5 15" xfId="56770"/>
    <cellStyle name="Percent 2 15 5 16" xfId="57987"/>
    <cellStyle name="Percent 2 15 5 17" xfId="59195"/>
    <cellStyle name="Percent 2 15 5 18" xfId="60389"/>
    <cellStyle name="Percent 2 15 5 19" xfId="61773"/>
    <cellStyle name="Percent 2 15 5 2" xfId="12565"/>
    <cellStyle name="Percent 2 15 5 20" xfId="62967"/>
    <cellStyle name="Percent 2 15 5 3" xfId="21012"/>
    <cellStyle name="Percent 2 15 5 4" xfId="35370"/>
    <cellStyle name="Percent 2 15 5 5" xfId="38939"/>
    <cellStyle name="Percent 2 15 5 6" xfId="35234"/>
    <cellStyle name="Percent 2 15 5 7" xfId="46763"/>
    <cellStyle name="Percent 2 15 5 8" xfId="48086"/>
    <cellStyle name="Percent 2 15 5 9" xfId="49345"/>
    <cellStyle name="Percent 2 15 50" xfId="24676"/>
    <cellStyle name="Percent 2 15 51" xfId="24878"/>
    <cellStyle name="Percent 2 15 52" xfId="25082"/>
    <cellStyle name="Percent 2 15 53" xfId="25278"/>
    <cellStyle name="Percent 2 15 54" xfId="25476"/>
    <cellStyle name="Percent 2 15 55" xfId="25674"/>
    <cellStyle name="Percent 2 15 56" xfId="25860"/>
    <cellStyle name="Percent 2 15 57" xfId="26049"/>
    <cellStyle name="Percent 2 15 58" xfId="26239"/>
    <cellStyle name="Percent 2 15 59" xfId="26422"/>
    <cellStyle name="Percent 2 15 6" xfId="7675"/>
    <cellStyle name="Percent 2 15 6 10" xfId="50587"/>
    <cellStyle name="Percent 2 15 6 11" xfId="51789"/>
    <cellStyle name="Percent 2 15 6 12" xfId="53068"/>
    <cellStyle name="Percent 2 15 6 13" xfId="54310"/>
    <cellStyle name="Percent 2 15 6 14" xfId="55544"/>
    <cellStyle name="Percent 2 15 6 15" xfId="56771"/>
    <cellStyle name="Percent 2 15 6 16" xfId="57988"/>
    <cellStyle name="Percent 2 15 6 17" xfId="59196"/>
    <cellStyle name="Percent 2 15 6 18" xfId="60390"/>
    <cellStyle name="Percent 2 15 6 19" xfId="61774"/>
    <cellStyle name="Percent 2 15 6 2" xfId="12566"/>
    <cellStyle name="Percent 2 15 6 20" xfId="62968"/>
    <cellStyle name="Percent 2 15 6 3" xfId="20590"/>
    <cellStyle name="Percent 2 15 6 4" xfId="35072"/>
    <cellStyle name="Percent 2 15 6 5" xfId="10665"/>
    <cellStyle name="Percent 2 15 6 6" xfId="38475"/>
    <cellStyle name="Percent 2 15 6 7" xfId="46764"/>
    <cellStyle name="Percent 2 15 6 8" xfId="48087"/>
    <cellStyle name="Percent 2 15 6 9" xfId="49346"/>
    <cellStyle name="Percent 2 15 60" xfId="26604"/>
    <cellStyle name="Percent 2 15 61" xfId="26793"/>
    <cellStyle name="Percent 2 15 62" xfId="26971"/>
    <cellStyle name="Percent 2 15 63" xfId="27148"/>
    <cellStyle name="Percent 2 15 64" xfId="27322"/>
    <cellStyle name="Percent 2 15 65" xfId="27491"/>
    <cellStyle name="Percent 2 15 66" xfId="29105"/>
    <cellStyle name="Percent 2 15 67" xfId="24129"/>
    <cellStyle name="Percent 2 15 68" xfId="29142"/>
    <cellStyle name="Percent 2 15 69" xfId="17407"/>
    <cellStyle name="Percent 2 15 7" xfId="7676"/>
    <cellStyle name="Percent 2 15 7 10" xfId="50588"/>
    <cellStyle name="Percent 2 15 7 11" xfId="51790"/>
    <cellStyle name="Percent 2 15 7 12" xfId="53069"/>
    <cellStyle name="Percent 2 15 7 13" xfId="54311"/>
    <cellStyle name="Percent 2 15 7 14" xfId="55545"/>
    <cellStyle name="Percent 2 15 7 15" xfId="56772"/>
    <cellStyle name="Percent 2 15 7 16" xfId="57989"/>
    <cellStyle name="Percent 2 15 7 17" xfId="59197"/>
    <cellStyle name="Percent 2 15 7 18" xfId="60391"/>
    <cellStyle name="Percent 2 15 7 19" xfId="61775"/>
    <cellStyle name="Percent 2 15 7 2" xfId="12567"/>
    <cellStyle name="Percent 2 15 7 20" xfId="62969"/>
    <cellStyle name="Percent 2 15 7 3" xfId="10004"/>
    <cellStyle name="Percent 2 15 7 4" xfId="34775"/>
    <cellStyle name="Percent 2 15 7 5" xfId="10586"/>
    <cellStyle name="Percent 2 15 7 6" xfId="30089"/>
    <cellStyle name="Percent 2 15 7 7" xfId="46765"/>
    <cellStyle name="Percent 2 15 7 8" xfId="48088"/>
    <cellStyle name="Percent 2 15 7 9" xfId="49347"/>
    <cellStyle name="Percent 2 15 70" xfId="24602"/>
    <cellStyle name="Percent 2 15 71" xfId="26252"/>
    <cellStyle name="Percent 2 15 72" xfId="25008"/>
    <cellStyle name="Percent 2 15 73" xfId="28434"/>
    <cellStyle name="Percent 2 15 74" xfId="29418"/>
    <cellStyle name="Percent 2 15 75" xfId="26658"/>
    <cellStyle name="Percent 2 15 76" xfId="29649"/>
    <cellStyle name="Percent 2 15 77" xfId="29951"/>
    <cellStyle name="Percent 2 15 78" xfId="12862"/>
    <cellStyle name="Percent 2 15 79" xfId="32805"/>
    <cellStyle name="Percent 2 15 8" xfId="7677"/>
    <cellStyle name="Percent 2 15 8 10" xfId="50589"/>
    <cellStyle name="Percent 2 15 8 11" xfId="51791"/>
    <cellStyle name="Percent 2 15 8 12" xfId="53070"/>
    <cellStyle name="Percent 2 15 8 13" xfId="54312"/>
    <cellStyle name="Percent 2 15 8 14" xfId="55546"/>
    <cellStyle name="Percent 2 15 8 15" xfId="56773"/>
    <cellStyle name="Percent 2 15 8 16" xfId="57990"/>
    <cellStyle name="Percent 2 15 8 17" xfId="59198"/>
    <cellStyle name="Percent 2 15 8 18" xfId="60392"/>
    <cellStyle name="Percent 2 15 8 19" xfId="61776"/>
    <cellStyle name="Percent 2 15 8 2" xfId="12568"/>
    <cellStyle name="Percent 2 15 8 20" xfId="62970"/>
    <cellStyle name="Percent 2 15 8 3" xfId="20192"/>
    <cellStyle name="Percent 2 15 8 4" xfId="34472"/>
    <cellStyle name="Percent 2 15 8 5" xfId="31320"/>
    <cellStyle name="Percent 2 15 8 6" xfId="39572"/>
    <cellStyle name="Percent 2 15 8 7" xfId="46766"/>
    <cellStyle name="Percent 2 15 8 8" xfId="48089"/>
    <cellStyle name="Percent 2 15 8 9" xfId="49348"/>
    <cellStyle name="Percent 2 15 80" xfId="36794"/>
    <cellStyle name="Percent 2 15 81" xfId="32334"/>
    <cellStyle name="Percent 2 15 82" xfId="46747"/>
    <cellStyle name="Percent 2 15 83" xfId="48070"/>
    <cellStyle name="Percent 2 15 84" xfId="49329"/>
    <cellStyle name="Percent 2 15 85" xfId="50570"/>
    <cellStyle name="Percent 2 15 86" xfId="51772"/>
    <cellStyle name="Percent 2 15 87" xfId="53051"/>
    <cellStyle name="Percent 2 15 88" xfId="54293"/>
    <cellStyle name="Percent 2 15 89" xfId="55527"/>
    <cellStyle name="Percent 2 15 9" xfId="7678"/>
    <cellStyle name="Percent 2 15 9 10" xfId="50590"/>
    <cellStyle name="Percent 2 15 9 11" xfId="51792"/>
    <cellStyle name="Percent 2 15 9 12" xfId="53071"/>
    <cellStyle name="Percent 2 15 9 13" xfId="54313"/>
    <cellStyle name="Percent 2 15 9 14" xfId="55547"/>
    <cellStyle name="Percent 2 15 9 15" xfId="56774"/>
    <cellStyle name="Percent 2 15 9 16" xfId="57991"/>
    <cellStyle name="Percent 2 15 9 17" xfId="59199"/>
    <cellStyle name="Percent 2 15 9 18" xfId="60393"/>
    <cellStyle name="Percent 2 15 9 19" xfId="61777"/>
    <cellStyle name="Percent 2 15 9 2" xfId="12569"/>
    <cellStyle name="Percent 2 15 9 20" xfId="62971"/>
    <cellStyle name="Percent 2 15 9 3" xfId="19784"/>
    <cellStyle name="Percent 2 15 9 4" xfId="34159"/>
    <cellStyle name="Percent 2 15 9 5" xfId="41734"/>
    <cellStyle name="Percent 2 15 9 6" xfId="40352"/>
    <cellStyle name="Percent 2 15 9 7" xfId="46767"/>
    <cellStyle name="Percent 2 15 9 8" xfId="48090"/>
    <cellStyle name="Percent 2 15 9 9" xfId="49349"/>
    <cellStyle name="Percent 2 15 90" xfId="56754"/>
    <cellStyle name="Percent 2 15 91" xfId="57971"/>
    <cellStyle name="Percent 2 15 92" xfId="59179"/>
    <cellStyle name="Percent 2 15 93" xfId="60373"/>
    <cellStyle name="Percent 2 15 94" xfId="61757"/>
    <cellStyle name="Percent 2 15 95" xfId="62951"/>
    <cellStyle name="Percent 2 16" xfId="7679"/>
    <cellStyle name="Percent 2 16 10" xfId="7680"/>
    <cellStyle name="Percent 2 16 10 2" xfId="12571"/>
    <cellStyle name="Percent 2 16 10 3" xfId="18971"/>
    <cellStyle name="Percent 2 16 10 4" xfId="36473"/>
    <cellStyle name="Percent 2 16 10 5" xfId="33752"/>
    <cellStyle name="Percent 2 16 10 6" xfId="43711"/>
    <cellStyle name="Percent 2 16 11" xfId="7681"/>
    <cellStyle name="Percent 2 16 11 2" xfId="12572"/>
    <cellStyle name="Percent 2 16 11 3" xfId="18562"/>
    <cellStyle name="Percent 2 16 11 4" xfId="36816"/>
    <cellStyle name="Percent 2 16 11 5" xfId="37751"/>
    <cellStyle name="Percent 2 16 11 6" xfId="22917"/>
    <cellStyle name="Percent 2 16 12" xfId="7682"/>
    <cellStyle name="Percent 2 16 12 2" xfId="12573"/>
    <cellStyle name="Percent 2 16 12 3" xfId="18159"/>
    <cellStyle name="Percent 2 16 12 4" xfId="36437"/>
    <cellStyle name="Percent 2 16 12 5" xfId="34644"/>
    <cellStyle name="Percent 2 16 12 6" xfId="41926"/>
    <cellStyle name="Percent 2 16 13" xfId="7683"/>
    <cellStyle name="Percent 2 16 13 2" xfId="12574"/>
    <cellStyle name="Percent 2 16 13 3" xfId="17752"/>
    <cellStyle name="Percent 2 16 13 4" xfId="36852"/>
    <cellStyle name="Percent 2 16 13 5" xfId="38466"/>
    <cellStyle name="Percent 2 16 13 6" xfId="16977"/>
    <cellStyle name="Percent 2 16 14" xfId="7684"/>
    <cellStyle name="Percent 2 16 14 2" xfId="12575"/>
    <cellStyle name="Percent 2 16 14 3" xfId="17353"/>
    <cellStyle name="Percent 2 16 14 4" xfId="36401"/>
    <cellStyle name="Percent 2 16 14 5" xfId="31473"/>
    <cellStyle name="Percent 2 16 14 6" xfId="42113"/>
    <cellStyle name="Percent 2 16 15" xfId="7685"/>
    <cellStyle name="Percent 2 16 15 2" xfId="12576"/>
    <cellStyle name="Percent 2 16 15 3" xfId="16961"/>
    <cellStyle name="Percent 2 16 15 4" xfId="36892"/>
    <cellStyle name="Percent 2 16 15 5" xfId="40110"/>
    <cellStyle name="Percent 2 16 15 6" xfId="36623"/>
    <cellStyle name="Percent 2 16 16" xfId="7686"/>
    <cellStyle name="Percent 2 16 16 2" xfId="13322"/>
    <cellStyle name="Percent 2 16 16 3" xfId="30181"/>
    <cellStyle name="Percent 2 16 16 4" xfId="34128"/>
    <cellStyle name="Percent 2 16 16 5" xfId="37731"/>
    <cellStyle name="Percent 2 16 16 6" xfId="41564"/>
    <cellStyle name="Percent 2 16 17" xfId="7687"/>
    <cellStyle name="Percent 2 16 17 2" xfId="14897"/>
    <cellStyle name="Percent 2 16 17 3" xfId="31592"/>
    <cellStyle name="Percent 2 16 17 4" xfId="35633"/>
    <cellStyle name="Percent 2 16 17 5" xfId="38620"/>
    <cellStyle name="Percent 2 16 17 6" xfId="33756"/>
    <cellStyle name="Percent 2 16 18" xfId="7688"/>
    <cellStyle name="Percent 2 16 18 2" xfId="15341"/>
    <cellStyle name="Percent 2 16 18 3" xfId="31932"/>
    <cellStyle name="Percent 2 16 18 4" xfId="39563"/>
    <cellStyle name="Percent 2 16 18 5" xfId="42282"/>
    <cellStyle name="Percent 2 16 18 6" xfId="10926"/>
    <cellStyle name="Percent 2 16 19" xfId="7689"/>
    <cellStyle name="Percent 2 16 19 2" xfId="15741"/>
    <cellStyle name="Percent 2 16 19 3" xfId="32252"/>
    <cellStyle name="Percent 2 16 19 4" xfId="39777"/>
    <cellStyle name="Percent 2 16 19 5" xfId="42456"/>
    <cellStyle name="Percent 2 16 19 6" xfId="32194"/>
    <cellStyle name="Percent 2 16 2" xfId="7690"/>
    <cellStyle name="Percent 2 16 2 10" xfId="7691"/>
    <cellStyle name="Percent 2 16 2 10 2" xfId="12578"/>
    <cellStyle name="Percent 2 16 2 10 3" xfId="9999"/>
    <cellStyle name="Percent 2 16 2 10 4" xfId="32919"/>
    <cellStyle name="Percent 2 16 2 10 5" xfId="36742"/>
    <cellStyle name="Percent 2 16 2 10 6" xfId="42747"/>
    <cellStyle name="Percent 2 16 2 11" xfId="7692"/>
    <cellStyle name="Percent 2 16 2 11 2" xfId="12579"/>
    <cellStyle name="Percent 2 16 2 11 3" xfId="16161"/>
    <cellStyle name="Percent 2 16 2 11 4" xfId="37385"/>
    <cellStyle name="Percent 2 16 2 11 5" xfId="39090"/>
    <cellStyle name="Percent 2 16 2 11 6" xfId="43399"/>
    <cellStyle name="Percent 2 16 2 12" xfId="7693"/>
    <cellStyle name="Percent 2 16 2 12 2" xfId="12580"/>
    <cellStyle name="Percent 2 16 2 12 3" xfId="15760"/>
    <cellStyle name="Percent 2 16 2 12 4" xfId="37756"/>
    <cellStyle name="Percent 2 16 2 12 5" xfId="37791"/>
    <cellStyle name="Percent 2 16 2 12 6" xfId="42933"/>
    <cellStyle name="Percent 2 16 2 13" xfId="7694"/>
    <cellStyle name="Percent 2 16 2 13 2" xfId="12581"/>
    <cellStyle name="Percent 2 16 2 13 3" xfId="15359"/>
    <cellStyle name="Percent 2 16 2 13 4" xfId="33867"/>
    <cellStyle name="Percent 2 16 2 13 5" xfId="39351"/>
    <cellStyle name="Percent 2 16 2 13 6" xfId="42458"/>
    <cellStyle name="Percent 2 16 2 14" xfId="7695"/>
    <cellStyle name="Percent 2 16 2 14 2" xfId="13323"/>
    <cellStyle name="Percent 2 16 2 14 3" xfId="30182"/>
    <cellStyle name="Percent 2 16 2 14 4" xfId="9903"/>
    <cellStyle name="Percent 2 16 2 14 5" xfId="35692"/>
    <cellStyle name="Percent 2 16 2 14 6" xfId="30019"/>
    <cellStyle name="Percent 2 16 2 15" xfId="7696"/>
    <cellStyle name="Percent 2 16 2 15 2" xfId="14898"/>
    <cellStyle name="Percent 2 16 2 15 3" xfId="31593"/>
    <cellStyle name="Percent 2 16 2 15 4" xfId="36758"/>
    <cellStyle name="Percent 2 16 2 15 5" xfId="40140"/>
    <cellStyle name="Percent 2 16 2 15 6" xfId="38071"/>
    <cellStyle name="Percent 2 16 2 16" xfId="7697"/>
    <cellStyle name="Percent 2 16 2 16 2" xfId="15342"/>
    <cellStyle name="Percent 2 16 2 16 3" xfId="31933"/>
    <cellStyle name="Percent 2 16 2 16 4" xfId="39441"/>
    <cellStyle name="Percent 2 16 2 16 5" xfId="42181"/>
    <cellStyle name="Percent 2 16 2 16 6" xfId="43651"/>
    <cellStyle name="Percent 2 16 2 17" xfId="7698"/>
    <cellStyle name="Percent 2 16 2 17 2" xfId="15742"/>
    <cellStyle name="Percent 2 16 2 17 3" xfId="32253"/>
    <cellStyle name="Percent 2 16 2 17 4" xfId="39671"/>
    <cellStyle name="Percent 2 16 2 17 5" xfId="42370"/>
    <cellStyle name="Percent 2 16 2 17 6" xfId="43725"/>
    <cellStyle name="Percent 2 16 2 18" xfId="7699"/>
    <cellStyle name="Percent 2 16 2 18 2" xfId="16143"/>
    <cellStyle name="Percent 2 16 2 18 3" xfId="32558"/>
    <cellStyle name="Percent 2 16 2 18 4" xfId="40996"/>
    <cellStyle name="Percent 2 16 2 18 5" xfId="43354"/>
    <cellStyle name="Percent 2 16 2 18 6" xfId="44607"/>
    <cellStyle name="Percent 2 16 2 19" xfId="7700"/>
    <cellStyle name="Percent 2 16 2 19 2" xfId="16544"/>
    <cellStyle name="Percent 2 16 2 19 3" xfId="32852"/>
    <cellStyle name="Percent 2 16 2 19 4" xfId="36902"/>
    <cellStyle name="Percent 2 16 2 19 5" xfId="38201"/>
    <cellStyle name="Percent 2 16 2 19 6" xfId="44541"/>
    <cellStyle name="Percent 2 16 2 2" xfId="7701"/>
    <cellStyle name="Percent 2 16 2 2 10" xfId="50593"/>
    <cellStyle name="Percent 2 16 2 2 11" xfId="51795"/>
    <cellStyle name="Percent 2 16 2 2 12" xfId="53074"/>
    <cellStyle name="Percent 2 16 2 2 13" xfId="54316"/>
    <cellStyle name="Percent 2 16 2 2 14" xfId="55550"/>
    <cellStyle name="Percent 2 16 2 2 15" xfId="56777"/>
    <cellStyle name="Percent 2 16 2 2 16" xfId="57994"/>
    <cellStyle name="Percent 2 16 2 2 17" xfId="59202"/>
    <cellStyle name="Percent 2 16 2 2 18" xfId="60396"/>
    <cellStyle name="Percent 2 16 2 2 19" xfId="61780"/>
    <cellStyle name="Percent 2 16 2 2 2" xfId="12577"/>
    <cellStyle name="Percent 2 16 2 2 20" xfId="62974"/>
    <cellStyle name="Percent 2 16 2 2 3" xfId="16561"/>
    <cellStyle name="Percent 2 16 2 2 4" xfId="36366"/>
    <cellStyle name="Percent 2 16 2 2 5" xfId="41457"/>
    <cellStyle name="Percent 2 16 2 2 6" xfId="40118"/>
    <cellStyle name="Percent 2 16 2 2 7" xfId="46770"/>
    <cellStyle name="Percent 2 16 2 2 8" xfId="48093"/>
    <cellStyle name="Percent 2 16 2 2 9" xfId="49352"/>
    <cellStyle name="Percent 2 16 2 20" xfId="7702"/>
    <cellStyle name="Percent 2 16 2 20 2" xfId="16944"/>
    <cellStyle name="Percent 2 16 2 20 3" xfId="33163"/>
    <cellStyle name="Percent 2 16 2 20 4" xfId="40582"/>
    <cellStyle name="Percent 2 16 2 20 5" xfId="43072"/>
    <cellStyle name="Percent 2 16 2 20 6" xfId="42715"/>
    <cellStyle name="Percent 2 16 2 21" xfId="7703"/>
    <cellStyle name="Percent 2 16 2 21 2" xfId="17337"/>
    <cellStyle name="Percent 2 16 2 21 3" xfId="33449"/>
    <cellStyle name="Percent 2 16 2 21 4" xfId="37765"/>
    <cellStyle name="Percent 2 16 2 21 5" xfId="31660"/>
    <cellStyle name="Percent 2 16 2 21 6" xfId="44544"/>
    <cellStyle name="Percent 2 16 2 22" xfId="7704"/>
    <cellStyle name="Percent 2 16 2 22 2" xfId="17736"/>
    <cellStyle name="Percent 2 16 2 22 3" xfId="33745"/>
    <cellStyle name="Percent 2 16 2 22 4" xfId="36987"/>
    <cellStyle name="Percent 2 16 2 22 5" xfId="37042"/>
    <cellStyle name="Percent 2 16 2 22 6" xfId="40737"/>
    <cellStyle name="Percent 2 16 2 23" xfId="7705"/>
    <cellStyle name="Percent 2 16 2 23 2" xfId="18142"/>
    <cellStyle name="Percent 2 16 2 23 3" xfId="34023"/>
    <cellStyle name="Percent 2 16 2 23 4" xfId="38241"/>
    <cellStyle name="Percent 2 16 2 23 5" xfId="31928"/>
    <cellStyle name="Percent 2 16 2 23 6" xfId="33381"/>
    <cellStyle name="Percent 2 16 2 24" xfId="7706"/>
    <cellStyle name="Percent 2 16 2 24 2" xfId="18544"/>
    <cellStyle name="Percent 2 16 2 24 3" xfId="34323"/>
    <cellStyle name="Percent 2 16 2 24 4" xfId="30093"/>
    <cellStyle name="Percent 2 16 2 24 5" xfId="18636"/>
    <cellStyle name="Percent 2 16 2 24 6" xfId="43340"/>
    <cellStyle name="Percent 2 16 2 25" xfId="7707"/>
    <cellStyle name="Percent 2 16 2 25 2" xfId="18953"/>
    <cellStyle name="Percent 2 16 2 25 3" xfId="34630"/>
    <cellStyle name="Percent 2 16 2 25 4" xfId="31407"/>
    <cellStyle name="Percent 2 16 2 25 5" xfId="41058"/>
    <cellStyle name="Percent 2 16 2 25 6" xfId="38353"/>
    <cellStyle name="Percent 2 16 2 26" xfId="7708"/>
    <cellStyle name="Percent 2 16 2 26 2" xfId="19364"/>
    <cellStyle name="Percent 2 16 2 26 3" xfId="34925"/>
    <cellStyle name="Percent 2 16 2 26 4" xfId="22963"/>
    <cellStyle name="Percent 2 16 2 26 5" xfId="35149"/>
    <cellStyle name="Percent 2 16 2 26 6" xfId="15806"/>
    <cellStyle name="Percent 2 16 2 27" xfId="7709"/>
    <cellStyle name="Percent 2 16 2 27 2" xfId="19767"/>
    <cellStyle name="Percent 2 16 2 27 3" xfId="35224"/>
    <cellStyle name="Percent 2 16 2 27 4" xfId="36125"/>
    <cellStyle name="Percent 2 16 2 27 5" xfId="36140"/>
    <cellStyle name="Percent 2 16 2 27 6" xfId="42207"/>
    <cellStyle name="Percent 2 16 2 28" xfId="7710"/>
    <cellStyle name="Percent 2 16 2 28 2" xfId="20174"/>
    <cellStyle name="Percent 2 16 2 28 3" xfId="35546"/>
    <cellStyle name="Percent 2 16 2 28 4" xfId="41098"/>
    <cellStyle name="Percent 2 16 2 28 5" xfId="43429"/>
    <cellStyle name="Percent 2 16 2 28 6" xfId="44819"/>
    <cellStyle name="Percent 2 16 2 29" xfId="7711"/>
    <cellStyle name="Percent 2 16 2 29 2" xfId="20572"/>
    <cellStyle name="Percent 2 16 2 29 3" xfId="35848"/>
    <cellStyle name="Percent 2 16 2 29 4" xfId="30241"/>
    <cellStyle name="Percent 2 16 2 29 5" xfId="33838"/>
    <cellStyle name="Percent 2 16 2 29 6" xfId="42563"/>
    <cellStyle name="Percent 2 16 2 3" xfId="7712"/>
    <cellStyle name="Percent 2 16 2 3 10" xfId="50594"/>
    <cellStyle name="Percent 2 16 2 3 11" xfId="51796"/>
    <cellStyle name="Percent 2 16 2 3 12" xfId="53075"/>
    <cellStyle name="Percent 2 16 2 3 13" xfId="54317"/>
    <cellStyle name="Percent 2 16 2 3 14" xfId="55551"/>
    <cellStyle name="Percent 2 16 2 3 15" xfId="56778"/>
    <cellStyle name="Percent 2 16 2 3 16" xfId="57995"/>
    <cellStyle name="Percent 2 16 2 3 17" xfId="59203"/>
    <cellStyle name="Percent 2 16 2 3 18" xfId="60397"/>
    <cellStyle name="Percent 2 16 2 3 19" xfId="61781"/>
    <cellStyle name="Percent 2 16 2 3 2" xfId="12582"/>
    <cellStyle name="Percent 2 16 2 3 20" xfId="62975"/>
    <cellStyle name="Percent 2 16 2 3 3" xfId="14915"/>
    <cellStyle name="Percent 2 16 2 3 4" xfId="33592"/>
    <cellStyle name="Percent 2 16 2 3 5" xfId="31365"/>
    <cellStyle name="Percent 2 16 2 3 6" xfId="43776"/>
    <cellStyle name="Percent 2 16 2 3 7" xfId="46771"/>
    <cellStyle name="Percent 2 16 2 3 8" xfId="48094"/>
    <cellStyle name="Percent 2 16 2 3 9" xfId="49353"/>
    <cellStyle name="Percent 2 16 2 30" xfId="7713"/>
    <cellStyle name="Percent 2 16 2 30 2" xfId="20972"/>
    <cellStyle name="Percent 2 16 2 30 3" xfId="36150"/>
    <cellStyle name="Percent 2 16 2 30 4" xfId="41284"/>
    <cellStyle name="Percent 2 16 2 30 5" xfId="43569"/>
    <cellStyle name="Percent 2 16 2 30 6" xfId="44899"/>
    <cellStyle name="Percent 2 16 2 31" xfId="7714"/>
    <cellStyle name="Percent 2 16 2 31 2" xfId="18605"/>
    <cellStyle name="Percent 2 16 2 31 3" xfId="34372"/>
    <cellStyle name="Percent 2 16 2 31 4" xfId="14596"/>
    <cellStyle name="Percent 2 16 2 31 5" xfId="11982"/>
    <cellStyle name="Percent 2 16 2 31 6" xfId="44230"/>
    <cellStyle name="Percent 2 16 2 32" xfId="7715"/>
    <cellStyle name="Percent 2 16 2 32 2" xfId="23048"/>
    <cellStyle name="Percent 2 16 2 32 3" xfId="37567"/>
    <cellStyle name="Percent 2 16 2 32 4" xfId="41178"/>
    <cellStyle name="Percent 2 16 2 32 5" xfId="43494"/>
    <cellStyle name="Percent 2 16 2 32 6" xfId="31344"/>
    <cellStyle name="Percent 2 16 2 33" xfId="7716"/>
    <cellStyle name="Percent 2 16 2 33 2" xfId="13695"/>
    <cellStyle name="Percent 2 16 2 33 3" xfId="30491"/>
    <cellStyle name="Percent 2 16 2 33 4" xfId="35902"/>
    <cellStyle name="Percent 2 16 2 33 5" xfId="33491"/>
    <cellStyle name="Percent 2 16 2 33 6" xfId="34608"/>
    <cellStyle name="Percent 2 16 2 34" xfId="9772"/>
    <cellStyle name="Percent 2 16 2 35" xfId="16619"/>
    <cellStyle name="Percent 2 16 2 36" xfId="22510"/>
    <cellStyle name="Percent 2 16 2 37" xfId="19012"/>
    <cellStyle name="Percent 2 16 2 38" xfId="13413"/>
    <cellStyle name="Percent 2 16 2 39" xfId="24203"/>
    <cellStyle name="Percent 2 16 2 4" xfId="7717"/>
    <cellStyle name="Percent 2 16 2 4 10" xfId="50595"/>
    <cellStyle name="Percent 2 16 2 4 11" xfId="51797"/>
    <cellStyle name="Percent 2 16 2 4 12" xfId="53076"/>
    <cellStyle name="Percent 2 16 2 4 13" xfId="54318"/>
    <cellStyle name="Percent 2 16 2 4 14" xfId="55552"/>
    <cellStyle name="Percent 2 16 2 4 15" xfId="56779"/>
    <cellStyle name="Percent 2 16 2 4 16" xfId="57996"/>
    <cellStyle name="Percent 2 16 2 4 17" xfId="59204"/>
    <cellStyle name="Percent 2 16 2 4 18" xfId="60398"/>
    <cellStyle name="Percent 2 16 2 4 19" xfId="61782"/>
    <cellStyle name="Percent 2 16 2 4 2" xfId="12583"/>
    <cellStyle name="Percent 2 16 2 4 20" xfId="62976"/>
    <cellStyle name="Percent 2 16 2 4 3" xfId="13477"/>
    <cellStyle name="Percent 2 16 2 4 4" xfId="33303"/>
    <cellStyle name="Percent 2 16 2 4 5" xfId="38968"/>
    <cellStyle name="Percent 2 16 2 4 6" xfId="37375"/>
    <cellStyle name="Percent 2 16 2 4 7" xfId="46772"/>
    <cellStyle name="Percent 2 16 2 4 8" xfId="48095"/>
    <cellStyle name="Percent 2 16 2 4 9" xfId="49354"/>
    <cellStyle name="Percent 2 16 2 40" xfId="15436"/>
    <cellStyle name="Percent 2 16 2 41" xfId="22533"/>
    <cellStyle name="Percent 2 16 2 42" xfId="18965"/>
    <cellStyle name="Percent 2 16 2 43" xfId="24418"/>
    <cellStyle name="Percent 2 16 2 44" xfId="24627"/>
    <cellStyle name="Percent 2 16 2 45" xfId="24829"/>
    <cellStyle name="Percent 2 16 2 46" xfId="25033"/>
    <cellStyle name="Percent 2 16 2 47" xfId="25229"/>
    <cellStyle name="Percent 2 16 2 48" xfId="25428"/>
    <cellStyle name="Percent 2 16 2 49" xfId="25626"/>
    <cellStyle name="Percent 2 16 2 5" xfId="7718"/>
    <cellStyle name="Percent 2 16 2 5 10" xfId="50596"/>
    <cellStyle name="Percent 2 16 2 5 11" xfId="51798"/>
    <cellStyle name="Percent 2 16 2 5 12" xfId="53077"/>
    <cellStyle name="Percent 2 16 2 5 13" xfId="54319"/>
    <cellStyle name="Percent 2 16 2 5 14" xfId="55553"/>
    <cellStyle name="Percent 2 16 2 5 15" xfId="56780"/>
    <cellStyle name="Percent 2 16 2 5 16" xfId="57997"/>
    <cellStyle name="Percent 2 16 2 5 17" xfId="59205"/>
    <cellStyle name="Percent 2 16 2 5 18" xfId="60399"/>
    <cellStyle name="Percent 2 16 2 5 19" xfId="61783"/>
    <cellStyle name="Percent 2 16 2 5 2" xfId="12584"/>
    <cellStyle name="Percent 2 16 2 5 20" xfId="62977"/>
    <cellStyle name="Percent 2 16 2 5 3" xfId="10023"/>
    <cellStyle name="Percent 2 16 2 5 4" xfId="33001"/>
    <cellStyle name="Percent 2 16 2 5 5" xfId="40160"/>
    <cellStyle name="Percent 2 16 2 5 6" xfId="11124"/>
    <cellStyle name="Percent 2 16 2 5 7" xfId="46773"/>
    <cellStyle name="Percent 2 16 2 5 8" xfId="48096"/>
    <cellStyle name="Percent 2 16 2 5 9" xfId="49355"/>
    <cellStyle name="Percent 2 16 2 50" xfId="25812"/>
    <cellStyle name="Percent 2 16 2 51" xfId="26000"/>
    <cellStyle name="Percent 2 16 2 52" xfId="26191"/>
    <cellStyle name="Percent 2 16 2 53" xfId="26376"/>
    <cellStyle name="Percent 2 16 2 54" xfId="26560"/>
    <cellStyle name="Percent 2 16 2 55" xfId="26747"/>
    <cellStyle name="Percent 2 16 2 56" xfId="26924"/>
    <cellStyle name="Percent 2 16 2 57" xfId="27104"/>
    <cellStyle name="Percent 2 16 2 58" xfId="27274"/>
    <cellStyle name="Percent 2 16 2 59" xfId="27447"/>
    <cellStyle name="Percent 2 16 2 6" xfId="7719"/>
    <cellStyle name="Percent 2 16 2 6 10" xfId="50597"/>
    <cellStyle name="Percent 2 16 2 6 11" xfId="51799"/>
    <cellStyle name="Percent 2 16 2 6 12" xfId="53078"/>
    <cellStyle name="Percent 2 16 2 6 13" xfId="54320"/>
    <cellStyle name="Percent 2 16 2 6 14" xfId="55554"/>
    <cellStyle name="Percent 2 16 2 6 15" xfId="56781"/>
    <cellStyle name="Percent 2 16 2 6 16" xfId="57998"/>
    <cellStyle name="Percent 2 16 2 6 17" xfId="59206"/>
    <cellStyle name="Percent 2 16 2 6 18" xfId="60400"/>
    <cellStyle name="Percent 2 16 2 6 19" xfId="61784"/>
    <cellStyle name="Percent 2 16 2 6 2" xfId="12585"/>
    <cellStyle name="Percent 2 16 2 6 20" xfId="62978"/>
    <cellStyle name="Percent 2 16 2 6 3" xfId="10003"/>
    <cellStyle name="Percent 2 16 2 6 4" xfId="32706"/>
    <cellStyle name="Percent 2 16 2 6 5" xfId="41061"/>
    <cellStyle name="Percent 2 16 2 6 6" xfId="36076"/>
    <cellStyle name="Percent 2 16 2 6 7" xfId="46774"/>
    <cellStyle name="Percent 2 16 2 6 8" xfId="48097"/>
    <cellStyle name="Percent 2 16 2 6 9" xfId="49356"/>
    <cellStyle name="Percent 2 16 2 60" xfId="27611"/>
    <cellStyle name="Percent 2 16 2 61" xfId="27769"/>
    <cellStyle name="Percent 2 16 2 62" xfId="27925"/>
    <cellStyle name="Percent 2 16 2 63" xfId="28070"/>
    <cellStyle name="Percent 2 16 2 64" xfId="28419"/>
    <cellStyle name="Percent 2 16 2 65" xfId="28818"/>
    <cellStyle name="Percent 2 16 2 66" xfId="29088"/>
    <cellStyle name="Percent 2 16 2 67" xfId="23459"/>
    <cellStyle name="Percent 2 16 2 68" xfId="28456"/>
    <cellStyle name="Percent 2 16 2 69" xfId="23187"/>
    <cellStyle name="Percent 2 16 2 7" xfId="7720"/>
    <cellStyle name="Percent 2 16 2 7 10" xfId="50598"/>
    <cellStyle name="Percent 2 16 2 7 11" xfId="51800"/>
    <cellStyle name="Percent 2 16 2 7 12" xfId="53079"/>
    <cellStyle name="Percent 2 16 2 7 13" xfId="54321"/>
    <cellStyle name="Percent 2 16 2 7 14" xfId="55555"/>
    <cellStyle name="Percent 2 16 2 7 15" xfId="56782"/>
    <cellStyle name="Percent 2 16 2 7 16" xfId="57999"/>
    <cellStyle name="Percent 2 16 2 7 17" xfId="59207"/>
    <cellStyle name="Percent 2 16 2 7 18" xfId="60401"/>
    <cellStyle name="Percent 2 16 2 7 19" xfId="61785"/>
    <cellStyle name="Percent 2 16 2 7 2" xfId="12586"/>
    <cellStyle name="Percent 2 16 2 7 20" xfId="62979"/>
    <cellStyle name="Percent 2 16 2 7 3" xfId="10002"/>
    <cellStyle name="Percent 2 16 2 7 4" xfId="32401"/>
    <cellStyle name="Percent 2 16 2 7 5" xfId="40399"/>
    <cellStyle name="Percent 2 16 2 7 6" xfId="39576"/>
    <cellStyle name="Percent 2 16 2 7 7" xfId="46775"/>
    <cellStyle name="Percent 2 16 2 7 8" xfId="48098"/>
    <cellStyle name="Percent 2 16 2 7 9" xfId="49357"/>
    <cellStyle name="Percent 2 16 2 70" xfId="23449"/>
    <cellStyle name="Percent 2 16 2 71" xfId="21745"/>
    <cellStyle name="Percent 2 16 2 72" xfId="24906"/>
    <cellStyle name="Percent 2 16 2 73" xfId="28793"/>
    <cellStyle name="Percent 2 16 2 74" xfId="29906"/>
    <cellStyle name="Percent 2 16 2 75" xfId="29183"/>
    <cellStyle name="Percent 2 16 2 76" xfId="12857"/>
    <cellStyle name="Percent 2 16 2 77" xfId="36344"/>
    <cellStyle name="Percent 2 16 2 78" xfId="34300"/>
    <cellStyle name="Percent 2 16 2 79" xfId="39942"/>
    <cellStyle name="Percent 2 16 2 8" xfId="7721"/>
    <cellStyle name="Percent 2 16 2 8 2" xfId="12587"/>
    <cellStyle name="Percent 2 16 2 8 3" xfId="10001"/>
    <cellStyle name="Percent 2 16 2 8 4" xfId="32089"/>
    <cellStyle name="Percent 2 16 2 8 5" xfId="39779"/>
    <cellStyle name="Percent 2 16 2 8 6" xfId="35829"/>
    <cellStyle name="Percent 2 16 2 80" xfId="46769"/>
    <cellStyle name="Percent 2 16 2 81" xfId="48092"/>
    <cellStyle name="Percent 2 16 2 82" xfId="49351"/>
    <cellStyle name="Percent 2 16 2 83" xfId="50592"/>
    <cellStyle name="Percent 2 16 2 84" xfId="51794"/>
    <cellStyle name="Percent 2 16 2 85" xfId="53073"/>
    <cellStyle name="Percent 2 16 2 86" xfId="54315"/>
    <cellStyle name="Percent 2 16 2 87" xfId="55549"/>
    <cellStyle name="Percent 2 16 2 88" xfId="56776"/>
    <cellStyle name="Percent 2 16 2 89" xfId="57993"/>
    <cellStyle name="Percent 2 16 2 9" xfId="7722"/>
    <cellStyle name="Percent 2 16 2 9 2" xfId="12588"/>
    <cellStyle name="Percent 2 16 2 9 3" xfId="10000"/>
    <cellStyle name="Percent 2 16 2 9 4" xfId="31738"/>
    <cellStyle name="Percent 2 16 2 9 5" xfId="41543"/>
    <cellStyle name="Percent 2 16 2 9 6" xfId="33072"/>
    <cellStyle name="Percent 2 16 2 90" xfId="59201"/>
    <cellStyle name="Percent 2 16 2 91" xfId="60395"/>
    <cellStyle name="Percent 2 16 2 92" xfId="61779"/>
    <cellStyle name="Percent 2 16 2 93" xfId="62973"/>
    <cellStyle name="Percent 2 16 20" xfId="7723"/>
    <cellStyle name="Percent 2 16 20 2" xfId="16142"/>
    <cellStyle name="Percent 2 16 20 3" xfId="32557"/>
    <cellStyle name="Percent 2 16 20 4" xfId="41076"/>
    <cellStyle name="Percent 2 16 20 5" xfId="43414"/>
    <cellStyle name="Percent 2 16 20 6" xfId="44641"/>
    <cellStyle name="Percent 2 16 21" xfId="7724"/>
    <cellStyle name="Percent 2 16 21 2" xfId="16543"/>
    <cellStyle name="Percent 2 16 21 3" xfId="32851"/>
    <cellStyle name="Percent 2 16 21 4" xfId="41111"/>
    <cellStyle name="Percent 2 16 21 5" xfId="43443"/>
    <cellStyle name="Percent 2 16 21 6" xfId="44582"/>
    <cellStyle name="Percent 2 16 22" xfId="7725"/>
    <cellStyle name="Percent 2 16 22 2" xfId="16943"/>
    <cellStyle name="Percent 2 16 22 3" xfId="33162"/>
    <cellStyle name="Percent 2 16 22 4" xfId="39862"/>
    <cellStyle name="Percent 2 16 22 5" xfId="42522"/>
    <cellStyle name="Percent 2 16 22 6" xfId="44921"/>
    <cellStyle name="Percent 2 16 23" xfId="7726"/>
    <cellStyle name="Percent 2 16 23 2" xfId="17336"/>
    <cellStyle name="Percent 2 16 23 3" xfId="33448"/>
    <cellStyle name="Percent 2 16 23 4" xfId="34019"/>
    <cellStyle name="Percent 2 16 23 5" xfId="36856"/>
    <cellStyle name="Percent 2 16 23 6" xfId="32287"/>
    <cellStyle name="Percent 2 16 24" xfId="7727"/>
    <cellStyle name="Percent 2 16 24 2" xfId="17735"/>
    <cellStyle name="Percent 2 16 24 3" xfId="33744"/>
    <cellStyle name="Percent 2 16 24 4" xfId="38064"/>
    <cellStyle name="Percent 2 16 24 5" xfId="41600"/>
    <cellStyle name="Percent 2 16 24 6" xfId="39886"/>
    <cellStyle name="Percent 2 16 25" xfId="7728"/>
    <cellStyle name="Percent 2 16 25 2" xfId="18141"/>
    <cellStyle name="Percent 2 16 25 3" xfId="34022"/>
    <cellStyle name="Percent 2 16 25 4" xfId="35895"/>
    <cellStyle name="Percent 2 16 25 5" xfId="37610"/>
    <cellStyle name="Percent 2 16 25 6" xfId="20244"/>
    <cellStyle name="Percent 2 16 26" xfId="7729"/>
    <cellStyle name="Percent 2 16 26 2" xfId="18543"/>
    <cellStyle name="Percent 2 16 26 3" xfId="34322"/>
    <cellStyle name="Percent 2 16 26 4" xfId="30855"/>
    <cellStyle name="Percent 2 16 26 5" xfId="41281"/>
    <cellStyle name="Percent 2 16 26 6" xfId="43278"/>
    <cellStyle name="Percent 2 16 27" xfId="7730"/>
    <cellStyle name="Percent 2 16 27 2" xfId="18952"/>
    <cellStyle name="Percent 2 16 27 3" xfId="34629"/>
    <cellStyle name="Percent 2 16 27 4" xfId="37265"/>
    <cellStyle name="Percent 2 16 27 5" xfId="39945"/>
    <cellStyle name="Percent 2 16 27 6" xfId="42352"/>
    <cellStyle name="Percent 2 16 28" xfId="7731"/>
    <cellStyle name="Percent 2 16 28 2" xfId="19363"/>
    <cellStyle name="Percent 2 16 28 3" xfId="34924"/>
    <cellStyle name="Percent 2 16 28 4" xfId="17769"/>
    <cellStyle name="Percent 2 16 28 5" xfId="34851"/>
    <cellStyle name="Percent 2 16 28 6" xfId="10947"/>
    <cellStyle name="Percent 2 16 29" xfId="7732"/>
    <cellStyle name="Percent 2 16 29 2" xfId="19766"/>
    <cellStyle name="Percent 2 16 29 3" xfId="35223"/>
    <cellStyle name="Percent 2 16 29 4" xfId="37766"/>
    <cellStyle name="Percent 2 16 29 5" xfId="30064"/>
    <cellStyle name="Percent 2 16 29 6" xfId="43404"/>
    <cellStyle name="Percent 2 16 3" xfId="7733"/>
    <cellStyle name="Percent 2 16 3 10" xfId="7734"/>
    <cellStyle name="Percent 2 16 3 10 2" xfId="12590"/>
    <cellStyle name="Percent 2 16 3 10 3" xfId="14916"/>
    <cellStyle name="Percent 2 16 3 10 4" xfId="35990"/>
    <cellStyle name="Percent 2 16 3 10 5" xfId="37209"/>
    <cellStyle name="Percent 2 16 3 10 6" xfId="42498"/>
    <cellStyle name="Percent 2 16 3 11" xfId="7735"/>
    <cellStyle name="Percent 2 16 3 11 2" xfId="12591"/>
    <cellStyle name="Percent 2 16 3 11 3" xfId="13476"/>
    <cellStyle name="Percent 2 16 3 11 4" xfId="35705"/>
    <cellStyle name="Percent 2 16 3 11 5" xfId="10763"/>
    <cellStyle name="Percent 2 16 3 11 6" xfId="42530"/>
    <cellStyle name="Percent 2 16 3 12" xfId="7736"/>
    <cellStyle name="Percent 2 16 3 12 2" xfId="12592"/>
    <cellStyle name="Percent 2 16 3 12 3" xfId="10113"/>
    <cellStyle name="Percent 2 16 3 12 4" xfId="35369"/>
    <cellStyle name="Percent 2 16 3 12 5" xfId="39055"/>
    <cellStyle name="Percent 2 16 3 12 6" xfId="30013"/>
    <cellStyle name="Percent 2 16 3 13" xfId="7737"/>
    <cellStyle name="Percent 2 16 3 13 2" xfId="12593"/>
    <cellStyle name="Percent 2 16 3 13 3" xfId="9998"/>
    <cellStyle name="Percent 2 16 3 13 4" xfId="35071"/>
    <cellStyle name="Percent 2 16 3 13 5" xfId="10664"/>
    <cellStyle name="Percent 2 16 3 13 6" xfId="32793"/>
    <cellStyle name="Percent 2 16 3 14" xfId="7738"/>
    <cellStyle name="Percent 2 16 3 14 2" xfId="13324"/>
    <cellStyle name="Percent 2 16 3 14 3" xfId="30183"/>
    <cellStyle name="Percent 2 16 3 14 4" xfId="39276"/>
    <cellStyle name="Percent 2 16 3 14 5" xfId="42062"/>
    <cellStyle name="Percent 2 16 3 14 6" xfId="43217"/>
    <cellStyle name="Percent 2 16 3 15" xfId="7739"/>
    <cellStyle name="Percent 2 16 3 15 2" xfId="14905"/>
    <cellStyle name="Percent 2 16 3 15 3" xfId="31597"/>
    <cellStyle name="Percent 2 16 3 15 4" xfId="36407"/>
    <cellStyle name="Percent 2 16 3 15 5" xfId="10972"/>
    <cellStyle name="Percent 2 16 3 15 6" xfId="39452"/>
    <cellStyle name="Percent 2 16 3 16" xfId="7740"/>
    <cellStyle name="Percent 2 16 3 16 2" xfId="15348"/>
    <cellStyle name="Percent 2 16 3 16 3" xfId="31938"/>
    <cellStyle name="Percent 2 16 3 16 4" xfId="38601"/>
    <cellStyle name="Percent 2 16 3 16 5" xfId="39448"/>
    <cellStyle name="Percent 2 16 3 16 6" xfId="45097"/>
    <cellStyle name="Percent 2 16 3 17" xfId="7741"/>
    <cellStyle name="Percent 2 16 3 17 2" xfId="15749"/>
    <cellStyle name="Percent 2 16 3 17 3" xfId="32259"/>
    <cellStyle name="Percent 2 16 3 17 4" xfId="38845"/>
    <cellStyle name="Percent 2 16 3 17 5" xfId="39098"/>
    <cellStyle name="Percent 2 16 3 17 6" xfId="42636"/>
    <cellStyle name="Percent 2 16 3 18" xfId="7742"/>
    <cellStyle name="Percent 2 16 3 18 2" xfId="16150"/>
    <cellStyle name="Percent 2 16 3 18 3" xfId="32561"/>
    <cellStyle name="Percent 2 16 3 18 4" xfId="40317"/>
    <cellStyle name="Percent 2 16 3 18 5" xfId="42869"/>
    <cellStyle name="Percent 2 16 3 18 6" xfId="44300"/>
    <cellStyle name="Percent 2 16 3 19" xfId="7743"/>
    <cellStyle name="Percent 2 16 3 19 2" xfId="16551"/>
    <cellStyle name="Percent 2 16 3 19 3" xfId="32857"/>
    <cellStyle name="Percent 2 16 3 19 4" xfId="40154"/>
    <cellStyle name="Percent 2 16 3 19 5" xfId="42741"/>
    <cellStyle name="Percent 2 16 3 19 6" xfId="44215"/>
    <cellStyle name="Percent 2 16 3 2" xfId="7744"/>
    <cellStyle name="Percent 2 16 3 2 10" xfId="50600"/>
    <cellStyle name="Percent 2 16 3 2 11" xfId="51802"/>
    <cellStyle name="Percent 2 16 3 2 12" xfId="53081"/>
    <cellStyle name="Percent 2 16 3 2 13" xfId="54323"/>
    <cellStyle name="Percent 2 16 3 2 14" xfId="55557"/>
    <cellStyle name="Percent 2 16 3 2 15" xfId="56784"/>
    <cellStyle name="Percent 2 16 3 2 16" xfId="58001"/>
    <cellStyle name="Percent 2 16 3 2 17" xfId="59209"/>
    <cellStyle name="Percent 2 16 3 2 18" xfId="60403"/>
    <cellStyle name="Percent 2 16 3 2 19" xfId="61787"/>
    <cellStyle name="Percent 2 16 3 2 2" xfId="12589"/>
    <cellStyle name="Percent 2 16 3 2 20" xfId="62981"/>
    <cellStyle name="Percent 2 16 3 2 3" xfId="15360"/>
    <cellStyle name="Percent 2 16 3 2 4" xfId="36240"/>
    <cellStyle name="Percent 2 16 3 2 5" xfId="33416"/>
    <cellStyle name="Percent 2 16 3 2 6" xfId="39239"/>
    <cellStyle name="Percent 2 16 3 2 7" xfId="46777"/>
    <cellStyle name="Percent 2 16 3 2 8" xfId="48100"/>
    <cellStyle name="Percent 2 16 3 2 9" xfId="49359"/>
    <cellStyle name="Percent 2 16 3 20" xfId="7745"/>
    <cellStyle name="Percent 2 16 3 20 2" xfId="16950"/>
    <cellStyle name="Percent 2 16 3 20 3" xfId="33169"/>
    <cellStyle name="Percent 2 16 3 20 4" xfId="38390"/>
    <cellStyle name="Percent 2 16 3 20 5" xfId="34034"/>
    <cellStyle name="Percent 2 16 3 20 6" xfId="44378"/>
    <cellStyle name="Percent 2 16 3 21" xfId="7746"/>
    <cellStyle name="Percent 2 16 3 21 2" xfId="17342"/>
    <cellStyle name="Percent 2 16 3 21 3" xfId="33454"/>
    <cellStyle name="Percent 2 16 3 21 4" xfId="40267"/>
    <cellStyle name="Percent 2 16 3 21 5" xfId="42832"/>
    <cellStyle name="Percent 2 16 3 21 6" xfId="44763"/>
    <cellStyle name="Percent 2 16 3 22" xfId="7747"/>
    <cellStyle name="Percent 2 16 3 22 2" xfId="17743"/>
    <cellStyle name="Percent 2 16 3 22 3" xfId="33751"/>
    <cellStyle name="Percent 2 16 3 22 4" xfId="38053"/>
    <cellStyle name="Percent 2 16 3 22 5" xfId="33428"/>
    <cellStyle name="Percent 2 16 3 22 6" xfId="35311"/>
    <cellStyle name="Percent 2 16 3 23" xfId="7748"/>
    <cellStyle name="Percent 2 16 3 23 2" xfId="18148"/>
    <cellStyle name="Percent 2 16 3 23 3" xfId="34028"/>
    <cellStyle name="Percent 2 16 3 23 4" xfId="10512"/>
    <cellStyle name="Percent 2 16 3 23 5" xfId="36305"/>
    <cellStyle name="Percent 2 16 3 23 6" xfId="38862"/>
    <cellStyle name="Percent 2 16 3 24" xfId="7749"/>
    <cellStyle name="Percent 2 16 3 24 2" xfId="18551"/>
    <cellStyle name="Percent 2 16 3 24 3" xfId="34330"/>
    <cellStyle name="Percent 2 16 3 24 4" xfId="10534"/>
    <cellStyle name="Percent 2 16 3 24 5" xfId="41130"/>
    <cellStyle name="Percent 2 16 3 24 6" xfId="44746"/>
    <cellStyle name="Percent 2 16 3 25" xfId="7750"/>
    <cellStyle name="Percent 2 16 3 25 2" xfId="18960"/>
    <cellStyle name="Percent 2 16 3 25 3" xfId="34634"/>
    <cellStyle name="Percent 2 16 3 25 4" xfId="30297"/>
    <cellStyle name="Percent 2 16 3 25 5" xfId="33269"/>
    <cellStyle name="Percent 2 16 3 25 6" xfId="43552"/>
    <cellStyle name="Percent 2 16 3 26" xfId="7751"/>
    <cellStyle name="Percent 2 16 3 26 2" xfId="19371"/>
    <cellStyle name="Percent 2 16 3 26 3" xfId="34929"/>
    <cellStyle name="Percent 2 16 3 26 4" xfId="10628"/>
    <cellStyle name="Percent 2 16 3 26 5" xfId="32168"/>
    <cellStyle name="Percent 2 16 3 26 6" xfId="38743"/>
    <cellStyle name="Percent 2 16 3 27" xfId="7752"/>
    <cellStyle name="Percent 2 16 3 27 2" xfId="19774"/>
    <cellStyle name="Percent 2 16 3 27 3" xfId="35228"/>
    <cellStyle name="Percent 2 16 3 27 4" xfId="31996"/>
    <cellStyle name="Percent 2 16 3 27 5" xfId="35205"/>
    <cellStyle name="Percent 2 16 3 27 6" xfId="41358"/>
    <cellStyle name="Percent 2 16 3 28" xfId="7753"/>
    <cellStyle name="Percent 2 16 3 28 2" xfId="20181"/>
    <cellStyle name="Percent 2 16 3 28 3" xfId="35553"/>
    <cellStyle name="Percent 2 16 3 28 4" xfId="40907"/>
    <cellStyle name="Percent 2 16 3 28 5" xfId="43298"/>
    <cellStyle name="Percent 2 16 3 28 6" xfId="44567"/>
    <cellStyle name="Percent 2 16 3 29" xfId="7754"/>
    <cellStyle name="Percent 2 16 3 29 2" xfId="20579"/>
    <cellStyle name="Percent 2 16 3 29 3" xfId="35853"/>
    <cellStyle name="Percent 2 16 3 29 4" xfId="30585"/>
    <cellStyle name="Percent 2 16 3 29 5" xfId="34963"/>
    <cellStyle name="Percent 2 16 3 29 6" xfId="42124"/>
    <cellStyle name="Percent 2 16 3 3" xfId="7755"/>
    <cellStyle name="Percent 2 16 3 3 10" xfId="50601"/>
    <cellStyle name="Percent 2 16 3 3 11" xfId="51803"/>
    <cellStyle name="Percent 2 16 3 3 12" xfId="53082"/>
    <cellStyle name="Percent 2 16 3 3 13" xfId="54324"/>
    <cellStyle name="Percent 2 16 3 3 14" xfId="55558"/>
    <cellStyle name="Percent 2 16 3 3 15" xfId="56785"/>
    <cellStyle name="Percent 2 16 3 3 16" xfId="58002"/>
    <cellStyle name="Percent 2 16 3 3 17" xfId="59210"/>
    <cellStyle name="Percent 2 16 3 3 18" xfId="60404"/>
    <cellStyle name="Percent 2 16 3 3 19" xfId="61788"/>
    <cellStyle name="Percent 2 16 3 3 2" xfId="12594"/>
    <cellStyle name="Percent 2 16 3 3 20" xfId="62982"/>
    <cellStyle name="Percent 2 16 3 3 3" xfId="9997"/>
    <cellStyle name="Percent 2 16 3 3 4" xfId="34774"/>
    <cellStyle name="Percent 2 16 3 3 5" xfId="23532"/>
    <cellStyle name="Percent 2 16 3 3 6" xfId="19498"/>
    <cellStyle name="Percent 2 16 3 3 7" xfId="46778"/>
    <cellStyle name="Percent 2 16 3 3 8" xfId="48101"/>
    <cellStyle name="Percent 2 16 3 3 9" xfId="49360"/>
    <cellStyle name="Percent 2 16 3 30" xfId="7756"/>
    <cellStyle name="Percent 2 16 3 30 2" xfId="20979"/>
    <cellStyle name="Percent 2 16 3 30 3" xfId="36155"/>
    <cellStyle name="Percent 2 16 3 30 4" xfId="38666"/>
    <cellStyle name="Percent 2 16 3 30 5" xfId="14071"/>
    <cellStyle name="Percent 2 16 3 30 6" xfId="44738"/>
    <cellStyle name="Percent 2 16 3 31" xfId="7757"/>
    <cellStyle name="Percent 2 16 3 31 2" xfId="18602"/>
    <cellStyle name="Percent 2 16 3 31 3" xfId="34369"/>
    <cellStyle name="Percent 2 16 3 31 4" xfId="31500"/>
    <cellStyle name="Percent 2 16 3 31 5" xfId="40892"/>
    <cellStyle name="Percent 2 16 3 31 6" xfId="45138"/>
    <cellStyle name="Percent 2 16 3 32" xfId="7758"/>
    <cellStyle name="Percent 2 16 3 32 2" xfId="23047"/>
    <cellStyle name="Percent 2 16 3 32 3" xfId="37566"/>
    <cellStyle name="Percent 2 16 3 32 4" xfId="41537"/>
    <cellStyle name="Percent 2 16 3 32 5" xfId="43772"/>
    <cellStyle name="Percent 2 16 3 32 6" xfId="43891"/>
    <cellStyle name="Percent 2 16 3 33" xfId="7759"/>
    <cellStyle name="Percent 2 16 3 33 2" xfId="13699"/>
    <cellStyle name="Percent 2 16 3 33 3" xfId="30495"/>
    <cellStyle name="Percent 2 16 3 33 4" xfId="33414"/>
    <cellStyle name="Percent 2 16 3 33 5" xfId="38094"/>
    <cellStyle name="Percent 2 16 3 33 6" xfId="38687"/>
    <cellStyle name="Percent 2 16 3 34" xfId="9773"/>
    <cellStyle name="Percent 2 16 3 35" xfId="16634"/>
    <cellStyle name="Percent 2 16 3 36" xfId="23616"/>
    <cellStyle name="Percent 2 16 3 37" xfId="19013"/>
    <cellStyle name="Percent 2 16 3 38" xfId="19471"/>
    <cellStyle name="Percent 2 16 3 39" xfId="22797"/>
    <cellStyle name="Percent 2 16 3 4" xfId="7760"/>
    <cellStyle name="Percent 2 16 3 4 10" xfId="50602"/>
    <cellStyle name="Percent 2 16 3 4 11" xfId="51804"/>
    <cellStyle name="Percent 2 16 3 4 12" xfId="53083"/>
    <cellStyle name="Percent 2 16 3 4 13" xfId="54325"/>
    <cellStyle name="Percent 2 16 3 4 14" xfId="55559"/>
    <cellStyle name="Percent 2 16 3 4 15" xfId="56786"/>
    <cellStyle name="Percent 2 16 3 4 16" xfId="58003"/>
    <cellStyle name="Percent 2 16 3 4 17" xfId="59211"/>
    <cellStyle name="Percent 2 16 3 4 18" xfId="60405"/>
    <cellStyle name="Percent 2 16 3 4 19" xfId="61789"/>
    <cellStyle name="Percent 2 16 3 4 2" xfId="12595"/>
    <cellStyle name="Percent 2 16 3 4 20" xfId="62983"/>
    <cellStyle name="Percent 2 16 3 4 3" xfId="9996"/>
    <cellStyle name="Percent 2 16 3 4 4" xfId="34471"/>
    <cellStyle name="Percent 2 16 3 4 5" xfId="30452"/>
    <cellStyle name="Percent 2 16 3 4 6" xfId="35148"/>
    <cellStyle name="Percent 2 16 3 4 7" xfId="46779"/>
    <cellStyle name="Percent 2 16 3 4 8" xfId="48102"/>
    <cellStyle name="Percent 2 16 3 4 9" xfId="49361"/>
    <cellStyle name="Percent 2 16 3 40" xfId="15446"/>
    <cellStyle name="Percent 2 16 3 41" xfId="22537"/>
    <cellStyle name="Percent 2 16 3 42" xfId="23084"/>
    <cellStyle name="Percent 2 16 3 43" xfId="13485"/>
    <cellStyle name="Percent 2 16 3 44" xfId="23154"/>
    <cellStyle name="Percent 2 16 3 45" xfId="23299"/>
    <cellStyle name="Percent 2 16 3 46" xfId="23768"/>
    <cellStyle name="Percent 2 16 3 47" xfId="22941"/>
    <cellStyle name="Percent 2 16 3 48" xfId="21272"/>
    <cellStyle name="Percent 2 16 3 49" xfId="23897"/>
    <cellStyle name="Percent 2 16 3 5" xfId="7761"/>
    <cellStyle name="Percent 2 16 3 5 10" xfId="50603"/>
    <cellStyle name="Percent 2 16 3 5 11" xfId="51805"/>
    <cellStyle name="Percent 2 16 3 5 12" xfId="53084"/>
    <cellStyle name="Percent 2 16 3 5 13" xfId="54326"/>
    <cellStyle name="Percent 2 16 3 5 14" xfId="55560"/>
    <cellStyle name="Percent 2 16 3 5 15" xfId="56787"/>
    <cellStyle name="Percent 2 16 3 5 16" xfId="58004"/>
    <cellStyle name="Percent 2 16 3 5 17" xfId="59212"/>
    <cellStyle name="Percent 2 16 3 5 18" xfId="60406"/>
    <cellStyle name="Percent 2 16 3 5 19" xfId="61790"/>
    <cellStyle name="Percent 2 16 3 5 2" xfId="12596"/>
    <cellStyle name="Percent 2 16 3 5 20" xfId="62984"/>
    <cellStyle name="Percent 2 16 3 5 3" xfId="9995"/>
    <cellStyle name="Percent 2 16 3 5 4" xfId="34158"/>
    <cellStyle name="Percent 2 16 3 5 5" xfId="39834"/>
    <cellStyle name="Percent 2 16 3 5 6" xfId="37891"/>
    <cellStyle name="Percent 2 16 3 5 7" xfId="46780"/>
    <cellStyle name="Percent 2 16 3 5 8" xfId="48103"/>
    <cellStyle name="Percent 2 16 3 5 9" xfId="49362"/>
    <cellStyle name="Percent 2 16 3 50" xfId="21323"/>
    <cellStyle name="Percent 2 16 3 51" xfId="22027"/>
    <cellStyle name="Percent 2 16 3 52" xfId="23687"/>
    <cellStyle name="Percent 2 16 3 53" xfId="22654"/>
    <cellStyle name="Percent 2 16 3 54" xfId="17437"/>
    <cellStyle name="Percent 2 16 3 55" xfId="22440"/>
    <cellStyle name="Percent 2 16 3 56" xfId="19757"/>
    <cellStyle name="Percent 2 16 3 57" xfId="24432"/>
    <cellStyle name="Percent 2 16 3 58" xfId="24641"/>
    <cellStyle name="Percent 2 16 3 59" xfId="24843"/>
    <cellStyle name="Percent 2 16 3 6" xfId="7762"/>
    <cellStyle name="Percent 2 16 3 6 10" xfId="50604"/>
    <cellStyle name="Percent 2 16 3 6 11" xfId="51806"/>
    <cellStyle name="Percent 2 16 3 6 12" xfId="53085"/>
    <cellStyle name="Percent 2 16 3 6 13" xfId="54327"/>
    <cellStyle name="Percent 2 16 3 6 14" xfId="55561"/>
    <cellStyle name="Percent 2 16 3 6 15" xfId="56788"/>
    <cellStyle name="Percent 2 16 3 6 16" xfId="58005"/>
    <cellStyle name="Percent 2 16 3 6 17" xfId="59213"/>
    <cellStyle name="Percent 2 16 3 6 18" xfId="60407"/>
    <cellStyle name="Percent 2 16 3 6 19" xfId="61791"/>
    <cellStyle name="Percent 2 16 3 6 2" xfId="12597"/>
    <cellStyle name="Percent 2 16 3 6 20" xfId="62985"/>
    <cellStyle name="Percent 2 16 3 6 3" xfId="9994"/>
    <cellStyle name="Percent 2 16 3 6 4" xfId="20272"/>
    <cellStyle name="Percent 2 16 3 6 5" xfId="39874"/>
    <cellStyle name="Percent 2 16 3 6 6" xfId="35798"/>
    <cellStyle name="Percent 2 16 3 6 7" xfId="46781"/>
    <cellStyle name="Percent 2 16 3 6 8" xfId="48104"/>
    <cellStyle name="Percent 2 16 3 6 9" xfId="49363"/>
    <cellStyle name="Percent 2 16 3 60" xfId="25047"/>
    <cellStyle name="Percent 2 16 3 61" xfId="25243"/>
    <cellStyle name="Percent 2 16 3 62" xfId="25442"/>
    <cellStyle name="Percent 2 16 3 63" xfId="25640"/>
    <cellStyle name="Percent 2 16 3 64" xfId="24308"/>
    <cellStyle name="Percent 2 16 3 65" xfId="21261"/>
    <cellStyle name="Percent 2 16 3 66" xfId="27652"/>
    <cellStyle name="Percent 2 16 3 67" xfId="27514"/>
    <cellStyle name="Percent 2 16 3 68" xfId="21882"/>
    <cellStyle name="Percent 2 16 3 69" xfId="21623"/>
    <cellStyle name="Percent 2 16 3 7" xfId="7763"/>
    <cellStyle name="Percent 2 16 3 7 10" xfId="50605"/>
    <cellStyle name="Percent 2 16 3 7 11" xfId="51807"/>
    <cellStyle name="Percent 2 16 3 7 12" xfId="53086"/>
    <cellStyle name="Percent 2 16 3 7 13" xfId="54328"/>
    <cellStyle name="Percent 2 16 3 7 14" xfId="55562"/>
    <cellStyle name="Percent 2 16 3 7 15" xfId="56789"/>
    <cellStyle name="Percent 2 16 3 7 16" xfId="58006"/>
    <cellStyle name="Percent 2 16 3 7 17" xfId="59214"/>
    <cellStyle name="Percent 2 16 3 7 18" xfId="60408"/>
    <cellStyle name="Percent 2 16 3 7 19" xfId="61792"/>
    <cellStyle name="Percent 2 16 3 7 2" xfId="12598"/>
    <cellStyle name="Percent 2 16 3 7 20" xfId="62986"/>
    <cellStyle name="Percent 2 16 3 7 3" xfId="9993"/>
    <cellStyle name="Percent 2 16 3 7 4" xfId="37352"/>
    <cellStyle name="Percent 2 16 3 7 5" xfId="13540"/>
    <cellStyle name="Percent 2 16 3 7 6" xfId="33114"/>
    <cellStyle name="Percent 2 16 3 7 7" xfId="46782"/>
    <cellStyle name="Percent 2 16 3 7 8" xfId="48105"/>
    <cellStyle name="Percent 2 16 3 7 9" xfId="49364"/>
    <cellStyle name="Percent 2 16 3 70" xfId="29224"/>
    <cellStyle name="Percent 2 16 3 71" xfId="29112"/>
    <cellStyle name="Percent 2 16 3 72" xfId="29416"/>
    <cellStyle name="Percent 2 16 3 73" xfId="29238"/>
    <cellStyle name="Percent 2 16 3 74" xfId="27819"/>
    <cellStyle name="Percent 2 16 3 75" xfId="27502"/>
    <cellStyle name="Percent 2 16 3 76" xfId="12856"/>
    <cellStyle name="Percent 2 16 3 77" xfId="36097"/>
    <cellStyle name="Percent 2 16 3 78" xfId="37978"/>
    <cellStyle name="Percent 2 16 3 79" xfId="43328"/>
    <cellStyle name="Percent 2 16 3 8" xfId="7764"/>
    <cellStyle name="Percent 2 16 3 8 2" xfId="12599"/>
    <cellStyle name="Percent 2 16 3 8 3" xfId="9991"/>
    <cellStyle name="Percent 2 16 3 8 4" xfId="37066"/>
    <cellStyle name="Percent 2 16 3 8 5" xfId="14298"/>
    <cellStyle name="Percent 2 16 3 8 6" xfId="11167"/>
    <cellStyle name="Percent 2 16 3 80" xfId="46776"/>
    <cellStyle name="Percent 2 16 3 81" xfId="48099"/>
    <cellStyle name="Percent 2 16 3 82" xfId="49358"/>
    <cellStyle name="Percent 2 16 3 83" xfId="50599"/>
    <cellStyle name="Percent 2 16 3 84" xfId="51801"/>
    <cellStyle name="Percent 2 16 3 85" xfId="53080"/>
    <cellStyle name="Percent 2 16 3 86" xfId="54322"/>
    <cellStyle name="Percent 2 16 3 87" xfId="55556"/>
    <cellStyle name="Percent 2 16 3 88" xfId="56783"/>
    <cellStyle name="Percent 2 16 3 89" xfId="58000"/>
    <cellStyle name="Percent 2 16 3 9" xfId="7765"/>
    <cellStyle name="Percent 2 16 3 9 2" xfId="12600"/>
    <cellStyle name="Percent 2 16 3 9 3" xfId="9990"/>
    <cellStyle name="Percent 2 16 3 9 4" xfId="34640"/>
    <cellStyle name="Percent 2 16 3 9 5" xfId="20961"/>
    <cellStyle name="Percent 2 16 3 9 6" xfId="11107"/>
    <cellStyle name="Percent 2 16 3 90" xfId="59208"/>
    <cellStyle name="Percent 2 16 3 91" xfId="60402"/>
    <cellStyle name="Percent 2 16 3 92" xfId="61786"/>
    <cellStyle name="Percent 2 16 3 93" xfId="62980"/>
    <cellStyle name="Percent 2 16 30" xfId="7766"/>
    <cellStyle name="Percent 2 16 30 2" xfId="20173"/>
    <cellStyle name="Percent 2 16 30 3" xfId="35545"/>
    <cellStyle name="Percent 2 16 30 4" xfId="41043"/>
    <cellStyle name="Percent 2 16 30 5" xfId="43388"/>
    <cellStyle name="Percent 2 16 30 6" xfId="35969"/>
    <cellStyle name="Percent 2 16 31" xfId="7767"/>
    <cellStyle name="Percent 2 16 31 2" xfId="20571"/>
    <cellStyle name="Percent 2 16 31 3" xfId="35847"/>
    <cellStyle name="Percent 2 16 31 4" xfId="31623"/>
    <cellStyle name="Percent 2 16 31 5" xfId="35310"/>
    <cellStyle name="Percent 2 16 31 6" xfId="42404"/>
    <cellStyle name="Percent 2 16 32" xfId="7768"/>
    <cellStyle name="Percent 2 16 32 2" xfId="20971"/>
    <cellStyle name="Percent 2 16 32 3" xfId="36149"/>
    <cellStyle name="Percent 2 16 32 4" xfId="41236"/>
    <cellStyle name="Percent 2 16 32 5" xfId="43538"/>
    <cellStyle name="Percent 2 16 32 6" xfId="44489"/>
    <cellStyle name="Percent 2 16 33" xfId="7769"/>
    <cellStyle name="Percent 2 16 33 2" xfId="18608"/>
    <cellStyle name="Percent 2 16 33 3" xfId="34375"/>
    <cellStyle name="Percent 2 16 33 4" xfId="41735"/>
    <cellStyle name="Percent 2 16 33 5" xfId="43909"/>
    <cellStyle name="Percent 2 16 33 6" xfId="45076"/>
    <cellStyle name="Percent 2 16 34" xfId="7770"/>
    <cellStyle name="Percent 2 16 34 2" xfId="23539"/>
    <cellStyle name="Percent 2 16 34 3" xfId="37907"/>
    <cellStyle name="Percent 2 16 34 4" xfId="32053"/>
    <cellStyle name="Percent 2 16 34 5" xfId="31323"/>
    <cellStyle name="Percent 2 16 34 6" xfId="43816"/>
    <cellStyle name="Percent 2 16 35" xfId="7771"/>
    <cellStyle name="Percent 2 16 35 2" xfId="23746"/>
    <cellStyle name="Percent 2 16 35 3" xfId="38048"/>
    <cellStyle name="Percent 2 16 35 4" xfId="13237"/>
    <cellStyle name="Percent 2 16 35 5" xfId="39946"/>
    <cellStyle name="Percent 2 16 35 6" xfId="34698"/>
    <cellStyle name="Percent 2 16 36" xfId="9771"/>
    <cellStyle name="Percent 2 16 37" xfId="24147"/>
    <cellStyle name="Percent 2 16 38" xfId="22513"/>
    <cellStyle name="Percent 2 16 39" xfId="24580"/>
    <cellStyle name="Percent 2 16 4" xfId="7772"/>
    <cellStyle name="Percent 2 16 4 10" xfId="50606"/>
    <cellStyle name="Percent 2 16 4 11" xfId="51808"/>
    <cellStyle name="Percent 2 16 4 12" xfId="53087"/>
    <cellStyle name="Percent 2 16 4 13" xfId="54329"/>
    <cellStyle name="Percent 2 16 4 14" xfId="55563"/>
    <cellStyle name="Percent 2 16 4 15" xfId="56790"/>
    <cellStyle name="Percent 2 16 4 16" xfId="58007"/>
    <cellStyle name="Percent 2 16 4 17" xfId="59215"/>
    <cellStyle name="Percent 2 16 4 18" xfId="60409"/>
    <cellStyle name="Percent 2 16 4 19" xfId="61793"/>
    <cellStyle name="Percent 2 16 4 2" xfId="12570"/>
    <cellStyle name="Percent 2 16 4 20" xfId="62987"/>
    <cellStyle name="Percent 2 16 4 3" xfId="19382"/>
    <cellStyle name="Percent 2 16 4 4" xfId="19872"/>
    <cellStyle name="Percent 2 16 4 5" xfId="39760"/>
    <cellStyle name="Percent 2 16 4 6" xfId="42714"/>
    <cellStyle name="Percent 2 16 4 7" xfId="46783"/>
    <cellStyle name="Percent 2 16 4 8" xfId="48106"/>
    <cellStyle name="Percent 2 16 4 9" xfId="49365"/>
    <cellStyle name="Percent 2 16 40" xfId="24780"/>
    <cellStyle name="Percent 2 16 41" xfId="24985"/>
    <cellStyle name="Percent 2 16 42" xfId="25181"/>
    <cellStyle name="Percent 2 16 43" xfId="25380"/>
    <cellStyle name="Percent 2 16 44" xfId="25578"/>
    <cellStyle name="Percent 2 16 45" xfId="25766"/>
    <cellStyle name="Percent 2 16 46" xfId="25952"/>
    <cellStyle name="Percent 2 16 47" xfId="26144"/>
    <cellStyle name="Percent 2 16 48" xfId="26329"/>
    <cellStyle name="Percent 2 16 49" xfId="26510"/>
    <cellStyle name="Percent 2 16 5" xfId="7773"/>
    <cellStyle name="Percent 2 16 5 10" xfId="50607"/>
    <cellStyle name="Percent 2 16 5 11" xfId="51809"/>
    <cellStyle name="Percent 2 16 5 12" xfId="53088"/>
    <cellStyle name="Percent 2 16 5 13" xfId="54330"/>
    <cellStyle name="Percent 2 16 5 14" xfId="55564"/>
    <cellStyle name="Percent 2 16 5 15" xfId="56791"/>
    <cellStyle name="Percent 2 16 5 16" xfId="58008"/>
    <cellStyle name="Percent 2 16 5 17" xfId="59216"/>
    <cellStyle name="Percent 2 16 5 18" xfId="60410"/>
    <cellStyle name="Percent 2 16 5 19" xfId="61794"/>
    <cellStyle name="Percent 2 16 5 2" xfId="12601"/>
    <cellStyle name="Percent 2 16 5 20" xfId="62988"/>
    <cellStyle name="Percent 2 16 5 3" xfId="9989"/>
    <cellStyle name="Percent 2 16 5 4" xfId="34910"/>
    <cellStyle name="Percent 2 16 5 5" xfId="16924"/>
    <cellStyle name="Percent 2 16 5 6" xfId="37227"/>
    <cellStyle name="Percent 2 16 5 7" xfId="46784"/>
    <cellStyle name="Percent 2 16 5 8" xfId="48107"/>
    <cellStyle name="Percent 2 16 5 9" xfId="49366"/>
    <cellStyle name="Percent 2 16 50" xfId="26698"/>
    <cellStyle name="Percent 2 16 51" xfId="26879"/>
    <cellStyle name="Percent 2 16 52" xfId="27057"/>
    <cellStyle name="Percent 2 16 53" xfId="27228"/>
    <cellStyle name="Percent 2 16 54" xfId="27402"/>
    <cellStyle name="Percent 2 16 55" xfId="27566"/>
    <cellStyle name="Percent 2 16 56" xfId="27726"/>
    <cellStyle name="Percent 2 16 57" xfId="27880"/>
    <cellStyle name="Percent 2 16 58" xfId="28025"/>
    <cellStyle name="Percent 2 16 59" xfId="28178"/>
    <cellStyle name="Percent 2 16 6" xfId="7774"/>
    <cellStyle name="Percent 2 16 6 10" xfId="50608"/>
    <cellStyle name="Percent 2 16 6 11" xfId="51810"/>
    <cellStyle name="Percent 2 16 6 12" xfId="53089"/>
    <cellStyle name="Percent 2 16 6 13" xfId="54331"/>
    <cellStyle name="Percent 2 16 6 14" xfId="55565"/>
    <cellStyle name="Percent 2 16 6 15" xfId="56792"/>
    <cellStyle name="Percent 2 16 6 16" xfId="58009"/>
    <cellStyle name="Percent 2 16 6 17" xfId="59217"/>
    <cellStyle name="Percent 2 16 6 18" xfId="60411"/>
    <cellStyle name="Percent 2 16 6 19" xfId="61795"/>
    <cellStyle name="Percent 2 16 6 2" xfId="12602"/>
    <cellStyle name="Percent 2 16 6 20" xfId="62989"/>
    <cellStyle name="Percent 2 16 6 3" xfId="9988"/>
    <cellStyle name="Percent 2 16 6 4" xfId="37002"/>
    <cellStyle name="Percent 2 16 6 5" xfId="11114"/>
    <cellStyle name="Percent 2 16 6 6" xfId="34223"/>
    <cellStyle name="Percent 2 16 6 7" xfId="46785"/>
    <cellStyle name="Percent 2 16 6 8" xfId="48108"/>
    <cellStyle name="Percent 2 16 6 9" xfId="49367"/>
    <cellStyle name="Percent 2 16 60" xfId="28331"/>
    <cellStyle name="Percent 2 16 61" xfId="28473"/>
    <cellStyle name="Percent 2 16 62" xfId="28616"/>
    <cellStyle name="Percent 2 16 63" xfId="28752"/>
    <cellStyle name="Percent 2 16 64" xfId="28880"/>
    <cellStyle name="Percent 2 16 65" xfId="29006"/>
    <cellStyle name="Percent 2 16 66" xfId="27003"/>
    <cellStyle name="Percent 2 16 67" xfId="21579"/>
    <cellStyle name="Percent 2 16 68" xfId="27681"/>
    <cellStyle name="Percent 2 16 69" xfId="26665"/>
    <cellStyle name="Percent 2 16 7" xfId="7775"/>
    <cellStyle name="Percent 2 16 7 10" xfId="50609"/>
    <cellStyle name="Percent 2 16 7 11" xfId="51811"/>
    <cellStyle name="Percent 2 16 7 12" xfId="53090"/>
    <cellStyle name="Percent 2 16 7 13" xfId="54332"/>
    <cellStyle name="Percent 2 16 7 14" xfId="55566"/>
    <cellStyle name="Percent 2 16 7 15" xfId="56793"/>
    <cellStyle name="Percent 2 16 7 16" xfId="58010"/>
    <cellStyle name="Percent 2 16 7 17" xfId="59218"/>
    <cellStyle name="Percent 2 16 7 18" xfId="60412"/>
    <cellStyle name="Percent 2 16 7 19" xfId="61796"/>
    <cellStyle name="Percent 2 16 7 2" xfId="12603"/>
    <cellStyle name="Percent 2 16 7 20" xfId="62990"/>
    <cellStyle name="Percent 2 16 7 3" xfId="9987"/>
    <cellStyle name="Percent 2 16 7 4" xfId="38112"/>
    <cellStyle name="Percent 2 16 7 5" xfId="14582"/>
    <cellStyle name="Percent 2 16 7 6" xfId="33737"/>
    <cellStyle name="Percent 2 16 7 7" xfId="46786"/>
    <cellStyle name="Percent 2 16 7 8" xfId="48109"/>
    <cellStyle name="Percent 2 16 7 9" xfId="49368"/>
    <cellStyle name="Percent 2 16 70" xfId="29562"/>
    <cellStyle name="Percent 2 16 71" xfId="29645"/>
    <cellStyle name="Percent 2 16 72" xfId="29717"/>
    <cellStyle name="Percent 2 16 73" xfId="29809"/>
    <cellStyle name="Percent 2 16 74" xfId="29876"/>
    <cellStyle name="Percent 2 16 75" xfId="29929"/>
    <cellStyle name="Percent 2 16 76" xfId="29310"/>
    <cellStyle name="Percent 2 16 77" xfId="29913"/>
    <cellStyle name="Percent 2 16 78" xfId="12858"/>
    <cellStyle name="Percent 2 16 79" xfId="31843"/>
    <cellStyle name="Percent 2 16 8" xfId="7776"/>
    <cellStyle name="Percent 2 16 8 10" xfId="50610"/>
    <cellStyle name="Percent 2 16 8 11" xfId="51812"/>
    <cellStyle name="Percent 2 16 8 12" xfId="53091"/>
    <cellStyle name="Percent 2 16 8 13" xfId="54333"/>
    <cellStyle name="Percent 2 16 8 14" xfId="55567"/>
    <cellStyle name="Percent 2 16 8 15" xfId="56794"/>
    <cellStyle name="Percent 2 16 8 16" xfId="58011"/>
    <cellStyle name="Percent 2 16 8 17" xfId="59219"/>
    <cellStyle name="Percent 2 16 8 18" xfId="60413"/>
    <cellStyle name="Percent 2 16 8 19" xfId="61797"/>
    <cellStyle name="Percent 2 16 8 2" xfId="12604"/>
    <cellStyle name="Percent 2 16 8 20" xfId="62991"/>
    <cellStyle name="Percent 2 16 8 3" xfId="9956"/>
    <cellStyle name="Percent 2 16 8 4" xfId="34995"/>
    <cellStyle name="Percent 2 16 8 5" xfId="13084"/>
    <cellStyle name="Percent 2 16 8 6" xfId="22774"/>
    <cellStyle name="Percent 2 16 8 7" xfId="46787"/>
    <cellStyle name="Percent 2 16 8 8" xfId="48110"/>
    <cellStyle name="Percent 2 16 8 9" xfId="49369"/>
    <cellStyle name="Percent 2 16 80" xfId="34429"/>
    <cellStyle name="Percent 2 16 81" xfId="38410"/>
    <cellStyle name="Percent 2 16 82" xfId="46768"/>
    <cellStyle name="Percent 2 16 83" xfId="48091"/>
    <cellStyle name="Percent 2 16 84" xfId="49350"/>
    <cellStyle name="Percent 2 16 85" xfId="50591"/>
    <cellStyle name="Percent 2 16 86" xfId="51793"/>
    <cellStyle name="Percent 2 16 87" xfId="53072"/>
    <cellStyle name="Percent 2 16 88" xfId="54314"/>
    <cellStyle name="Percent 2 16 89" xfId="55548"/>
    <cellStyle name="Percent 2 16 9" xfId="7777"/>
    <cellStyle name="Percent 2 16 9 10" xfId="50611"/>
    <cellStyle name="Percent 2 16 9 11" xfId="51813"/>
    <cellStyle name="Percent 2 16 9 12" xfId="53092"/>
    <cellStyle name="Percent 2 16 9 13" xfId="54334"/>
    <cellStyle name="Percent 2 16 9 14" xfId="55568"/>
    <cellStyle name="Percent 2 16 9 15" xfId="56795"/>
    <cellStyle name="Percent 2 16 9 16" xfId="58012"/>
    <cellStyle name="Percent 2 16 9 17" xfId="59220"/>
    <cellStyle name="Percent 2 16 9 18" xfId="60414"/>
    <cellStyle name="Percent 2 16 9 19" xfId="61798"/>
    <cellStyle name="Percent 2 16 9 2" xfId="12605"/>
    <cellStyle name="Percent 2 16 9 20" xfId="62992"/>
    <cellStyle name="Percent 2 16 9 3" xfId="23778"/>
    <cellStyle name="Percent 2 16 9 4" xfId="34623"/>
    <cellStyle name="Percent 2 16 9 5" xfId="38062"/>
    <cellStyle name="Percent 2 16 9 6" xfId="32581"/>
    <cellStyle name="Percent 2 16 9 7" xfId="46788"/>
    <cellStyle name="Percent 2 16 9 8" xfId="48111"/>
    <cellStyle name="Percent 2 16 9 9" xfId="49370"/>
    <cellStyle name="Percent 2 16 90" xfId="56775"/>
    <cellStyle name="Percent 2 16 91" xfId="57992"/>
    <cellStyle name="Percent 2 16 92" xfId="59200"/>
    <cellStyle name="Percent 2 16 93" xfId="60394"/>
    <cellStyle name="Percent 2 16 94" xfId="61778"/>
    <cellStyle name="Percent 2 16 95" xfId="62972"/>
    <cellStyle name="Percent 2 17" xfId="7778"/>
    <cellStyle name="Percent 2 17 10" xfId="7779"/>
    <cellStyle name="Percent 2 17 10 2" xfId="12607"/>
    <cellStyle name="Percent 2 17 10 3" xfId="23371"/>
    <cellStyle name="Percent 2 17 10 4" xfId="32035"/>
    <cellStyle name="Percent 2 17 10 5" xfId="31939"/>
    <cellStyle name="Percent 2 17 10 6" xfId="43008"/>
    <cellStyle name="Percent 2 17 11" xfId="7780"/>
    <cellStyle name="Percent 2 17 11 2" xfId="12608"/>
    <cellStyle name="Percent 2 17 11 3" xfId="21018"/>
    <cellStyle name="Percent 2 17 11 4" xfId="33866"/>
    <cellStyle name="Percent 2 17 11 5" xfId="10500"/>
    <cellStyle name="Percent 2 17 11 6" xfId="42549"/>
    <cellStyle name="Percent 2 17 12" xfId="7781"/>
    <cellStyle name="Percent 2 17 12 2" xfId="12609"/>
    <cellStyle name="Percent 2 17 12 3" xfId="20617"/>
    <cellStyle name="Percent 2 17 12 4" xfId="33591"/>
    <cellStyle name="Percent 2 17 12 5" xfId="38143"/>
    <cellStyle name="Percent 2 17 12 6" xfId="40717"/>
    <cellStyle name="Percent 2 17 13" xfId="7782"/>
    <cellStyle name="Percent 2 17 13 2" xfId="12610"/>
    <cellStyle name="Percent 2 17 13 3" xfId="20219"/>
    <cellStyle name="Percent 2 17 13 4" xfId="33302"/>
    <cellStyle name="Percent 2 17 13 5" xfId="39084"/>
    <cellStyle name="Percent 2 17 13 6" xfId="38446"/>
    <cellStyle name="Percent 2 17 14" xfId="7783"/>
    <cellStyle name="Percent 2 17 14 2" xfId="12611"/>
    <cellStyle name="Percent 2 17 14 3" xfId="19811"/>
    <cellStyle name="Percent 2 17 14 4" xfId="33000"/>
    <cellStyle name="Percent 2 17 14 5" xfId="37439"/>
    <cellStyle name="Percent 2 17 14 6" xfId="39689"/>
    <cellStyle name="Percent 2 17 15" xfId="7784"/>
    <cellStyle name="Percent 2 17 15 2" xfId="12612"/>
    <cellStyle name="Percent 2 17 15 3" xfId="9986"/>
    <cellStyle name="Percent 2 17 15 4" xfId="32705"/>
    <cellStyle name="Percent 2 17 15 5" xfId="41647"/>
    <cellStyle name="Percent 2 17 15 6" xfId="35788"/>
    <cellStyle name="Percent 2 17 16" xfId="7785"/>
    <cellStyle name="Percent 2 17 16 2" xfId="13325"/>
    <cellStyle name="Percent 2 17 16 3" xfId="30184"/>
    <cellStyle name="Percent 2 17 16 4" xfId="39159"/>
    <cellStyle name="Percent 2 17 16 5" xfId="41984"/>
    <cellStyle name="Percent 2 17 16 6" xfId="41879"/>
    <cellStyle name="Percent 2 17 17" xfId="7786"/>
    <cellStyle name="Percent 2 17 17 2" xfId="14918"/>
    <cellStyle name="Percent 2 17 17 3" xfId="31606"/>
    <cellStyle name="Percent 2 17 17 4" xfId="41789"/>
    <cellStyle name="Percent 2 17 17 5" xfId="43949"/>
    <cellStyle name="Percent 2 17 17 6" xfId="45055"/>
    <cellStyle name="Percent 2 17 18" xfId="7787"/>
    <cellStyle name="Percent 2 17 18 2" xfId="15361"/>
    <cellStyle name="Percent 2 17 18 3" xfId="31945"/>
    <cellStyle name="Percent 2 17 18 4" xfId="41366"/>
    <cellStyle name="Percent 2 17 18 5" xfId="43631"/>
    <cellStyle name="Percent 2 17 18 6" xfId="42843"/>
    <cellStyle name="Percent 2 17 19" xfId="7788"/>
    <cellStyle name="Percent 2 17 19 2" xfId="15762"/>
    <cellStyle name="Percent 2 17 19 3" xfId="32269"/>
    <cellStyle name="Percent 2 17 19 4" xfId="36726"/>
    <cellStyle name="Percent 2 17 19 5" xfId="36152"/>
    <cellStyle name="Percent 2 17 19 6" xfId="44727"/>
    <cellStyle name="Percent 2 17 2" xfId="7789"/>
    <cellStyle name="Percent 2 17 2 10" xfId="7790"/>
    <cellStyle name="Percent 2 17 2 10 2" xfId="12614"/>
    <cellStyle name="Percent 2 17 2 10 3" xfId="9984"/>
    <cellStyle name="Percent 2 17 2 10 4" xfId="32088"/>
    <cellStyle name="Percent 2 17 2 10 5" xfId="39894"/>
    <cellStyle name="Percent 2 17 2 10 6" xfId="35012"/>
    <cellStyle name="Percent 2 17 2 11" xfId="7791"/>
    <cellStyle name="Percent 2 17 2 11 2" xfId="12615"/>
    <cellStyle name="Percent 2 17 2 11 3" xfId="9983"/>
    <cellStyle name="Percent 2 17 2 11 4" xfId="31737"/>
    <cellStyle name="Percent 2 17 2 11 5" xfId="38732"/>
    <cellStyle name="Percent 2 17 2 11 6" xfId="32776"/>
    <cellStyle name="Percent 2 17 2 12" xfId="7792"/>
    <cellStyle name="Percent 2 17 2 12 2" xfId="12616"/>
    <cellStyle name="Percent 2 17 2 12 3" xfId="9982"/>
    <cellStyle name="Percent 2 17 2 12 4" xfId="36239"/>
    <cellStyle name="Percent 2 17 2 12 5" xfId="33712"/>
    <cellStyle name="Percent 2 17 2 12 6" xfId="40786"/>
    <cellStyle name="Percent 2 17 2 13" xfId="7793"/>
    <cellStyle name="Percent 2 17 2 13 2" xfId="12617"/>
    <cellStyle name="Percent 2 17 2 13 3" xfId="9981"/>
    <cellStyle name="Percent 2 17 2 13 4" xfId="35989"/>
    <cellStyle name="Percent 2 17 2 13 5" xfId="38600"/>
    <cellStyle name="Percent 2 17 2 13 6" xfId="33367"/>
    <cellStyle name="Percent 2 17 2 14" xfId="7794"/>
    <cellStyle name="Percent 2 17 2 14 2" xfId="13326"/>
    <cellStyle name="Percent 2 17 2 14 3" xfId="30185"/>
    <cellStyle name="Percent 2 17 2 14 4" xfId="39043"/>
    <cellStyle name="Percent 2 17 2 14 5" xfId="41540"/>
    <cellStyle name="Percent 2 17 2 14 6" xfId="35672"/>
    <cellStyle name="Percent 2 17 2 15" xfId="7795"/>
    <cellStyle name="Percent 2 17 2 15 2" xfId="14919"/>
    <cellStyle name="Percent 2 17 2 15 3" xfId="31607"/>
    <cellStyle name="Percent 2 17 2 15 4" xfId="40161"/>
    <cellStyle name="Percent 2 17 2 15 5" xfId="42748"/>
    <cellStyle name="Percent 2 17 2 15 6" xfId="45028"/>
    <cellStyle name="Percent 2 17 2 16" xfId="7796"/>
    <cellStyle name="Percent 2 17 2 16 2" xfId="15362"/>
    <cellStyle name="Percent 2 17 2 16 3" xfId="31946"/>
    <cellStyle name="Percent 2 17 2 16 4" xfId="40186"/>
    <cellStyle name="Percent 2 17 2 16 5" xfId="42771"/>
    <cellStyle name="Percent 2 17 2 16 6" xfId="43099"/>
    <cellStyle name="Percent 2 17 2 17" xfId="7797"/>
    <cellStyle name="Percent 2 17 2 17 2" xfId="15763"/>
    <cellStyle name="Percent 2 17 2 17 3" xfId="32270"/>
    <cellStyle name="Percent 2 17 2 17 4" xfId="36644"/>
    <cellStyle name="Percent 2 17 2 17 5" xfId="11097"/>
    <cellStyle name="Percent 2 17 2 17 6" xfId="41309"/>
    <cellStyle name="Percent 2 17 2 18" xfId="7798"/>
    <cellStyle name="Percent 2 17 2 18 2" xfId="16164"/>
    <cellStyle name="Percent 2 17 2 18 3" xfId="32570"/>
    <cellStyle name="Percent 2 17 2 18 4" xfId="38726"/>
    <cellStyle name="Percent 2 17 2 18 5" xfId="41247"/>
    <cellStyle name="Percent 2 17 2 18 6" xfId="44980"/>
    <cellStyle name="Percent 2 17 2 19" xfId="7799"/>
    <cellStyle name="Percent 2 17 2 19 2" xfId="16564"/>
    <cellStyle name="Percent 2 17 2 19 3" xfId="32866"/>
    <cellStyle name="Percent 2 17 2 19 4" xfId="38527"/>
    <cellStyle name="Percent 2 17 2 19 5" xfId="34954"/>
    <cellStyle name="Percent 2 17 2 19 6" xfId="40092"/>
    <cellStyle name="Percent 2 17 2 2" xfId="7800"/>
    <cellStyle name="Percent 2 17 2 2 10" xfId="50614"/>
    <cellStyle name="Percent 2 17 2 2 11" xfId="51816"/>
    <cellStyle name="Percent 2 17 2 2 12" xfId="53095"/>
    <cellStyle name="Percent 2 17 2 2 13" xfId="54337"/>
    <cellStyle name="Percent 2 17 2 2 14" xfId="55571"/>
    <cellStyle name="Percent 2 17 2 2 15" xfId="56798"/>
    <cellStyle name="Percent 2 17 2 2 16" xfId="58015"/>
    <cellStyle name="Percent 2 17 2 2 17" xfId="59223"/>
    <cellStyle name="Percent 2 17 2 2 18" xfId="60417"/>
    <cellStyle name="Percent 2 17 2 2 19" xfId="61801"/>
    <cellStyle name="Percent 2 17 2 2 2" xfId="12613"/>
    <cellStyle name="Percent 2 17 2 2 20" xfId="62995"/>
    <cellStyle name="Percent 2 17 2 2 3" xfId="9985"/>
    <cellStyle name="Percent 2 17 2 2 4" xfId="32400"/>
    <cellStyle name="Percent 2 17 2 2 5" xfId="40507"/>
    <cellStyle name="Percent 2 17 2 2 6" xfId="41993"/>
    <cellStyle name="Percent 2 17 2 2 7" xfId="46791"/>
    <cellStyle name="Percent 2 17 2 2 8" xfId="48114"/>
    <cellStyle name="Percent 2 17 2 2 9" xfId="49373"/>
    <cellStyle name="Percent 2 17 2 20" xfId="7801"/>
    <cellStyle name="Percent 2 17 2 20 2" xfId="16964"/>
    <cellStyle name="Percent 2 17 2 20 3" xfId="33177"/>
    <cellStyle name="Percent 2 17 2 20 4" xfId="38927"/>
    <cellStyle name="Percent 2 17 2 20 5" xfId="39795"/>
    <cellStyle name="Percent 2 17 2 20 6" xfId="36525"/>
    <cellStyle name="Percent 2 17 2 21" xfId="7802"/>
    <cellStyle name="Percent 2 17 2 21 2" xfId="17356"/>
    <cellStyle name="Percent 2 17 2 21 3" xfId="33462"/>
    <cellStyle name="Percent 2 17 2 21 4" xfId="40495"/>
    <cellStyle name="Percent 2 17 2 21 5" xfId="43000"/>
    <cellStyle name="Percent 2 17 2 21 6" xfId="44386"/>
    <cellStyle name="Percent 2 17 2 22" xfId="7803"/>
    <cellStyle name="Percent 2 17 2 22 2" xfId="17756"/>
    <cellStyle name="Percent 2 17 2 22 3" xfId="33760"/>
    <cellStyle name="Percent 2 17 2 22 4" xfId="41661"/>
    <cellStyle name="Percent 2 17 2 22 5" xfId="43855"/>
    <cellStyle name="Percent 2 17 2 22 6" xfId="44931"/>
    <cellStyle name="Percent 2 17 2 23" xfId="7804"/>
    <cellStyle name="Percent 2 17 2 23 2" xfId="18162"/>
    <cellStyle name="Percent 2 17 2 23 3" xfId="34037"/>
    <cellStyle name="Percent 2 17 2 23 4" xfId="31413"/>
    <cellStyle name="Percent 2 17 2 23 5" xfId="40503"/>
    <cellStyle name="Percent 2 17 2 23 6" xfId="34418"/>
    <cellStyle name="Percent 2 17 2 24" xfId="7805"/>
    <cellStyle name="Percent 2 17 2 24 2" xfId="18565"/>
    <cellStyle name="Percent 2 17 2 24 3" xfId="34341"/>
    <cellStyle name="Percent 2 17 2 24 4" xfId="41053"/>
    <cellStyle name="Percent 2 17 2 24 5" xfId="43394"/>
    <cellStyle name="Percent 2 17 2 24 6" xfId="44194"/>
    <cellStyle name="Percent 2 17 2 25" xfId="7806"/>
    <cellStyle name="Percent 2 17 2 25 2" xfId="18974"/>
    <cellStyle name="Percent 2 17 2 25 3" xfId="34642"/>
    <cellStyle name="Percent 2 17 2 25 4" xfId="31061"/>
    <cellStyle name="Percent 2 17 2 25 5" xfId="38185"/>
    <cellStyle name="Percent 2 17 2 25 6" xfId="32070"/>
    <cellStyle name="Percent 2 17 2 26" xfId="7807"/>
    <cellStyle name="Percent 2 17 2 26 2" xfId="19385"/>
    <cellStyle name="Percent 2 17 2 26 3" xfId="34938"/>
    <cellStyle name="Percent 2 17 2 26 4" xfId="10630"/>
    <cellStyle name="Percent 2 17 2 26 5" xfId="40410"/>
    <cellStyle name="Percent 2 17 2 26 6" xfId="35686"/>
    <cellStyle name="Percent 2 17 2 27" xfId="7808"/>
    <cellStyle name="Percent 2 17 2 27 2" xfId="19788"/>
    <cellStyle name="Percent 2 17 2 27 3" xfId="35238"/>
    <cellStyle name="Percent 2 17 2 27 4" xfId="10668"/>
    <cellStyle name="Percent 2 17 2 27 5" xfId="32481"/>
    <cellStyle name="Percent 2 17 2 27 6" xfId="13916"/>
    <cellStyle name="Percent 2 17 2 28" xfId="7809"/>
    <cellStyle name="Percent 2 17 2 28 2" xfId="20195"/>
    <cellStyle name="Percent 2 17 2 28 3" xfId="35566"/>
    <cellStyle name="Percent 2 17 2 28 4" xfId="39570"/>
    <cellStyle name="Percent 2 17 2 28 5" xfId="42287"/>
    <cellStyle name="Percent 2 17 2 28 6" xfId="35052"/>
    <cellStyle name="Percent 2 17 2 29" xfId="7810"/>
    <cellStyle name="Percent 2 17 2 29 2" xfId="20593"/>
    <cellStyle name="Percent 2 17 2 29 3" xfId="35863"/>
    <cellStyle name="Percent 2 17 2 29 4" xfId="30344"/>
    <cellStyle name="Percent 2 17 2 29 5" xfId="41223"/>
    <cellStyle name="Percent 2 17 2 29 6" xfId="45126"/>
    <cellStyle name="Percent 2 17 2 3" xfId="7811"/>
    <cellStyle name="Percent 2 17 2 3 10" xfId="50615"/>
    <cellStyle name="Percent 2 17 2 3 11" xfId="51817"/>
    <cellStyle name="Percent 2 17 2 3 12" xfId="53096"/>
    <cellStyle name="Percent 2 17 2 3 13" xfId="54338"/>
    <cellStyle name="Percent 2 17 2 3 14" xfId="55572"/>
    <cellStyle name="Percent 2 17 2 3 15" xfId="56799"/>
    <cellStyle name="Percent 2 17 2 3 16" xfId="58016"/>
    <cellStyle name="Percent 2 17 2 3 17" xfId="59224"/>
    <cellStyle name="Percent 2 17 2 3 18" xfId="60418"/>
    <cellStyle name="Percent 2 17 2 3 19" xfId="61802"/>
    <cellStyle name="Percent 2 17 2 3 2" xfId="12618"/>
    <cellStyle name="Percent 2 17 2 3 20" xfId="62996"/>
    <cellStyle name="Percent 2 17 2 3 3" xfId="23776"/>
    <cellStyle name="Percent 2 17 2 3 4" xfId="35704"/>
    <cellStyle name="Percent 2 17 2 3 5" xfId="10762"/>
    <cellStyle name="Percent 2 17 2 3 6" xfId="42611"/>
    <cellStyle name="Percent 2 17 2 3 7" xfId="46792"/>
    <cellStyle name="Percent 2 17 2 3 8" xfId="48115"/>
    <cellStyle name="Percent 2 17 2 3 9" xfId="49374"/>
    <cellStyle name="Percent 2 17 2 30" xfId="7812"/>
    <cellStyle name="Percent 2 17 2 30 2" xfId="20993"/>
    <cellStyle name="Percent 2 17 2 30 3" xfId="36163"/>
    <cellStyle name="Percent 2 17 2 30 4" xfId="39990"/>
    <cellStyle name="Percent 2 17 2 30 5" xfId="42620"/>
    <cellStyle name="Percent 2 17 2 30 6" xfId="44189"/>
    <cellStyle name="Percent 2 17 2 31" xfId="7813"/>
    <cellStyle name="Percent 2 17 2 31 2" xfId="18599"/>
    <cellStyle name="Percent 2 17 2 31 3" xfId="34366"/>
    <cellStyle name="Percent 2 17 2 31 4" xfId="33203"/>
    <cellStyle name="Percent 2 17 2 31 5" xfId="40359"/>
    <cellStyle name="Percent 2 17 2 31 6" xfId="33283"/>
    <cellStyle name="Percent 2 17 2 32" xfId="7814"/>
    <cellStyle name="Percent 2 17 2 32 2" xfId="23045"/>
    <cellStyle name="Percent 2 17 2 32 3" xfId="37564"/>
    <cellStyle name="Percent 2 17 2 32 4" xfId="39389"/>
    <cellStyle name="Percent 2 17 2 32 5" xfId="42141"/>
    <cellStyle name="Percent 2 17 2 32 6" xfId="40627"/>
    <cellStyle name="Percent 2 17 2 33" xfId="7815"/>
    <cellStyle name="Percent 2 17 2 33 2" xfId="13701"/>
    <cellStyle name="Percent 2 17 2 33 3" xfId="30497"/>
    <cellStyle name="Percent 2 17 2 33 4" xfId="41589"/>
    <cellStyle name="Percent 2 17 2 33 5" xfId="43807"/>
    <cellStyle name="Percent 2 17 2 33 6" xfId="44858"/>
    <cellStyle name="Percent 2 17 2 34" xfId="9775"/>
    <cellStyle name="Percent 2 17 2 35" xfId="16637"/>
    <cellStyle name="Percent 2 17 2 36" xfId="23916"/>
    <cellStyle name="Percent 2 17 2 37" xfId="19017"/>
    <cellStyle name="Percent 2 17 2 38" xfId="13412"/>
    <cellStyle name="Percent 2 17 2 39" xfId="22798"/>
    <cellStyle name="Percent 2 17 2 4" xfId="7816"/>
    <cellStyle name="Percent 2 17 2 4 10" xfId="50616"/>
    <cellStyle name="Percent 2 17 2 4 11" xfId="51818"/>
    <cellStyle name="Percent 2 17 2 4 12" xfId="53097"/>
    <cellStyle name="Percent 2 17 2 4 13" xfId="54339"/>
    <cellStyle name="Percent 2 17 2 4 14" xfId="55573"/>
    <cellStyle name="Percent 2 17 2 4 15" xfId="56800"/>
    <cellStyle name="Percent 2 17 2 4 16" xfId="58017"/>
    <cellStyle name="Percent 2 17 2 4 17" xfId="59225"/>
    <cellStyle name="Percent 2 17 2 4 18" xfId="60419"/>
    <cellStyle name="Percent 2 17 2 4 19" xfId="61803"/>
    <cellStyle name="Percent 2 17 2 4 2" xfId="12619"/>
    <cellStyle name="Percent 2 17 2 4 20" xfId="62997"/>
    <cellStyle name="Percent 2 17 2 4 3" xfId="23569"/>
    <cellStyle name="Percent 2 17 2 4 4" xfId="35368"/>
    <cellStyle name="Percent 2 17 2 4 5" xfId="39173"/>
    <cellStyle name="Percent 2 17 2 4 6" xfId="43935"/>
    <cellStyle name="Percent 2 17 2 4 7" xfId="46793"/>
    <cellStyle name="Percent 2 17 2 4 8" xfId="48116"/>
    <cellStyle name="Percent 2 17 2 4 9" xfId="49375"/>
    <cellStyle name="Percent 2 17 2 40" xfId="22248"/>
    <cellStyle name="Percent 2 17 2 41" xfId="22852"/>
    <cellStyle name="Percent 2 17 2 42" xfId="15006"/>
    <cellStyle name="Percent 2 17 2 43" xfId="22578"/>
    <cellStyle name="Percent 2 17 2 44" xfId="18253"/>
    <cellStyle name="Percent 2 17 2 45" xfId="22383"/>
    <cellStyle name="Percent 2 17 2 46" xfId="19854"/>
    <cellStyle name="Percent 2 17 2 47" xfId="20146"/>
    <cellStyle name="Percent 2 17 2 48" xfId="22839"/>
    <cellStyle name="Percent 2 17 2 49" xfId="23291"/>
    <cellStyle name="Percent 2 17 2 5" xfId="7817"/>
    <cellStyle name="Percent 2 17 2 5 10" xfId="50617"/>
    <cellStyle name="Percent 2 17 2 5 11" xfId="51819"/>
    <cellStyle name="Percent 2 17 2 5 12" xfId="53098"/>
    <cellStyle name="Percent 2 17 2 5 13" xfId="54340"/>
    <cellStyle name="Percent 2 17 2 5 14" xfId="55574"/>
    <cellStyle name="Percent 2 17 2 5 15" xfId="56801"/>
    <cellStyle name="Percent 2 17 2 5 16" xfId="58018"/>
    <cellStyle name="Percent 2 17 2 5 17" xfId="59226"/>
    <cellStyle name="Percent 2 17 2 5 18" xfId="60420"/>
    <cellStyle name="Percent 2 17 2 5 19" xfId="61804"/>
    <cellStyle name="Percent 2 17 2 5 2" xfId="12620"/>
    <cellStyle name="Percent 2 17 2 5 20" xfId="62998"/>
    <cellStyle name="Percent 2 17 2 5 3" xfId="23369"/>
    <cellStyle name="Percent 2 17 2 5 4" xfId="35070"/>
    <cellStyle name="Percent 2 17 2 5 5" xfId="10663"/>
    <cellStyle name="Percent 2 17 2 5 6" xfId="10580"/>
    <cellStyle name="Percent 2 17 2 5 7" xfId="46794"/>
    <cellStyle name="Percent 2 17 2 5 8" xfId="48117"/>
    <cellStyle name="Percent 2 17 2 5 9" xfId="49376"/>
    <cellStyle name="Percent 2 17 2 50" xfId="19315"/>
    <cellStyle name="Percent 2 17 2 51" xfId="18265"/>
    <cellStyle name="Percent 2 17 2 52" xfId="22385"/>
    <cellStyle name="Percent 2 17 2 53" xfId="19852"/>
    <cellStyle name="Percent 2 17 2 54" xfId="22274"/>
    <cellStyle name="Percent 2 17 2 55" xfId="23520"/>
    <cellStyle name="Percent 2 17 2 56" xfId="22186"/>
    <cellStyle name="Percent 2 17 2 57" xfId="22566"/>
    <cellStyle name="Percent 2 17 2 58" xfId="23069"/>
    <cellStyle name="Percent 2 17 2 59" xfId="13520"/>
    <cellStyle name="Percent 2 17 2 6" xfId="7818"/>
    <cellStyle name="Percent 2 17 2 6 10" xfId="50618"/>
    <cellStyle name="Percent 2 17 2 6 11" xfId="51820"/>
    <cellStyle name="Percent 2 17 2 6 12" xfId="53099"/>
    <cellStyle name="Percent 2 17 2 6 13" xfId="54341"/>
    <cellStyle name="Percent 2 17 2 6 14" xfId="55575"/>
    <cellStyle name="Percent 2 17 2 6 15" xfId="56802"/>
    <cellStyle name="Percent 2 17 2 6 16" xfId="58019"/>
    <cellStyle name="Percent 2 17 2 6 17" xfId="59227"/>
    <cellStyle name="Percent 2 17 2 6 18" xfId="60421"/>
    <cellStyle name="Percent 2 17 2 6 19" xfId="61805"/>
    <cellStyle name="Percent 2 17 2 6 2" xfId="12621"/>
    <cellStyle name="Percent 2 17 2 6 20" xfId="62999"/>
    <cellStyle name="Percent 2 17 2 6 3" xfId="21016"/>
    <cellStyle name="Percent 2 17 2 6 4" xfId="34773"/>
    <cellStyle name="Percent 2 17 2 6 5" xfId="17783"/>
    <cellStyle name="Percent 2 17 2 6 6" xfId="36883"/>
    <cellStyle name="Percent 2 17 2 6 7" xfId="46795"/>
    <cellStyle name="Percent 2 17 2 6 8" xfId="48118"/>
    <cellStyle name="Percent 2 17 2 6 9" xfId="49377"/>
    <cellStyle name="Percent 2 17 2 60" xfId="24560"/>
    <cellStyle name="Percent 2 17 2 61" xfId="24760"/>
    <cellStyle name="Percent 2 17 2 62" xfId="24964"/>
    <cellStyle name="Percent 2 17 2 63" xfId="25162"/>
    <cellStyle name="Percent 2 17 2 64" xfId="24260"/>
    <cellStyle name="Percent 2 17 2 65" xfId="27840"/>
    <cellStyle name="Percent 2 17 2 66" xfId="27965"/>
    <cellStyle name="Percent 2 17 2 67" xfId="29451"/>
    <cellStyle name="Percent 2 17 2 68" xfId="26472"/>
    <cellStyle name="Percent 2 17 2 69" xfId="26811"/>
    <cellStyle name="Percent 2 17 2 7" xfId="7819"/>
    <cellStyle name="Percent 2 17 2 7 10" xfId="50619"/>
    <cellStyle name="Percent 2 17 2 7 11" xfId="51821"/>
    <cellStyle name="Percent 2 17 2 7 12" xfId="53100"/>
    <cellStyle name="Percent 2 17 2 7 13" xfId="54342"/>
    <cellStyle name="Percent 2 17 2 7 14" xfId="55576"/>
    <cellStyle name="Percent 2 17 2 7 15" xfId="56803"/>
    <cellStyle name="Percent 2 17 2 7 16" xfId="58020"/>
    <cellStyle name="Percent 2 17 2 7 17" xfId="59228"/>
    <cellStyle name="Percent 2 17 2 7 18" xfId="60422"/>
    <cellStyle name="Percent 2 17 2 7 19" xfId="61806"/>
    <cellStyle name="Percent 2 17 2 7 2" xfId="12622"/>
    <cellStyle name="Percent 2 17 2 7 20" xfId="63000"/>
    <cellStyle name="Percent 2 17 2 7 3" xfId="20607"/>
    <cellStyle name="Percent 2 17 2 7 4" xfId="34470"/>
    <cellStyle name="Percent 2 17 2 7 5" xfId="31410"/>
    <cellStyle name="Percent 2 17 2 7 6" xfId="10526"/>
    <cellStyle name="Percent 2 17 2 7 7" xfId="46796"/>
    <cellStyle name="Percent 2 17 2 7 8" xfId="48119"/>
    <cellStyle name="Percent 2 17 2 7 9" xfId="49378"/>
    <cellStyle name="Percent 2 17 2 70" xfId="26431"/>
    <cellStyle name="Percent 2 17 2 71" xfId="27780"/>
    <cellStyle name="Percent 2 17 2 72" xfId="26804"/>
    <cellStyle name="Percent 2 17 2 73" xfId="29529"/>
    <cellStyle name="Percent 2 17 2 74" xfId="29650"/>
    <cellStyle name="Percent 2 17 2 75" xfId="26490"/>
    <cellStyle name="Percent 2 17 2 76" xfId="12854"/>
    <cellStyle name="Percent 2 17 2 77" xfId="35487"/>
    <cellStyle name="Percent 2 17 2 78" xfId="38504"/>
    <cellStyle name="Percent 2 17 2 79" xfId="39212"/>
    <cellStyle name="Percent 2 17 2 8" xfId="7820"/>
    <cellStyle name="Percent 2 17 2 8 2" xfId="12623"/>
    <cellStyle name="Percent 2 17 2 8 3" xfId="9980"/>
    <cellStyle name="Percent 2 17 2 8 4" xfId="34157"/>
    <cellStyle name="Percent 2 17 2 8 5" xfId="10520"/>
    <cellStyle name="Percent 2 17 2 8 6" xfId="43311"/>
    <cellStyle name="Percent 2 17 2 80" xfId="46790"/>
    <cellStyle name="Percent 2 17 2 81" xfId="48113"/>
    <cellStyle name="Percent 2 17 2 82" xfId="49372"/>
    <cellStyle name="Percent 2 17 2 83" xfId="50613"/>
    <cellStyle name="Percent 2 17 2 84" xfId="51815"/>
    <cellStyle name="Percent 2 17 2 85" xfId="53094"/>
    <cellStyle name="Percent 2 17 2 86" xfId="54336"/>
    <cellStyle name="Percent 2 17 2 87" xfId="55570"/>
    <cellStyle name="Percent 2 17 2 88" xfId="56797"/>
    <cellStyle name="Percent 2 17 2 89" xfId="58014"/>
    <cellStyle name="Percent 2 17 2 9" xfId="7821"/>
    <cellStyle name="Percent 2 17 2 9 2" xfId="12624"/>
    <cellStyle name="Percent 2 17 2 9 3" xfId="20209"/>
    <cellStyle name="Percent 2 17 2 9 4" xfId="9881"/>
    <cellStyle name="Percent 2 17 2 9 5" xfId="39977"/>
    <cellStyle name="Percent 2 17 2 9 6" xfId="41861"/>
    <cellStyle name="Percent 2 17 2 90" xfId="59222"/>
    <cellStyle name="Percent 2 17 2 91" xfId="60416"/>
    <cellStyle name="Percent 2 17 2 92" xfId="61800"/>
    <cellStyle name="Percent 2 17 2 93" xfId="62994"/>
    <cellStyle name="Percent 2 17 20" xfId="7822"/>
    <cellStyle name="Percent 2 17 20 2" xfId="16163"/>
    <cellStyle name="Percent 2 17 20 3" xfId="32569"/>
    <cellStyle name="Percent 2 17 20 4" xfId="38856"/>
    <cellStyle name="Percent 2 17 20 5" xfId="35647"/>
    <cellStyle name="Percent 2 17 20 6" xfId="44943"/>
    <cellStyle name="Percent 2 17 21" xfId="7823"/>
    <cellStyle name="Percent 2 17 21 2" xfId="16563"/>
    <cellStyle name="Percent 2 17 21 3" xfId="32865"/>
    <cellStyle name="Percent 2 17 21 4" xfId="38657"/>
    <cellStyle name="Percent 2 17 21 5" xfId="11204"/>
    <cellStyle name="Percent 2 17 21 6" xfId="15277"/>
    <cellStyle name="Percent 2 17 22" xfId="7824"/>
    <cellStyle name="Percent 2 17 22 2" xfId="16963"/>
    <cellStyle name="Percent 2 17 22 3" xfId="33176"/>
    <cellStyle name="Percent 2 17 22 4" xfId="39041"/>
    <cellStyle name="Percent 2 17 22 5" xfId="22895"/>
    <cellStyle name="Percent 2 17 22 6" xfId="42518"/>
    <cellStyle name="Percent 2 17 23" xfId="7825"/>
    <cellStyle name="Percent 2 17 23 2" xfId="17355"/>
    <cellStyle name="Percent 2 17 23 3" xfId="33461"/>
    <cellStyle name="Percent 2 17 23 4" xfId="40592"/>
    <cellStyle name="Percent 2 17 23 5" xfId="43080"/>
    <cellStyle name="Percent 2 17 23 6" xfId="44435"/>
    <cellStyle name="Percent 2 17 24" xfId="7826"/>
    <cellStyle name="Percent 2 17 24 2" xfId="17755"/>
    <cellStyle name="Percent 2 17 24 3" xfId="33759"/>
    <cellStyle name="Percent 2 17 24 4" xfId="41714"/>
    <cellStyle name="Percent 2 17 24 5" xfId="43890"/>
    <cellStyle name="Percent 2 17 24 6" xfId="44962"/>
    <cellStyle name="Percent 2 17 25" xfId="7827"/>
    <cellStyle name="Percent 2 17 25 2" xfId="18161"/>
    <cellStyle name="Percent 2 17 25 3" xfId="34036"/>
    <cellStyle name="Percent 2 17 25 4" xfId="34405"/>
    <cellStyle name="Percent 2 17 25 5" xfId="38499"/>
    <cellStyle name="Percent 2 17 25 6" xfId="41957"/>
    <cellStyle name="Percent 2 17 26" xfId="7828"/>
    <cellStyle name="Percent 2 17 26 2" xfId="18564"/>
    <cellStyle name="Percent 2 17 26 3" xfId="34340"/>
    <cellStyle name="Percent 2 17 26 4" xfId="41118"/>
    <cellStyle name="Percent 2 17 26 5" xfId="43450"/>
    <cellStyle name="Percent 2 17 26 6" xfId="44247"/>
    <cellStyle name="Percent 2 17 27" xfId="7829"/>
    <cellStyle name="Percent 2 17 27 2" xfId="18973"/>
    <cellStyle name="Percent 2 17 27 3" xfId="34641"/>
    <cellStyle name="Percent 2 17 27 4" xfId="30754"/>
    <cellStyle name="Percent 2 17 27 5" xfId="38454"/>
    <cellStyle name="Percent 2 17 27 6" xfId="35610"/>
    <cellStyle name="Percent 2 17 28" xfId="7830"/>
    <cellStyle name="Percent 2 17 28 2" xfId="19384"/>
    <cellStyle name="Percent 2 17 28 3" xfId="34937"/>
    <cellStyle name="Percent 2 17 28 4" xfId="10629"/>
    <cellStyle name="Percent 2 17 28 5" xfId="40309"/>
    <cellStyle name="Percent 2 17 28 6" xfId="36711"/>
    <cellStyle name="Percent 2 17 29" xfId="7831"/>
    <cellStyle name="Percent 2 17 29 2" xfId="19787"/>
    <cellStyle name="Percent 2 17 29 3" xfId="35237"/>
    <cellStyle name="Percent 2 17 29 4" xfId="21373"/>
    <cellStyle name="Percent 2 17 29 5" xfId="32174"/>
    <cellStyle name="Percent 2 17 29 6" xfId="42773"/>
    <cellStyle name="Percent 2 17 3" xfId="7832"/>
    <cellStyle name="Percent 2 17 3 10" xfId="7833"/>
    <cellStyle name="Percent 2 17 3 10 2" xfId="12626"/>
    <cellStyle name="Percent 2 17 3 10 3" xfId="19398"/>
    <cellStyle name="Percent 2 17 3 10 4" xfId="30233"/>
    <cellStyle name="Percent 2 17 3 10 5" xfId="34743"/>
    <cellStyle name="Percent 2 17 3 10 6" xfId="40810"/>
    <cellStyle name="Percent 2 17 3 11" xfId="7834"/>
    <cellStyle name="Percent 2 17 3 11 2" xfId="12627"/>
    <cellStyle name="Percent 2 17 3 11 3" xfId="18987"/>
    <cellStyle name="Percent 2 17 3 11 4" xfId="34694"/>
    <cellStyle name="Percent 2 17 3 11 5" xfId="30804"/>
    <cellStyle name="Percent 2 17 3 11 6" xfId="42014"/>
    <cellStyle name="Percent 2 17 3 12" xfId="7835"/>
    <cellStyle name="Percent 2 17 3 12 2" xfId="12628"/>
    <cellStyle name="Percent 2 17 3 12 3" xfId="18579"/>
    <cellStyle name="Percent 2 17 3 12 4" xfId="37143"/>
    <cellStyle name="Percent 2 17 3 12 5" xfId="34299"/>
    <cellStyle name="Percent 2 17 3 12 6" xfId="39776"/>
    <cellStyle name="Percent 2 17 3 13" xfId="7836"/>
    <cellStyle name="Percent 2 17 3 13 2" xfId="12629"/>
    <cellStyle name="Percent 2 17 3 13 3" xfId="18175"/>
    <cellStyle name="Percent 2 17 3 13 4" xfId="33431"/>
    <cellStyle name="Percent 2 17 3 13 5" xfId="40933"/>
    <cellStyle name="Percent 2 17 3 13 6" xfId="41965"/>
    <cellStyle name="Percent 2 17 3 14" xfId="7837"/>
    <cellStyle name="Percent 2 17 3 14 2" xfId="13327"/>
    <cellStyle name="Percent 2 17 3 14 3" xfId="30186"/>
    <cellStyle name="Percent 2 17 3 14 4" xfId="38929"/>
    <cellStyle name="Percent 2 17 3 14 5" xfId="39454"/>
    <cellStyle name="Percent 2 17 3 14 6" xfId="42093"/>
    <cellStyle name="Percent 2 17 3 15" xfId="7838"/>
    <cellStyle name="Percent 2 17 3 15 2" xfId="14924"/>
    <cellStyle name="Percent 2 17 3 15 3" xfId="31611"/>
    <cellStyle name="Percent 2 17 3 15 4" xfId="41481"/>
    <cellStyle name="Percent 2 17 3 15 5" xfId="43729"/>
    <cellStyle name="Percent 2 17 3 15 6" xfId="39164"/>
    <cellStyle name="Percent 2 17 3 16" xfId="7839"/>
    <cellStyle name="Percent 2 17 3 16 2" xfId="15369"/>
    <cellStyle name="Percent 2 17 3 16 3" xfId="31953"/>
    <cellStyle name="Percent 2 17 3 16 4" xfId="38105"/>
    <cellStyle name="Percent 2 17 3 16 5" xfId="14359"/>
    <cellStyle name="Percent 2 17 3 16 6" xfId="38373"/>
    <cellStyle name="Percent 2 17 3 17" xfId="7840"/>
    <cellStyle name="Percent 2 17 3 17 2" xfId="15769"/>
    <cellStyle name="Percent 2 17 3 17 3" xfId="32276"/>
    <cellStyle name="Percent 2 17 3 17 4" xfId="41450"/>
    <cellStyle name="Percent 2 17 3 17 5" xfId="43705"/>
    <cellStyle name="Percent 2 17 3 17 6" xfId="43091"/>
    <cellStyle name="Percent 2 17 3 18" xfId="7841"/>
    <cellStyle name="Percent 2 17 3 18 2" xfId="16171"/>
    <cellStyle name="Percent 2 17 3 18 3" xfId="32575"/>
    <cellStyle name="Percent 2 17 3 18 4" xfId="41126"/>
    <cellStyle name="Percent 2 17 3 18 5" xfId="43459"/>
    <cellStyle name="Percent 2 17 3 18 6" xfId="38164"/>
    <cellStyle name="Percent 2 17 3 19" xfId="7842"/>
    <cellStyle name="Percent 2 17 3 19 2" xfId="16570"/>
    <cellStyle name="Percent 2 17 3 19 3" xfId="32871"/>
    <cellStyle name="Percent 2 17 3 19 4" xfId="38021"/>
    <cellStyle name="Percent 2 17 3 19 5" xfId="11168"/>
    <cellStyle name="Percent 2 17 3 19 6" xfId="45158"/>
    <cellStyle name="Percent 2 17 3 2" xfId="7843"/>
    <cellStyle name="Percent 2 17 3 2 10" xfId="50621"/>
    <cellStyle name="Percent 2 17 3 2 11" xfId="51823"/>
    <cellStyle name="Percent 2 17 3 2 12" xfId="53102"/>
    <cellStyle name="Percent 2 17 3 2 13" xfId="54344"/>
    <cellStyle name="Percent 2 17 3 2 14" xfId="55578"/>
    <cellStyle name="Percent 2 17 3 2 15" xfId="56805"/>
    <cellStyle name="Percent 2 17 3 2 16" xfId="58022"/>
    <cellStyle name="Percent 2 17 3 2 17" xfId="59230"/>
    <cellStyle name="Percent 2 17 3 2 18" xfId="60424"/>
    <cellStyle name="Percent 2 17 3 2 19" xfId="61808"/>
    <cellStyle name="Percent 2 17 3 2 2" xfId="12625"/>
    <cellStyle name="Percent 2 17 3 2 20" xfId="63002"/>
    <cellStyle name="Percent 2 17 3 2 3" xfId="19801"/>
    <cellStyle name="Percent 2 17 3 2 4" xfId="38356"/>
    <cellStyle name="Percent 2 17 3 2 5" xfId="41771"/>
    <cellStyle name="Percent 2 17 3 2 6" xfId="42205"/>
    <cellStyle name="Percent 2 17 3 2 7" xfId="46798"/>
    <cellStyle name="Percent 2 17 3 2 8" xfId="48121"/>
    <cellStyle name="Percent 2 17 3 2 9" xfId="49380"/>
    <cellStyle name="Percent 2 17 3 20" xfId="7844"/>
    <cellStyle name="Percent 2 17 3 20 2" xfId="16970"/>
    <cellStyle name="Percent 2 17 3 20 3" xfId="33183"/>
    <cellStyle name="Percent 2 17 3 20 4" xfId="36474"/>
    <cellStyle name="Percent 2 17 3 20 5" xfId="33456"/>
    <cellStyle name="Percent 2 17 3 20 6" xfId="39293"/>
    <cellStyle name="Percent 2 17 3 21" xfId="7845"/>
    <cellStyle name="Percent 2 17 3 21 2" xfId="17362"/>
    <cellStyle name="Percent 2 17 3 21 3" xfId="33467"/>
    <cellStyle name="Percent 2 17 3 21 4" xfId="39753"/>
    <cellStyle name="Percent 2 17 3 21 5" xfId="42436"/>
    <cellStyle name="Percent 2 17 3 21 6" xfId="42469"/>
    <cellStyle name="Percent 2 17 3 22" xfId="7846"/>
    <cellStyle name="Percent 2 17 3 22 2" xfId="17762"/>
    <cellStyle name="Percent 2 17 3 22 3" xfId="33765"/>
    <cellStyle name="Percent 2 17 3 22 4" xfId="41157"/>
    <cellStyle name="Percent 2 17 3 22 5" xfId="43477"/>
    <cellStyle name="Percent 2 17 3 22 6" xfId="44675"/>
    <cellStyle name="Percent 2 17 3 23" xfId="7847"/>
    <cellStyle name="Percent 2 17 3 23 2" xfId="18168"/>
    <cellStyle name="Percent 2 17 3 23 3" xfId="34041"/>
    <cellStyle name="Percent 2 17 3 23 4" xfId="31292"/>
    <cellStyle name="Percent 2 17 3 23 5" xfId="35309"/>
    <cellStyle name="Percent 2 17 3 23 6" xfId="44118"/>
    <cellStyle name="Percent 2 17 3 24" xfId="7848"/>
    <cellStyle name="Percent 2 17 3 24 2" xfId="18572"/>
    <cellStyle name="Percent 2 17 3 24 3" xfId="34346"/>
    <cellStyle name="Percent 2 17 3 24 4" xfId="13219"/>
    <cellStyle name="Percent 2 17 3 24 5" xfId="41271"/>
    <cellStyle name="Percent 2 17 3 24 6" xfId="44040"/>
    <cellStyle name="Percent 2 17 3 25" xfId="7849"/>
    <cellStyle name="Percent 2 17 3 25 2" xfId="18980"/>
    <cellStyle name="Percent 2 17 3 25 3" xfId="34647"/>
    <cellStyle name="Percent 2 17 3 25 4" xfId="18237"/>
    <cellStyle name="Percent 2 17 3 25 5" xfId="9842"/>
    <cellStyle name="Percent 2 17 3 25 6" xfId="35970"/>
    <cellStyle name="Percent 2 17 3 26" xfId="7850"/>
    <cellStyle name="Percent 2 17 3 26 2" xfId="19392"/>
    <cellStyle name="Percent 2 17 3 26 3" xfId="34942"/>
    <cellStyle name="Percent 2 17 3 26 4" xfId="10632"/>
    <cellStyle name="Percent 2 17 3 26 5" xfId="34236"/>
    <cellStyle name="Percent 2 17 3 26 6" xfId="37035"/>
    <cellStyle name="Percent 2 17 3 27" xfId="7851"/>
    <cellStyle name="Percent 2 17 3 27 2" xfId="19795"/>
    <cellStyle name="Percent 2 17 3 27 3" xfId="35242"/>
    <cellStyle name="Percent 2 17 3 27 4" xfId="10670"/>
    <cellStyle name="Percent 2 17 3 27 5" xfId="33675"/>
    <cellStyle name="Percent 2 17 3 27 6" xfId="42706"/>
    <cellStyle name="Percent 2 17 3 28" xfId="7852"/>
    <cellStyle name="Percent 2 17 3 28 2" xfId="20202"/>
    <cellStyle name="Percent 2 17 3 28 3" xfId="35573"/>
    <cellStyle name="Percent 2 17 3 28 4" xfId="38860"/>
    <cellStyle name="Percent 2 17 3 28 5" xfId="41777"/>
    <cellStyle name="Percent 2 17 3 28 6" xfId="43602"/>
    <cellStyle name="Percent 2 17 3 29" xfId="7853"/>
    <cellStyle name="Percent 2 17 3 29 2" xfId="20600"/>
    <cellStyle name="Percent 2 17 3 29 3" xfId="35867"/>
    <cellStyle name="Percent 2 17 3 29 4" xfId="41745"/>
    <cellStyle name="Percent 2 17 3 29 5" xfId="43915"/>
    <cellStyle name="Percent 2 17 3 29 6" xfId="44910"/>
    <cellStyle name="Percent 2 17 3 3" xfId="7854"/>
    <cellStyle name="Percent 2 17 3 3 10" xfId="50622"/>
    <cellStyle name="Percent 2 17 3 3 11" xfId="51824"/>
    <cellStyle name="Percent 2 17 3 3 12" xfId="53103"/>
    <cellStyle name="Percent 2 17 3 3 13" xfId="54345"/>
    <cellStyle name="Percent 2 17 3 3 14" xfId="55579"/>
    <cellStyle name="Percent 2 17 3 3 15" xfId="56806"/>
    <cellStyle name="Percent 2 17 3 3 16" xfId="58023"/>
    <cellStyle name="Percent 2 17 3 3 17" xfId="59231"/>
    <cellStyle name="Percent 2 17 3 3 18" xfId="60425"/>
    <cellStyle name="Percent 2 17 3 3 19" xfId="61809"/>
    <cellStyle name="Percent 2 17 3 3 2" xfId="12630"/>
    <cellStyle name="Percent 2 17 3 3 20" xfId="63003"/>
    <cellStyle name="Percent 2 17 3 3 3" xfId="17768"/>
    <cellStyle name="Percent 2 17 3 3 4" xfId="37308"/>
    <cellStyle name="Percent 2 17 3 3 5" xfId="38859"/>
    <cellStyle name="Percent 2 17 3 3 6" xfId="42689"/>
    <cellStyle name="Percent 2 17 3 3 7" xfId="46799"/>
    <cellStyle name="Percent 2 17 3 3 8" xfId="48122"/>
    <cellStyle name="Percent 2 17 3 3 9" xfId="49381"/>
    <cellStyle name="Percent 2 17 3 30" xfId="7855"/>
    <cellStyle name="Percent 2 17 3 30 2" xfId="21000"/>
    <cellStyle name="Percent 2 17 3 30 3" xfId="36167"/>
    <cellStyle name="Percent 2 17 3 30 4" xfId="39306"/>
    <cellStyle name="Percent 2 17 3 30 5" xfId="42084"/>
    <cellStyle name="Percent 2 17 3 30 6" xfId="40700"/>
    <cellStyle name="Percent 2 17 3 31" xfId="7856"/>
    <cellStyle name="Percent 2 17 3 31 2" xfId="18598"/>
    <cellStyle name="Percent 2 17 3 31 3" xfId="34365"/>
    <cellStyle name="Percent 2 17 3 31 4" xfId="37458"/>
    <cellStyle name="Percent 2 17 3 31 5" xfId="41486"/>
    <cellStyle name="Percent 2 17 3 31 6" xfId="43144"/>
    <cellStyle name="Percent 2 17 3 32" xfId="7857"/>
    <cellStyle name="Percent 2 17 3 32 2" xfId="23043"/>
    <cellStyle name="Percent 2 17 3 32 3" xfId="37562"/>
    <cellStyle name="Percent 2 17 3 32 4" xfId="11141"/>
    <cellStyle name="Percent 2 17 3 32 5" xfId="35796"/>
    <cellStyle name="Percent 2 17 3 32 6" xfId="43039"/>
    <cellStyle name="Percent 2 17 3 33" xfId="7858"/>
    <cellStyle name="Percent 2 17 3 33 2" xfId="13723"/>
    <cellStyle name="Percent 2 17 3 33 3" xfId="30518"/>
    <cellStyle name="Percent 2 17 3 33 4" xfId="39480"/>
    <cellStyle name="Percent 2 17 3 33 5" xfId="42215"/>
    <cellStyle name="Percent 2 17 3 33 6" xfId="40480"/>
    <cellStyle name="Percent 2 17 3 34" xfId="9776"/>
    <cellStyle name="Percent 2 17 3 35" xfId="16654"/>
    <cellStyle name="Percent 2 17 3 36" xfId="19356"/>
    <cellStyle name="Percent 2 17 3 37" xfId="18959"/>
    <cellStyle name="Percent 2 17 3 38" xfId="22341"/>
    <cellStyle name="Percent 2 17 3 39" xfId="19911"/>
    <cellStyle name="Percent 2 17 3 4" xfId="7859"/>
    <cellStyle name="Percent 2 17 3 4 10" xfId="50623"/>
    <cellStyle name="Percent 2 17 3 4 11" xfId="51825"/>
    <cellStyle name="Percent 2 17 3 4 12" xfId="53104"/>
    <cellStyle name="Percent 2 17 3 4 13" xfId="54346"/>
    <cellStyle name="Percent 2 17 3 4 14" xfId="55580"/>
    <cellStyle name="Percent 2 17 3 4 15" xfId="56807"/>
    <cellStyle name="Percent 2 17 3 4 16" xfId="58024"/>
    <cellStyle name="Percent 2 17 3 4 17" xfId="59232"/>
    <cellStyle name="Percent 2 17 3 4 18" xfId="60426"/>
    <cellStyle name="Percent 2 17 3 4 19" xfId="61810"/>
    <cellStyle name="Percent 2 17 3 4 2" xfId="12631"/>
    <cellStyle name="Percent 2 17 3 4 20" xfId="63004"/>
    <cellStyle name="Percent 2 17 3 4 3" xfId="17368"/>
    <cellStyle name="Percent 2 17 3 4 4" xfId="33865"/>
    <cellStyle name="Percent 2 17 3 4 5" xfId="39472"/>
    <cellStyle name="Percent 2 17 3 4 6" xfId="42630"/>
    <cellStyle name="Percent 2 17 3 4 7" xfId="46800"/>
    <cellStyle name="Percent 2 17 3 4 8" xfId="48123"/>
    <cellStyle name="Percent 2 17 3 4 9" xfId="49382"/>
    <cellStyle name="Percent 2 17 3 40" xfId="23501"/>
    <cellStyle name="Percent 2 17 3 41" xfId="22826"/>
    <cellStyle name="Percent 2 17 3 42" xfId="23727"/>
    <cellStyle name="Percent 2 17 3 43" xfId="22862"/>
    <cellStyle name="Percent 2 17 3 44" xfId="22084"/>
    <cellStyle name="Percent 2 17 3 45" xfId="21362"/>
    <cellStyle name="Percent 2 17 3 46" xfId="22021"/>
    <cellStyle name="Percent 2 17 3 47" xfId="21393"/>
    <cellStyle name="Percent 2 17 3 48" xfId="21960"/>
    <cellStyle name="Percent 2 17 3 49" xfId="21448"/>
    <cellStyle name="Percent 2 17 3 5" xfId="7860"/>
    <cellStyle name="Percent 2 17 3 5 10" xfId="50624"/>
    <cellStyle name="Percent 2 17 3 5 11" xfId="51826"/>
    <cellStyle name="Percent 2 17 3 5 12" xfId="53105"/>
    <cellStyle name="Percent 2 17 3 5 13" xfId="54347"/>
    <cellStyle name="Percent 2 17 3 5 14" xfId="55581"/>
    <cellStyle name="Percent 2 17 3 5 15" xfId="56808"/>
    <cellStyle name="Percent 2 17 3 5 16" xfId="58025"/>
    <cellStyle name="Percent 2 17 3 5 17" xfId="59233"/>
    <cellStyle name="Percent 2 17 3 5 18" xfId="60427"/>
    <cellStyle name="Percent 2 17 3 5 19" xfId="61811"/>
    <cellStyle name="Percent 2 17 3 5 2" xfId="12632"/>
    <cellStyle name="Percent 2 17 3 5 20" xfId="63005"/>
    <cellStyle name="Percent 2 17 3 5 3" xfId="16975"/>
    <cellStyle name="Percent 2 17 3 5 4" xfId="33590"/>
    <cellStyle name="Percent 2 17 3 5 5" xfId="38270"/>
    <cellStyle name="Percent 2 17 3 5 6" xfId="43368"/>
    <cellStyle name="Percent 2 17 3 5 7" xfId="46801"/>
    <cellStyle name="Percent 2 17 3 5 8" xfId="48124"/>
    <cellStyle name="Percent 2 17 3 5 9" xfId="49383"/>
    <cellStyle name="Percent 2 17 3 50" xfId="21912"/>
    <cellStyle name="Percent 2 17 3 51" xfId="21497"/>
    <cellStyle name="Percent 2 17 3 52" xfId="23470"/>
    <cellStyle name="Percent 2 17 3 53" xfId="21534"/>
    <cellStyle name="Percent 2 17 3 54" xfId="21846"/>
    <cellStyle name="Percent 2 17 3 55" xfId="21564"/>
    <cellStyle name="Percent 2 17 3 56" xfId="21816"/>
    <cellStyle name="Percent 2 17 3 57" xfId="23853"/>
    <cellStyle name="Percent 2 17 3 58" xfId="24251"/>
    <cellStyle name="Percent 2 17 3 59" xfId="21613"/>
    <cellStyle name="Percent 2 17 3 6" xfId="7861"/>
    <cellStyle name="Percent 2 17 3 6 10" xfId="50625"/>
    <cellStyle name="Percent 2 17 3 6 11" xfId="51827"/>
    <cellStyle name="Percent 2 17 3 6 12" xfId="53106"/>
    <cellStyle name="Percent 2 17 3 6 13" xfId="54348"/>
    <cellStyle name="Percent 2 17 3 6 14" xfId="55582"/>
    <cellStyle name="Percent 2 17 3 6 15" xfId="56809"/>
    <cellStyle name="Percent 2 17 3 6 16" xfId="58026"/>
    <cellStyle name="Percent 2 17 3 6 17" xfId="59234"/>
    <cellStyle name="Percent 2 17 3 6 18" xfId="60428"/>
    <cellStyle name="Percent 2 17 3 6 19" xfId="61812"/>
    <cellStyle name="Percent 2 17 3 6 2" xfId="12633"/>
    <cellStyle name="Percent 2 17 3 6 20" xfId="63006"/>
    <cellStyle name="Percent 2 17 3 6 3" xfId="16577"/>
    <cellStyle name="Percent 2 17 3 6 4" xfId="33301"/>
    <cellStyle name="Percent 2 17 3 6 5" xfId="39206"/>
    <cellStyle name="Percent 2 17 3 6 6" xfId="31060"/>
    <cellStyle name="Percent 2 17 3 6 7" xfId="46802"/>
    <cellStyle name="Percent 2 17 3 6 8" xfId="48125"/>
    <cellStyle name="Percent 2 17 3 6 9" xfId="49384"/>
    <cellStyle name="Percent 2 17 3 60" xfId="24480"/>
    <cellStyle name="Percent 2 17 3 61" xfId="24689"/>
    <cellStyle name="Percent 2 17 3 62" xfId="24889"/>
    <cellStyle name="Percent 2 17 3 63" xfId="25093"/>
    <cellStyle name="Percent 2 17 3 64" xfId="21762"/>
    <cellStyle name="Percent 2 17 3 65" xfId="24868"/>
    <cellStyle name="Percent 2 17 3 66" xfId="29087"/>
    <cellStyle name="Percent 2 17 3 67" xfId="21382"/>
    <cellStyle name="Percent 2 17 3 68" xfId="29389"/>
    <cellStyle name="Percent 2 17 3 69" xfId="29434"/>
    <cellStyle name="Percent 2 17 3 7" xfId="7862"/>
    <cellStyle name="Percent 2 17 3 7 10" xfId="50626"/>
    <cellStyle name="Percent 2 17 3 7 11" xfId="51828"/>
    <cellStyle name="Percent 2 17 3 7 12" xfId="53107"/>
    <cellStyle name="Percent 2 17 3 7 13" xfId="54349"/>
    <cellStyle name="Percent 2 17 3 7 14" xfId="55583"/>
    <cellStyle name="Percent 2 17 3 7 15" xfId="56810"/>
    <cellStyle name="Percent 2 17 3 7 16" xfId="58027"/>
    <cellStyle name="Percent 2 17 3 7 17" xfId="59235"/>
    <cellStyle name="Percent 2 17 3 7 18" xfId="60429"/>
    <cellStyle name="Percent 2 17 3 7 19" xfId="61813"/>
    <cellStyle name="Percent 2 17 3 7 2" xfId="12634"/>
    <cellStyle name="Percent 2 17 3 7 20" xfId="63007"/>
    <cellStyle name="Percent 2 17 3 7 3" xfId="9975"/>
    <cellStyle name="Percent 2 17 3 7 4" xfId="32999"/>
    <cellStyle name="Percent 2 17 3 7 5" xfId="31506"/>
    <cellStyle name="Percent 2 17 3 7 6" xfId="38172"/>
    <cellStyle name="Percent 2 17 3 7 7" xfId="46803"/>
    <cellStyle name="Percent 2 17 3 7 8" xfId="48126"/>
    <cellStyle name="Percent 2 17 3 7 9" xfId="49385"/>
    <cellStyle name="Percent 2 17 3 70" xfId="29716"/>
    <cellStyle name="Percent 2 17 3 71" xfId="29518"/>
    <cellStyle name="Percent 2 17 3 72" xfId="21527"/>
    <cellStyle name="Percent 2 17 3 73" xfId="27586"/>
    <cellStyle name="Percent 2 17 3 74" xfId="29959"/>
    <cellStyle name="Percent 2 17 3 75" xfId="29912"/>
    <cellStyle name="Percent 2 17 3 76" xfId="22751"/>
    <cellStyle name="Percent 2 17 3 77" xfId="35177"/>
    <cellStyle name="Percent 2 17 3 78" xfId="31246"/>
    <cellStyle name="Percent 2 17 3 79" xfId="43067"/>
    <cellStyle name="Percent 2 17 3 8" xfId="7863"/>
    <cellStyle name="Percent 2 17 3 8 2" xfId="12635"/>
    <cellStyle name="Percent 2 17 3 8 3" xfId="16178"/>
    <cellStyle name="Percent 2 17 3 8 4" xfId="32704"/>
    <cellStyle name="Percent 2 17 3 8 5" xfId="39141"/>
    <cellStyle name="Percent 2 17 3 8 6" xfId="35463"/>
    <cellStyle name="Percent 2 17 3 80" xfId="46797"/>
    <cellStyle name="Percent 2 17 3 81" xfId="48120"/>
    <cellStyle name="Percent 2 17 3 82" xfId="49379"/>
    <cellStyle name="Percent 2 17 3 83" xfId="50620"/>
    <cellStyle name="Percent 2 17 3 84" xfId="51822"/>
    <cellStyle name="Percent 2 17 3 85" xfId="53101"/>
    <cellStyle name="Percent 2 17 3 86" xfId="54343"/>
    <cellStyle name="Percent 2 17 3 87" xfId="55577"/>
    <cellStyle name="Percent 2 17 3 88" xfId="56804"/>
    <cellStyle name="Percent 2 17 3 89" xfId="58021"/>
    <cellStyle name="Percent 2 17 3 9" xfId="7864"/>
    <cellStyle name="Percent 2 17 3 9 2" xfId="12636"/>
    <cellStyle name="Percent 2 17 3 9 3" xfId="15776"/>
    <cellStyle name="Percent 2 17 3 9 4" xfId="32399"/>
    <cellStyle name="Percent 2 17 3 9 5" xfId="40082"/>
    <cellStyle name="Percent 2 17 3 9 6" xfId="42072"/>
    <cellStyle name="Percent 2 17 3 90" xfId="59229"/>
    <cellStyle name="Percent 2 17 3 91" xfId="60423"/>
    <cellStyle name="Percent 2 17 3 92" xfId="61807"/>
    <cellStyle name="Percent 2 17 3 93" xfId="63001"/>
    <cellStyle name="Percent 2 17 30" xfId="7865"/>
    <cellStyle name="Percent 2 17 30 2" xfId="20194"/>
    <cellStyle name="Percent 2 17 30 3" xfId="35565"/>
    <cellStyle name="Percent 2 17 30 4" xfId="39684"/>
    <cellStyle name="Percent 2 17 30 5" xfId="42383"/>
    <cellStyle name="Percent 2 17 30 6" xfId="42388"/>
    <cellStyle name="Percent 2 17 31" xfId="7866"/>
    <cellStyle name="Percent 2 17 31 2" xfId="20592"/>
    <cellStyle name="Percent 2 17 31 3" xfId="35862"/>
    <cellStyle name="Percent 2 17 31 4" xfId="31511"/>
    <cellStyle name="Percent 2 17 31 5" xfId="39076"/>
    <cellStyle name="Percent 2 17 31 6" xfId="44112"/>
    <cellStyle name="Percent 2 17 32" xfId="7867"/>
    <cellStyle name="Percent 2 17 32 2" xfId="20992"/>
    <cellStyle name="Percent 2 17 32 3" xfId="36162"/>
    <cellStyle name="Percent 2 17 32 4" xfId="40093"/>
    <cellStyle name="Percent 2 17 32 5" xfId="42698"/>
    <cellStyle name="Percent 2 17 32 6" xfId="44244"/>
    <cellStyle name="Percent 2 17 33" xfId="7868"/>
    <cellStyle name="Percent 2 17 33 2" xfId="18600"/>
    <cellStyle name="Percent 2 17 33 3" xfId="34367"/>
    <cellStyle name="Percent 2 17 33 4" xfId="37735"/>
    <cellStyle name="Percent 2 17 33 5" xfId="36764"/>
    <cellStyle name="Percent 2 17 33 6" xfId="40658"/>
    <cellStyle name="Percent 2 17 34" xfId="7869"/>
    <cellStyle name="Percent 2 17 34 2" xfId="23046"/>
    <cellStyle name="Percent 2 17 34 3" xfId="37565"/>
    <cellStyle name="Percent 2 17 34 4" xfId="41592"/>
    <cellStyle name="Percent 2 17 34 5" xfId="43810"/>
    <cellStyle name="Percent 2 17 34 6" xfId="42396"/>
    <cellStyle name="Percent 2 17 35" xfId="7870"/>
    <cellStyle name="Percent 2 17 35 2" xfId="13700"/>
    <cellStyle name="Percent 2 17 35 3" xfId="30496"/>
    <cellStyle name="Percent 2 17 35 4" xfId="37314"/>
    <cellStyle name="Percent 2 17 35 5" xfId="35282"/>
    <cellStyle name="Percent 2 17 35 6" xfId="13222"/>
    <cellStyle name="Percent 2 17 36" xfId="9774"/>
    <cellStyle name="Percent 2 17 37" xfId="16635"/>
    <cellStyle name="Percent 2 17 38" xfId="19355"/>
    <cellStyle name="Percent 2 17 39" xfId="19016"/>
    <cellStyle name="Percent 2 17 4" xfId="7871"/>
    <cellStyle name="Percent 2 17 4 10" xfId="50627"/>
    <cellStyle name="Percent 2 17 4 11" xfId="51829"/>
    <cellStyle name="Percent 2 17 4 12" xfId="53108"/>
    <cellStyle name="Percent 2 17 4 13" xfId="54350"/>
    <cellStyle name="Percent 2 17 4 14" xfId="55584"/>
    <cellStyle name="Percent 2 17 4 15" xfId="56811"/>
    <cellStyle name="Percent 2 17 4 16" xfId="58028"/>
    <cellStyle name="Percent 2 17 4 17" xfId="59236"/>
    <cellStyle name="Percent 2 17 4 18" xfId="60430"/>
    <cellStyle name="Percent 2 17 4 19" xfId="61814"/>
    <cellStyle name="Percent 2 17 4 2" xfId="12606"/>
    <cellStyle name="Percent 2 17 4 20" xfId="63008"/>
    <cellStyle name="Percent 2 17 4 3" xfId="23571"/>
    <cellStyle name="Percent 2 17 4 4" xfId="37187"/>
    <cellStyle name="Percent 2 17 4 5" xfId="36927"/>
    <cellStyle name="Percent 2 17 4 6" xfId="43846"/>
    <cellStyle name="Percent 2 17 4 7" xfId="46804"/>
    <cellStyle name="Percent 2 17 4 8" xfId="48127"/>
    <cellStyle name="Percent 2 17 4 9" xfId="49386"/>
    <cellStyle name="Percent 2 17 40" xfId="19477"/>
    <cellStyle name="Percent 2 17 41" xfId="19904"/>
    <cellStyle name="Percent 2 17 42" xfId="22249"/>
    <cellStyle name="Percent 2 17 43" xfId="24224"/>
    <cellStyle name="Percent 2 17 44" xfId="22164"/>
    <cellStyle name="Percent 2 17 45" xfId="21276"/>
    <cellStyle name="Percent 2 17 46" xfId="23599"/>
    <cellStyle name="Percent 2 17 47" xfId="17424"/>
    <cellStyle name="Percent 2 17 48" xfId="21607"/>
    <cellStyle name="Percent 2 17 49" xfId="23870"/>
    <cellStyle name="Percent 2 17 5" xfId="7872"/>
    <cellStyle name="Percent 2 17 5 10" xfId="50628"/>
    <cellStyle name="Percent 2 17 5 11" xfId="51830"/>
    <cellStyle name="Percent 2 17 5 12" xfId="53109"/>
    <cellStyle name="Percent 2 17 5 13" xfId="54351"/>
    <cellStyle name="Percent 2 17 5 14" xfId="55585"/>
    <cellStyle name="Percent 2 17 5 15" xfId="56812"/>
    <cellStyle name="Percent 2 17 5 16" xfId="58029"/>
    <cellStyle name="Percent 2 17 5 17" xfId="59237"/>
    <cellStyle name="Percent 2 17 5 18" xfId="60431"/>
    <cellStyle name="Percent 2 17 5 19" xfId="61815"/>
    <cellStyle name="Percent 2 17 5 2" xfId="12637"/>
    <cellStyle name="Percent 2 17 5 20" xfId="63009"/>
    <cellStyle name="Percent 2 17 5 3" xfId="15376"/>
    <cellStyle name="Percent 2 17 5 4" xfId="32087"/>
    <cellStyle name="Percent 2 17 5 5" xfId="40001"/>
    <cellStyle name="Percent 2 17 5 6" xfId="38297"/>
    <cellStyle name="Percent 2 17 5 7" xfId="46805"/>
    <cellStyle name="Percent 2 17 5 8" xfId="48128"/>
    <cellStyle name="Percent 2 17 5 9" xfId="49387"/>
    <cellStyle name="Percent 2 17 50" xfId="21609"/>
    <cellStyle name="Percent 2 17 51" xfId="21775"/>
    <cellStyle name="Percent 2 17 52" xfId="21629"/>
    <cellStyle name="Percent 2 17 53" xfId="21757"/>
    <cellStyle name="Percent 2 17 54" xfId="23448"/>
    <cellStyle name="Percent 2 17 55" xfId="23457"/>
    <cellStyle name="Percent 2 17 56" xfId="24068"/>
    <cellStyle name="Percent 2 17 57" xfId="21716"/>
    <cellStyle name="Percent 2 17 58" xfId="23661"/>
    <cellStyle name="Percent 2 17 59" xfId="21729"/>
    <cellStyle name="Percent 2 17 6" xfId="7873"/>
    <cellStyle name="Percent 2 17 6 10" xfId="50629"/>
    <cellStyle name="Percent 2 17 6 11" xfId="51831"/>
    <cellStyle name="Percent 2 17 6 12" xfId="53110"/>
    <cellStyle name="Percent 2 17 6 13" xfId="54352"/>
    <cellStyle name="Percent 2 17 6 14" xfId="55586"/>
    <cellStyle name="Percent 2 17 6 15" xfId="56813"/>
    <cellStyle name="Percent 2 17 6 16" xfId="58030"/>
    <cellStyle name="Percent 2 17 6 17" xfId="59238"/>
    <cellStyle name="Percent 2 17 6 18" xfId="60432"/>
    <cellStyle name="Percent 2 17 6 19" xfId="61816"/>
    <cellStyle name="Percent 2 17 6 2" xfId="12638"/>
    <cellStyle name="Percent 2 17 6 20" xfId="63010"/>
    <cellStyle name="Percent 2 17 6 3" xfId="14930"/>
    <cellStyle name="Percent 2 17 6 4" xfId="31736"/>
    <cellStyle name="Percent 2 17 6 5" xfId="41022"/>
    <cellStyle name="Percent 2 17 6 6" xfId="32471"/>
    <cellStyle name="Percent 2 17 6 7" xfId="46806"/>
    <cellStyle name="Percent 2 17 6 8" xfId="48129"/>
    <cellStyle name="Percent 2 17 6 9" xfId="49388"/>
    <cellStyle name="Percent 2 17 60" xfId="21673"/>
    <cellStyle name="Percent 2 17 61" xfId="21720"/>
    <cellStyle name="Percent 2 17 62" xfId="23861"/>
    <cellStyle name="Percent 2 17 63" xfId="21715"/>
    <cellStyle name="Percent 2 17 64" xfId="24066"/>
    <cellStyle name="Percent 2 17 65" xfId="21706"/>
    <cellStyle name="Percent 2 17 66" xfId="28858"/>
    <cellStyle name="Percent 2 17 67" xfId="29031"/>
    <cellStyle name="Percent 2 17 68" xfId="28696"/>
    <cellStyle name="Percent 2 17 69" xfId="28830"/>
    <cellStyle name="Percent 2 17 7" xfId="7874"/>
    <cellStyle name="Percent 2 17 7 10" xfId="50630"/>
    <cellStyle name="Percent 2 17 7 11" xfId="51832"/>
    <cellStyle name="Percent 2 17 7 12" xfId="53111"/>
    <cellStyle name="Percent 2 17 7 13" xfId="54353"/>
    <cellStyle name="Percent 2 17 7 14" xfId="55587"/>
    <cellStyle name="Percent 2 17 7 15" xfId="56814"/>
    <cellStyle name="Percent 2 17 7 16" xfId="58031"/>
    <cellStyle name="Percent 2 17 7 17" xfId="59239"/>
    <cellStyle name="Percent 2 17 7 18" xfId="60433"/>
    <cellStyle name="Percent 2 17 7 19" xfId="61817"/>
    <cellStyle name="Percent 2 17 7 2" xfId="12639"/>
    <cellStyle name="Percent 2 17 7 20" xfId="63011"/>
    <cellStyle name="Percent 2 17 7 3" xfId="13466"/>
    <cellStyle name="Percent 2 17 7 4" xfId="36238"/>
    <cellStyle name="Percent 2 17 7 5" xfId="33991"/>
    <cellStyle name="Percent 2 17 7 6" xfId="32364"/>
    <cellStyle name="Percent 2 17 7 7" xfId="46807"/>
    <cellStyle name="Percent 2 17 7 8" xfId="48130"/>
    <cellStyle name="Percent 2 17 7 9" xfId="49389"/>
    <cellStyle name="Percent 2 17 70" xfId="23838"/>
    <cellStyle name="Percent 2 17 71" xfId="23114"/>
    <cellStyle name="Percent 2 17 72" xfId="29406"/>
    <cellStyle name="Percent 2 17 73" xfId="26617"/>
    <cellStyle name="Percent 2 17 74" xfId="25402"/>
    <cellStyle name="Percent 2 17 75" xfId="23675"/>
    <cellStyle name="Percent 2 17 76" xfId="29059"/>
    <cellStyle name="Percent 2 17 77" xfId="27624"/>
    <cellStyle name="Percent 2 17 78" xfId="12855"/>
    <cellStyle name="Percent 2 17 79" xfId="35806"/>
    <cellStyle name="Percent 2 17 8" xfId="7875"/>
    <cellStyle name="Percent 2 17 8 10" xfId="50631"/>
    <cellStyle name="Percent 2 17 8 11" xfId="51833"/>
    <cellStyle name="Percent 2 17 8 12" xfId="53112"/>
    <cellStyle name="Percent 2 17 8 13" xfId="54354"/>
    <cellStyle name="Percent 2 17 8 14" xfId="55588"/>
    <cellStyle name="Percent 2 17 8 15" xfId="56815"/>
    <cellStyle name="Percent 2 17 8 16" xfId="58032"/>
    <cellStyle name="Percent 2 17 8 17" xfId="59240"/>
    <cellStyle name="Percent 2 17 8 18" xfId="60434"/>
    <cellStyle name="Percent 2 17 8 19" xfId="61818"/>
    <cellStyle name="Percent 2 17 8 2" xfId="12640"/>
    <cellStyle name="Percent 2 17 8 20" xfId="63012"/>
    <cellStyle name="Percent 2 17 8 3" xfId="10337"/>
    <cellStyle name="Percent 2 17 8 4" xfId="35988"/>
    <cellStyle name="Percent 2 17 8 5" xfId="38724"/>
    <cellStyle name="Percent 2 17 8 6" xfId="33066"/>
    <cellStyle name="Percent 2 17 8 7" xfId="46808"/>
    <cellStyle name="Percent 2 17 8 8" xfId="48131"/>
    <cellStyle name="Percent 2 17 8 9" xfId="49390"/>
    <cellStyle name="Percent 2 17 80" xfId="37773"/>
    <cellStyle name="Percent 2 17 81" xfId="10583"/>
    <cellStyle name="Percent 2 17 82" xfId="46789"/>
    <cellStyle name="Percent 2 17 83" xfId="48112"/>
    <cellStyle name="Percent 2 17 84" xfId="49371"/>
    <cellStyle name="Percent 2 17 85" xfId="50612"/>
    <cellStyle name="Percent 2 17 86" xfId="51814"/>
    <cellStyle name="Percent 2 17 87" xfId="53093"/>
    <cellStyle name="Percent 2 17 88" xfId="54335"/>
    <cellStyle name="Percent 2 17 89" xfId="55569"/>
    <cellStyle name="Percent 2 17 9" xfId="7876"/>
    <cellStyle name="Percent 2 17 9 10" xfId="50632"/>
    <cellStyle name="Percent 2 17 9 11" xfId="51834"/>
    <cellStyle name="Percent 2 17 9 12" xfId="53113"/>
    <cellStyle name="Percent 2 17 9 13" xfId="54355"/>
    <cellStyle name="Percent 2 17 9 14" xfId="55589"/>
    <cellStyle name="Percent 2 17 9 15" xfId="56816"/>
    <cellStyle name="Percent 2 17 9 16" xfId="58033"/>
    <cellStyle name="Percent 2 17 9 17" xfId="59241"/>
    <cellStyle name="Percent 2 17 9 18" xfId="60435"/>
    <cellStyle name="Percent 2 17 9 19" xfId="61819"/>
    <cellStyle name="Percent 2 17 9 2" xfId="12641"/>
    <cellStyle name="Percent 2 17 9 20" xfId="63013"/>
    <cellStyle name="Percent 2 17 9 3" xfId="9979"/>
    <cellStyle name="Percent 2 17 9 4" xfId="35703"/>
    <cellStyle name="Percent 2 17 9 5" xfId="10761"/>
    <cellStyle name="Percent 2 17 9 6" xfId="42685"/>
    <cellStyle name="Percent 2 17 9 7" xfId="46809"/>
    <cellStyle name="Percent 2 17 9 8" xfId="48132"/>
    <cellStyle name="Percent 2 17 9 9" xfId="49391"/>
    <cellStyle name="Percent 2 17 90" xfId="56796"/>
    <cellStyle name="Percent 2 17 91" xfId="58013"/>
    <cellStyle name="Percent 2 17 92" xfId="59221"/>
    <cellStyle name="Percent 2 17 93" xfId="60415"/>
    <cellStyle name="Percent 2 17 94" xfId="61799"/>
    <cellStyle name="Percent 2 17 95" xfId="62993"/>
    <cellStyle name="Percent 2 18" xfId="7877"/>
    <cellStyle name="Percent 2 18 10" xfId="7878"/>
    <cellStyle name="Percent 2 18 10 2" xfId="12643"/>
    <cellStyle name="Percent 2 18 10 3" xfId="9977"/>
    <cellStyle name="Percent 2 18 10 4" xfId="35069"/>
    <cellStyle name="Percent 2 18 10 5" xfId="10662"/>
    <cellStyle name="Percent 2 18 10 6" xfId="36632"/>
    <cellStyle name="Percent 2 18 11" xfId="7879"/>
    <cellStyle name="Percent 2 18 11 2" xfId="12644"/>
    <cellStyle name="Percent 2 18 11 3" xfId="9976"/>
    <cellStyle name="Percent 2 18 11 4" xfId="34772"/>
    <cellStyle name="Percent 2 18 11 5" xfId="23324"/>
    <cellStyle name="Percent 2 18 11 6" xfId="42097"/>
    <cellStyle name="Percent 2 18 12" xfId="7880"/>
    <cellStyle name="Percent 2 18 12 2" xfId="12645"/>
    <cellStyle name="Percent 2 18 12 3" xfId="19408"/>
    <cellStyle name="Percent 2 18 12 4" xfId="34469"/>
    <cellStyle name="Percent 2 18 12 5" xfId="30352"/>
    <cellStyle name="Percent 2 18 12 6" xfId="11121"/>
    <cellStyle name="Percent 2 18 13" xfId="7881"/>
    <cellStyle name="Percent 2 18 13 2" xfId="12646"/>
    <cellStyle name="Percent 2 18 13 3" xfId="18997"/>
    <cellStyle name="Percent 2 18 13 4" xfId="34156"/>
    <cellStyle name="Percent 2 18 13 5" xfId="10519"/>
    <cellStyle name="Percent 2 18 13 6" xfId="43865"/>
    <cellStyle name="Percent 2 18 14" xfId="7882"/>
    <cellStyle name="Percent 2 18 14 2" xfId="12647"/>
    <cellStyle name="Percent 2 18 14 3" xfId="18589"/>
    <cellStyle name="Percent 2 18 14 4" xfId="20679"/>
    <cellStyle name="Percent 2 18 14 5" xfId="40076"/>
    <cellStyle name="Percent 2 18 14 6" xfId="43411"/>
    <cellStyle name="Percent 2 18 15" xfId="7883"/>
    <cellStyle name="Percent 2 18 15 2" xfId="12648"/>
    <cellStyle name="Percent 2 18 15 3" xfId="18185"/>
    <cellStyle name="Percent 2 18 15 4" xfId="33864"/>
    <cellStyle name="Percent 2 18 15 5" xfId="39590"/>
    <cellStyle name="Percent 2 18 15 6" xfId="42708"/>
    <cellStyle name="Percent 2 18 16" xfId="7884"/>
    <cellStyle name="Percent 2 18 16 2" xfId="13328"/>
    <cellStyle name="Percent 2 18 16 3" xfId="30187"/>
    <cellStyle name="Percent 2 18 16 4" xfId="38803"/>
    <cellStyle name="Percent 2 18 16 5" xfId="33514"/>
    <cellStyle name="Percent 2 18 16 6" xfId="40385"/>
    <cellStyle name="Percent 2 18 17" xfId="7885"/>
    <cellStyle name="Percent 2 18 17 2" xfId="14937"/>
    <cellStyle name="Percent 2 18 17 3" xfId="31616"/>
    <cellStyle name="Percent 2 18 17 4" xfId="37590"/>
    <cellStyle name="Percent 2 18 17 5" xfId="36453"/>
    <cellStyle name="Percent 2 18 17 6" xfId="33961"/>
    <cellStyle name="Percent 2 18 18" xfId="7886"/>
    <cellStyle name="Percent 2 18 18 2" xfId="15382"/>
    <cellStyle name="Percent 2 18 18 3" xfId="31964"/>
    <cellStyle name="Percent 2 18 18 4" xfId="32358"/>
    <cellStyle name="Percent 2 18 18 5" xfId="41514"/>
    <cellStyle name="Percent 2 18 18 6" xfId="43339"/>
    <cellStyle name="Percent 2 18 19" xfId="7887"/>
    <cellStyle name="Percent 2 18 19 2" xfId="15782"/>
    <cellStyle name="Percent 2 18 19 3" xfId="32284"/>
    <cellStyle name="Percent 2 18 19 4" xfId="37472"/>
    <cellStyle name="Percent 2 18 19 5" xfId="36808"/>
    <cellStyle name="Percent 2 18 19 6" xfId="40663"/>
    <cellStyle name="Percent 2 18 2" xfId="7888"/>
    <cellStyle name="Percent 2 18 2 10" xfId="7889"/>
    <cellStyle name="Percent 2 18 2 10 2" xfId="12650"/>
    <cellStyle name="Percent 2 18 2 10 3" xfId="17378"/>
    <cellStyle name="Percent 2 18 2 10 4" xfId="33300"/>
    <cellStyle name="Percent 2 18 2 10 5" xfId="39325"/>
    <cellStyle name="Percent 2 18 2 10 6" xfId="39505"/>
    <cellStyle name="Percent 2 18 2 11" xfId="7890"/>
    <cellStyle name="Percent 2 18 2 11 2" xfId="12651"/>
    <cellStyle name="Percent 2 18 2 11 3" xfId="16983"/>
    <cellStyle name="Percent 2 18 2 11 4" xfId="32998"/>
    <cellStyle name="Percent 2 18 2 11 5" xfId="37219"/>
    <cellStyle name="Percent 2 18 2 11 6" xfId="37934"/>
    <cellStyle name="Percent 2 18 2 12" xfId="7891"/>
    <cellStyle name="Percent 2 18 2 12 2" xfId="12652"/>
    <cellStyle name="Percent 2 18 2 12 3" xfId="16587"/>
    <cellStyle name="Percent 2 18 2 12 4" xfId="32703"/>
    <cellStyle name="Percent 2 18 2 12 5" xfId="41683"/>
    <cellStyle name="Percent 2 18 2 12 6" xfId="32976"/>
    <cellStyle name="Percent 2 18 2 13" xfId="7892"/>
    <cellStyle name="Percent 2 18 2 13 2" xfId="12653"/>
    <cellStyle name="Percent 2 18 2 13 3" xfId="16188"/>
    <cellStyle name="Percent 2 18 2 13 4" xfId="32398"/>
    <cellStyle name="Percent 2 18 2 13 5" xfId="41072"/>
    <cellStyle name="Percent 2 18 2 13 6" xfId="42159"/>
    <cellStyle name="Percent 2 18 2 14" xfId="7893"/>
    <cellStyle name="Percent 2 18 2 14 2" xfId="13329"/>
    <cellStyle name="Percent 2 18 2 14 3" xfId="30188"/>
    <cellStyle name="Percent 2 18 2 14 4" xfId="38678"/>
    <cellStyle name="Percent 2 18 2 14 5" xfId="11201"/>
    <cellStyle name="Percent 2 18 2 14 6" xfId="34696"/>
    <cellStyle name="Percent 2 18 2 15" xfId="7894"/>
    <cellStyle name="Percent 2 18 2 15 2" xfId="14938"/>
    <cellStyle name="Percent 2 18 2 15 3" xfId="31617"/>
    <cellStyle name="Percent 2 18 2 15 4" xfId="34436"/>
    <cellStyle name="Percent 2 18 2 15 5" xfId="41210"/>
    <cellStyle name="Percent 2 18 2 15 6" xfId="38651"/>
    <cellStyle name="Percent 2 18 2 16" xfId="7895"/>
    <cellStyle name="Percent 2 18 2 16 2" xfId="15383"/>
    <cellStyle name="Percent 2 18 2 16 3" xfId="31965"/>
    <cellStyle name="Percent 2 18 2 16 4" xfId="38354"/>
    <cellStyle name="Percent 2 18 2 16 5" xfId="40476"/>
    <cellStyle name="Percent 2 18 2 16 6" xfId="34391"/>
    <cellStyle name="Percent 2 18 2 17" xfId="7896"/>
    <cellStyle name="Percent 2 18 2 17 2" xfId="15783"/>
    <cellStyle name="Percent 2 18 2 17 3" xfId="32285"/>
    <cellStyle name="Percent 2 18 2 17 4" xfId="37390"/>
    <cellStyle name="Percent 2 18 2 17 5" xfId="38608"/>
    <cellStyle name="Percent 2 18 2 17 6" xfId="40817"/>
    <cellStyle name="Percent 2 18 2 18" xfId="7897"/>
    <cellStyle name="Percent 2 18 2 18 2" xfId="16185"/>
    <cellStyle name="Percent 2 18 2 18 3" xfId="32589"/>
    <cellStyle name="Percent 2 18 2 18 4" xfId="36583"/>
    <cellStyle name="Percent 2 18 2 18 5" xfId="37780"/>
    <cellStyle name="Percent 2 18 2 18 6" xfId="32488"/>
    <cellStyle name="Percent 2 18 2 19" xfId="7898"/>
    <cellStyle name="Percent 2 18 2 19 2" xfId="16584"/>
    <cellStyle name="Percent 2 18 2 19 3" xfId="32880"/>
    <cellStyle name="Percent 2 18 2 19 4" xfId="36617"/>
    <cellStyle name="Percent 2 18 2 19 5" xfId="40324"/>
    <cellStyle name="Percent 2 18 2 19 6" xfId="44735"/>
    <cellStyle name="Percent 2 18 2 2" xfId="7899"/>
    <cellStyle name="Percent 2 18 2 2 10" xfId="50635"/>
    <cellStyle name="Percent 2 18 2 2 11" xfId="51837"/>
    <cellStyle name="Percent 2 18 2 2 12" xfId="53116"/>
    <cellStyle name="Percent 2 18 2 2 13" xfId="54358"/>
    <cellStyle name="Percent 2 18 2 2 14" xfId="55592"/>
    <cellStyle name="Percent 2 18 2 2 15" xfId="56819"/>
    <cellStyle name="Percent 2 18 2 2 16" xfId="58036"/>
    <cellStyle name="Percent 2 18 2 2 17" xfId="59244"/>
    <cellStyle name="Percent 2 18 2 2 18" xfId="60438"/>
    <cellStyle name="Percent 2 18 2 2 19" xfId="61822"/>
    <cellStyle name="Percent 2 18 2 2 2" xfId="12649"/>
    <cellStyle name="Percent 2 18 2 2 20" xfId="63016"/>
    <cellStyle name="Percent 2 18 2 2 3" xfId="17777"/>
    <cellStyle name="Percent 2 18 2 2 4" xfId="33589"/>
    <cellStyle name="Percent 2 18 2 2 5" xfId="36746"/>
    <cellStyle name="Percent 2 18 2 2 6" xfId="43827"/>
    <cellStyle name="Percent 2 18 2 2 7" xfId="46812"/>
    <cellStyle name="Percent 2 18 2 2 8" xfId="48135"/>
    <cellStyle name="Percent 2 18 2 2 9" xfId="49394"/>
    <cellStyle name="Percent 2 18 2 20" xfId="7900"/>
    <cellStyle name="Percent 2 18 2 20 2" xfId="16980"/>
    <cellStyle name="Percent 2 18 2 20 3" xfId="33193"/>
    <cellStyle name="Percent 2 18 2 20 4" xfId="41104"/>
    <cellStyle name="Percent 2 18 2 20 5" xfId="43435"/>
    <cellStyle name="Percent 2 18 2 20 6" xfId="44428"/>
    <cellStyle name="Percent 2 18 2 21" xfId="7901"/>
    <cellStyle name="Percent 2 18 2 21 2" xfId="17375"/>
    <cellStyle name="Percent 2 18 2 21 3" xfId="33476"/>
    <cellStyle name="Percent 2 18 2 21 4" xfId="34959"/>
    <cellStyle name="Percent 2 18 2 21 5" xfId="15288"/>
    <cellStyle name="Percent 2 18 2 21 6" xfId="45068"/>
    <cellStyle name="Percent 2 18 2 22" xfId="7902"/>
    <cellStyle name="Percent 2 18 2 22 2" xfId="17775"/>
    <cellStyle name="Percent 2 18 2 22 3" xfId="33772"/>
    <cellStyle name="Percent 2 18 2 22 4" xfId="39784"/>
    <cellStyle name="Percent 2 18 2 22 5" xfId="42463"/>
    <cellStyle name="Percent 2 18 2 22 6" xfId="41312"/>
    <cellStyle name="Percent 2 18 2 23" xfId="7903"/>
    <cellStyle name="Percent 2 18 2 23 2" xfId="18182"/>
    <cellStyle name="Percent 2 18 2 23 3" xfId="34048"/>
    <cellStyle name="Percent 2 18 2 23 4" xfId="40722"/>
    <cellStyle name="Percent 2 18 2 23 5" xfId="43162"/>
    <cellStyle name="Percent 2 18 2 23 6" xfId="39309"/>
    <cellStyle name="Percent 2 18 2 24" xfId="7904"/>
    <cellStyle name="Percent 2 18 2 24 2" xfId="18586"/>
    <cellStyle name="Percent 2 18 2 24 3" xfId="34358"/>
    <cellStyle name="Percent 2 18 2 24 4" xfId="37217"/>
    <cellStyle name="Percent 2 18 2 24 5" xfId="40071"/>
    <cellStyle name="Percent 2 18 2 24 6" xfId="36141"/>
    <cellStyle name="Percent 2 18 2 25" xfId="7905"/>
    <cellStyle name="Percent 2 18 2 25 2" xfId="18994"/>
    <cellStyle name="Percent 2 18 2 25 3" xfId="34655"/>
    <cellStyle name="Percent 2 18 2 25 4" xfId="13499"/>
    <cellStyle name="Percent 2 18 2 25 5" xfId="17465"/>
    <cellStyle name="Percent 2 18 2 25 6" xfId="36126"/>
    <cellStyle name="Percent 2 18 2 26" xfId="7906"/>
    <cellStyle name="Percent 2 18 2 26 2" xfId="19405"/>
    <cellStyle name="Percent 2 18 2 26 3" xfId="34952"/>
    <cellStyle name="Percent 2 18 2 26 4" xfId="13364"/>
    <cellStyle name="Percent 2 18 2 26 5" xfId="32515"/>
    <cellStyle name="Percent 2 18 2 26 6" xfId="43288"/>
    <cellStyle name="Percent 2 18 2 27" xfId="7907"/>
    <cellStyle name="Percent 2 18 2 27 2" xfId="19809"/>
    <cellStyle name="Percent 2 18 2 27 3" xfId="35252"/>
    <cellStyle name="Percent 2 18 2 27 4" xfId="41341"/>
    <cellStyle name="Percent 2 18 2 27 5" xfId="43612"/>
    <cellStyle name="Percent 2 18 2 27 6" xfId="44477"/>
    <cellStyle name="Percent 2 18 2 28" xfId="7908"/>
    <cellStyle name="Percent 2 18 2 28 2" xfId="20216"/>
    <cellStyle name="Percent 2 18 2 28 3" xfId="35586"/>
    <cellStyle name="Percent 2 18 2 28 4" xfId="32840"/>
    <cellStyle name="Percent 2 18 2 28 5" xfId="31627"/>
    <cellStyle name="Percent 2 18 2 28 6" xfId="43316"/>
    <cellStyle name="Percent 2 18 2 29" xfId="7909"/>
    <cellStyle name="Percent 2 18 2 29 2" xfId="20614"/>
    <cellStyle name="Percent 2 18 2 29 3" xfId="35879"/>
    <cellStyle name="Percent 2 18 2 29 4" xfId="10814"/>
    <cellStyle name="Percent 2 18 2 29 5" xfId="39758"/>
    <cellStyle name="Percent 2 18 2 29 6" xfId="44319"/>
    <cellStyle name="Percent 2 18 2 3" xfId="7910"/>
    <cellStyle name="Percent 2 18 2 3 10" xfId="50636"/>
    <cellStyle name="Percent 2 18 2 3 11" xfId="51838"/>
    <cellStyle name="Percent 2 18 2 3 12" xfId="53117"/>
    <cellStyle name="Percent 2 18 2 3 13" xfId="54359"/>
    <cellStyle name="Percent 2 18 2 3 14" xfId="55593"/>
    <cellStyle name="Percent 2 18 2 3 15" xfId="56820"/>
    <cellStyle name="Percent 2 18 2 3 16" xfId="58037"/>
    <cellStyle name="Percent 2 18 2 3 17" xfId="59245"/>
    <cellStyle name="Percent 2 18 2 3 18" xfId="60439"/>
    <cellStyle name="Percent 2 18 2 3 19" xfId="61823"/>
    <cellStyle name="Percent 2 18 2 3 2" xfId="12654"/>
    <cellStyle name="Percent 2 18 2 3 20" xfId="63017"/>
    <cellStyle name="Percent 2 18 2 3 3" xfId="15786"/>
    <cellStyle name="Percent 2 18 2 3 4" xfId="32086"/>
    <cellStyle name="Percent 2 18 2 3 5" xfId="40102"/>
    <cellStyle name="Percent 2 18 2 3 6" xfId="33115"/>
    <cellStyle name="Percent 2 18 2 3 7" xfId="46813"/>
    <cellStyle name="Percent 2 18 2 3 8" xfId="48136"/>
    <cellStyle name="Percent 2 18 2 3 9" xfId="49395"/>
    <cellStyle name="Percent 2 18 2 30" xfId="7911"/>
    <cellStyle name="Percent 2 18 2 30 2" xfId="21014"/>
    <cellStyle name="Percent 2 18 2 30 3" xfId="36176"/>
    <cellStyle name="Percent 2 18 2 30 4" xfId="37775"/>
    <cellStyle name="Percent 2 18 2 30 5" xfId="14710"/>
    <cellStyle name="Percent 2 18 2 30 6" xfId="42788"/>
    <cellStyle name="Percent 2 18 2 31" xfId="7912"/>
    <cellStyle name="Percent 2 18 2 31 2" xfId="18596"/>
    <cellStyle name="Percent 2 18 2 31 3" xfId="34363"/>
    <cellStyle name="Percent 2 18 2 31 4" xfId="37246"/>
    <cellStyle name="Percent 2 18 2 31 5" xfId="34935"/>
    <cellStyle name="Percent 2 18 2 31 6" xfId="43290"/>
    <cellStyle name="Percent 2 18 2 32" xfId="7913"/>
    <cellStyle name="Percent 2 18 2 32 2" xfId="23041"/>
    <cellStyle name="Percent 2 18 2 32 3" xfId="37560"/>
    <cellStyle name="Percent 2 18 2 32 4" xfId="36471"/>
    <cellStyle name="Percent 2 18 2 32 5" xfId="14009"/>
    <cellStyle name="Percent 2 18 2 32 6" xfId="45053"/>
    <cellStyle name="Percent 2 18 2 33" xfId="7914"/>
    <cellStyle name="Percent 2 18 2 33 2" xfId="13733"/>
    <cellStyle name="Percent 2 18 2 33 3" xfId="30527"/>
    <cellStyle name="Percent 2 18 2 33 4" xfId="34676"/>
    <cellStyle name="Percent 2 18 2 33 5" xfId="16231"/>
    <cellStyle name="Percent 2 18 2 33 6" xfId="44627"/>
    <cellStyle name="Percent 2 18 2 34" xfId="9778"/>
    <cellStyle name="Percent 2 18 2 35" xfId="16664"/>
    <cellStyle name="Percent 2 18 2 36" xfId="22506"/>
    <cellStyle name="Percent 2 18 2 37" xfId="19019"/>
    <cellStyle name="Percent 2 18 2 38" xfId="22345"/>
    <cellStyle name="Percent 2 18 2 39" xfId="22803"/>
    <cellStyle name="Percent 2 18 2 4" xfId="7915"/>
    <cellStyle name="Percent 2 18 2 4 10" xfId="50637"/>
    <cellStyle name="Percent 2 18 2 4 11" xfId="51839"/>
    <cellStyle name="Percent 2 18 2 4 12" xfId="53118"/>
    <cellStyle name="Percent 2 18 2 4 13" xfId="54360"/>
    <cellStyle name="Percent 2 18 2 4 14" xfId="55594"/>
    <cellStyle name="Percent 2 18 2 4 15" xfId="56821"/>
    <cellStyle name="Percent 2 18 2 4 16" xfId="58038"/>
    <cellStyle name="Percent 2 18 2 4 17" xfId="59246"/>
    <cellStyle name="Percent 2 18 2 4 18" xfId="60440"/>
    <cellStyle name="Percent 2 18 2 4 19" xfId="61824"/>
    <cellStyle name="Percent 2 18 2 4 2" xfId="12655"/>
    <cellStyle name="Percent 2 18 2 4 20" xfId="63018"/>
    <cellStyle name="Percent 2 18 2 4 3" xfId="9974"/>
    <cellStyle name="Percent 2 18 2 4 4" xfId="31735"/>
    <cellStyle name="Percent 2 18 2 4 5" xfId="41625"/>
    <cellStyle name="Percent 2 18 2 4 6" xfId="32162"/>
    <cellStyle name="Percent 2 18 2 4 7" xfId="46814"/>
    <cellStyle name="Percent 2 18 2 4 8" xfId="48137"/>
    <cellStyle name="Percent 2 18 2 4 9" xfId="49396"/>
    <cellStyle name="Percent 2 18 2 40" xfId="24045"/>
    <cellStyle name="Percent 2 18 2 41" xfId="22855"/>
    <cellStyle name="Percent 2 18 2 42" xfId="14994"/>
    <cellStyle name="Percent 2 18 2 43" xfId="22887"/>
    <cellStyle name="Percent 2 18 2 44" xfId="22661"/>
    <cellStyle name="Percent 2 18 2 45" xfId="22119"/>
    <cellStyle name="Percent 2 18 2 46" xfId="24008"/>
    <cellStyle name="Percent 2 18 2 47" xfId="19740"/>
    <cellStyle name="Percent 2 18 2 48" xfId="15281"/>
    <cellStyle name="Percent 2 18 2 49" xfId="22817"/>
    <cellStyle name="Percent 2 18 2 5" xfId="7916"/>
    <cellStyle name="Percent 2 18 2 5 10" xfId="50638"/>
    <cellStyle name="Percent 2 18 2 5 11" xfId="51840"/>
    <cellStyle name="Percent 2 18 2 5 12" xfId="53119"/>
    <cellStyle name="Percent 2 18 2 5 13" xfId="54361"/>
    <cellStyle name="Percent 2 18 2 5 14" xfId="55595"/>
    <cellStyle name="Percent 2 18 2 5 15" xfId="56822"/>
    <cellStyle name="Percent 2 18 2 5 16" xfId="58039"/>
    <cellStyle name="Percent 2 18 2 5 17" xfId="59247"/>
    <cellStyle name="Percent 2 18 2 5 18" xfId="60441"/>
    <cellStyle name="Percent 2 18 2 5 19" xfId="61825"/>
    <cellStyle name="Percent 2 18 2 5 2" xfId="12656"/>
    <cellStyle name="Percent 2 18 2 5 20" xfId="63019"/>
    <cellStyle name="Percent 2 18 2 5 3" xfId="9973"/>
    <cellStyle name="Percent 2 18 2 5 4" xfId="36237"/>
    <cellStyle name="Percent 2 18 2 5 5" xfId="34284"/>
    <cellStyle name="Percent 2 18 2 5 6" xfId="41553"/>
    <cellStyle name="Percent 2 18 2 5 7" xfId="46815"/>
    <cellStyle name="Percent 2 18 2 5 8" xfId="48138"/>
    <cellStyle name="Percent 2 18 2 5 9" xfId="49397"/>
    <cellStyle name="Percent 2 18 2 50" xfId="23792"/>
    <cellStyle name="Percent 2 18 2 51" xfId="22865"/>
    <cellStyle name="Percent 2 18 2 52" xfId="14964"/>
    <cellStyle name="Percent 2 18 2 53" xfId="24103"/>
    <cellStyle name="Percent 2 18 2 54" xfId="22059"/>
    <cellStyle name="Percent 2 18 2 55" xfId="21355"/>
    <cellStyle name="Percent 2 18 2 56" xfId="21994"/>
    <cellStyle name="Percent 2 18 2 57" xfId="21415"/>
    <cellStyle name="Percent 2 18 2 58" xfId="23278"/>
    <cellStyle name="Percent 2 18 2 59" xfId="21471"/>
    <cellStyle name="Percent 2 18 2 6" xfId="7917"/>
    <cellStyle name="Percent 2 18 2 6 10" xfId="50639"/>
    <cellStyle name="Percent 2 18 2 6 11" xfId="51841"/>
    <cellStyle name="Percent 2 18 2 6 12" xfId="53120"/>
    <cellStyle name="Percent 2 18 2 6 13" xfId="54362"/>
    <cellStyle name="Percent 2 18 2 6 14" xfId="55596"/>
    <cellStyle name="Percent 2 18 2 6 15" xfId="56823"/>
    <cellStyle name="Percent 2 18 2 6 16" xfId="58040"/>
    <cellStyle name="Percent 2 18 2 6 17" xfId="59248"/>
    <cellStyle name="Percent 2 18 2 6 18" xfId="60442"/>
    <cellStyle name="Percent 2 18 2 6 19" xfId="61826"/>
    <cellStyle name="Percent 2 18 2 6 2" xfId="12657"/>
    <cellStyle name="Percent 2 18 2 6 20" xfId="63020"/>
    <cellStyle name="Percent 2 18 2 6 3" xfId="9972"/>
    <cellStyle name="Percent 2 18 2 6 4" xfId="35987"/>
    <cellStyle name="Percent 2 18 2 6 5" xfId="38854"/>
    <cellStyle name="Percent 2 18 2 6 6" xfId="32466"/>
    <cellStyle name="Percent 2 18 2 6 7" xfId="46816"/>
    <cellStyle name="Percent 2 18 2 6 8" xfId="48139"/>
    <cellStyle name="Percent 2 18 2 6 9" xfId="49398"/>
    <cellStyle name="Percent 2 18 2 60" xfId="21900"/>
    <cellStyle name="Percent 2 18 2 61" xfId="20266"/>
    <cellStyle name="Percent 2 18 2 62" xfId="21861"/>
    <cellStyle name="Percent 2 18 2 63" xfId="24078"/>
    <cellStyle name="Percent 2 18 2 64" xfId="21925"/>
    <cellStyle name="Percent 2 18 2 65" xfId="28816"/>
    <cellStyle name="Percent 2 18 2 66" xfId="27781"/>
    <cellStyle name="Percent 2 18 2 67" xfId="28440"/>
    <cellStyle name="Percent 2 18 2 68" xfId="21785"/>
    <cellStyle name="Percent 2 18 2 69" xfId="27023"/>
    <cellStyle name="Percent 2 18 2 7" xfId="7918"/>
    <cellStyle name="Percent 2 18 2 7 10" xfId="50640"/>
    <cellStyle name="Percent 2 18 2 7 11" xfId="51842"/>
    <cellStyle name="Percent 2 18 2 7 12" xfId="53121"/>
    <cellStyle name="Percent 2 18 2 7 13" xfId="54363"/>
    <cellStyle name="Percent 2 18 2 7 14" xfId="55597"/>
    <cellStyle name="Percent 2 18 2 7 15" xfId="56824"/>
    <cellStyle name="Percent 2 18 2 7 16" xfId="58041"/>
    <cellStyle name="Percent 2 18 2 7 17" xfId="59249"/>
    <cellStyle name="Percent 2 18 2 7 18" xfId="60443"/>
    <cellStyle name="Percent 2 18 2 7 19" xfId="61827"/>
    <cellStyle name="Percent 2 18 2 7 2" xfId="12658"/>
    <cellStyle name="Percent 2 18 2 7 20" xfId="63021"/>
    <cellStyle name="Percent 2 18 2 7 3" xfId="9971"/>
    <cellStyle name="Percent 2 18 2 7 4" xfId="35702"/>
    <cellStyle name="Percent 2 18 2 7 5" xfId="30080"/>
    <cellStyle name="Percent 2 18 2 7 6" xfId="43084"/>
    <cellStyle name="Percent 2 18 2 7 7" xfId="46817"/>
    <cellStyle name="Percent 2 18 2 7 8" xfId="48140"/>
    <cellStyle name="Percent 2 18 2 7 9" xfId="49399"/>
    <cellStyle name="Percent 2 18 2 70" xfId="26962"/>
    <cellStyle name="Percent 2 18 2 71" xfId="20561"/>
    <cellStyle name="Percent 2 18 2 72" xfId="29417"/>
    <cellStyle name="Percent 2 18 2 73" xfId="29530"/>
    <cellStyle name="Percent 2 18 2 74" xfId="29780"/>
    <cellStyle name="Percent 2 18 2 75" xfId="24055"/>
    <cellStyle name="Percent 2 18 2 76" xfId="12851"/>
    <cellStyle name="Percent 2 18 2 77" xfId="34573"/>
    <cellStyle name="Percent 2 18 2 78" xfId="31141"/>
    <cellStyle name="Percent 2 18 2 79" xfId="42401"/>
    <cellStyle name="Percent 2 18 2 8" xfId="7919"/>
    <cellStyle name="Percent 2 18 2 8 2" xfId="12659"/>
    <cellStyle name="Percent 2 18 2 8 3" xfId="9970"/>
    <cellStyle name="Percent 2 18 2 8 4" xfId="35366"/>
    <cellStyle name="Percent 2 18 2 8 5" xfId="39410"/>
    <cellStyle name="Percent 2 18 2 8 6" xfId="39307"/>
    <cellStyle name="Percent 2 18 2 80" xfId="46811"/>
    <cellStyle name="Percent 2 18 2 81" xfId="48134"/>
    <cellStyle name="Percent 2 18 2 82" xfId="49393"/>
    <cellStyle name="Percent 2 18 2 83" xfId="50634"/>
    <cellStyle name="Percent 2 18 2 84" xfId="51836"/>
    <cellStyle name="Percent 2 18 2 85" xfId="53115"/>
    <cellStyle name="Percent 2 18 2 86" xfId="54357"/>
    <cellStyle name="Percent 2 18 2 87" xfId="55591"/>
    <cellStyle name="Percent 2 18 2 88" xfId="56818"/>
    <cellStyle name="Percent 2 18 2 89" xfId="58035"/>
    <cellStyle name="Percent 2 18 2 9" xfId="7920"/>
    <cellStyle name="Percent 2 18 2 9 2" xfId="12660"/>
    <cellStyle name="Percent 2 18 2 9 3" xfId="9969"/>
    <cellStyle name="Percent 2 18 2 9 4" xfId="35068"/>
    <cellStyle name="Percent 2 18 2 9 5" xfId="13093"/>
    <cellStyle name="Percent 2 18 2 9 6" xfId="42767"/>
    <cellStyle name="Percent 2 18 2 90" xfId="59243"/>
    <cellStyle name="Percent 2 18 2 91" xfId="60437"/>
    <cellStyle name="Percent 2 18 2 92" xfId="61821"/>
    <cellStyle name="Percent 2 18 2 93" xfId="63015"/>
    <cellStyle name="Percent 2 18 20" xfId="7921"/>
    <cellStyle name="Percent 2 18 20 2" xfId="16184"/>
    <cellStyle name="Percent 2 18 20 3" xfId="32588"/>
    <cellStyle name="Percent 2 18 20 4" xfId="38384"/>
    <cellStyle name="Percent 2 18 20 5" xfId="36174"/>
    <cellStyle name="Percent 2 18 20 6" xfId="41262"/>
    <cellStyle name="Percent 2 18 21" xfId="7922"/>
    <cellStyle name="Percent 2 18 21 2" xfId="16583"/>
    <cellStyle name="Percent 2 18 21 3" xfId="32879"/>
    <cellStyle name="Percent 2 18 21 4" xfId="38451"/>
    <cellStyle name="Percent 2 18 21 5" xfId="41606"/>
    <cellStyle name="Percent 2 18 21 6" xfId="44778"/>
    <cellStyle name="Percent 2 18 22" xfId="7923"/>
    <cellStyle name="Percent 2 18 22 2" xfId="16979"/>
    <cellStyle name="Percent 2 18 22 3" xfId="33192"/>
    <cellStyle name="Percent 2 18 22 4" xfId="41741"/>
    <cellStyle name="Percent 2 18 22 5" xfId="43912"/>
    <cellStyle name="Percent 2 18 22 6" xfId="34864"/>
    <cellStyle name="Percent 2 18 23" xfId="7924"/>
    <cellStyle name="Percent 2 18 23 2" xfId="17374"/>
    <cellStyle name="Percent 2 18 23 3" xfId="33475"/>
    <cellStyle name="Percent 2 18 23 4" xfId="38106"/>
    <cellStyle name="Percent 2 18 23 5" xfId="14418"/>
    <cellStyle name="Percent 2 18 23 6" xfId="44239"/>
    <cellStyle name="Percent 2 18 24" xfId="7925"/>
    <cellStyle name="Percent 2 18 24 2" xfId="17774"/>
    <cellStyle name="Percent 2 18 24 3" xfId="33771"/>
    <cellStyle name="Percent 2 18 24 4" xfId="39902"/>
    <cellStyle name="Percent 2 18 24 5" xfId="42554"/>
    <cellStyle name="Percent 2 18 24 6" xfId="44092"/>
    <cellStyle name="Percent 2 18 25" xfId="7926"/>
    <cellStyle name="Percent 2 18 25 2" xfId="18181"/>
    <cellStyle name="Percent 2 18 25 3" xfId="34047"/>
    <cellStyle name="Percent 2 18 25 4" xfId="40311"/>
    <cellStyle name="Percent 2 18 25 5" xfId="42864"/>
    <cellStyle name="Percent 2 18 25 6" xfId="44072"/>
    <cellStyle name="Percent 2 18 26" xfId="7927"/>
    <cellStyle name="Percent 2 18 26 2" xfId="18585"/>
    <cellStyle name="Percent 2 18 26 3" xfId="34357"/>
    <cellStyle name="Percent 2 18 26 4" xfId="37584"/>
    <cellStyle name="Percent 2 18 26 5" xfId="38138"/>
    <cellStyle name="Percent 2 18 26 6" xfId="39566"/>
    <cellStyle name="Percent 2 18 27" xfId="7928"/>
    <cellStyle name="Percent 2 18 27 2" xfId="18993"/>
    <cellStyle name="Percent 2 18 27 3" xfId="34654"/>
    <cellStyle name="Percent 2 18 27 4" xfId="14699"/>
    <cellStyle name="Percent 2 18 27 5" xfId="30219"/>
    <cellStyle name="Percent 2 18 27 6" xfId="10956"/>
    <cellStyle name="Percent 2 18 28" xfId="7929"/>
    <cellStyle name="Percent 2 18 28 2" xfId="19404"/>
    <cellStyle name="Percent 2 18 28 3" xfId="34951"/>
    <cellStyle name="Percent 2 18 28 4" xfId="13083"/>
    <cellStyle name="Percent 2 18 28 5" xfId="32209"/>
    <cellStyle name="Percent 2 18 28 6" xfId="30899"/>
    <cellStyle name="Percent 2 18 29" xfId="7930"/>
    <cellStyle name="Percent 2 18 29 2" xfId="19808"/>
    <cellStyle name="Percent 2 18 29 3" xfId="35251"/>
    <cellStyle name="Percent 2 18 29 4" xfId="40691"/>
    <cellStyle name="Percent 2 18 29 5" xfId="43149"/>
    <cellStyle name="Percent 2 18 29 6" xfId="37055"/>
    <cellStyle name="Percent 2 18 3" xfId="7931"/>
    <cellStyle name="Percent 2 18 3 10" xfId="7932"/>
    <cellStyle name="Percent 2 18 3 10 2" xfId="12662"/>
    <cellStyle name="Percent 2 18 3 10 3" xfId="23570"/>
    <cellStyle name="Percent 2 18 3 10 4" xfId="34468"/>
    <cellStyle name="Percent 2 18 3 10 5" xfId="17787"/>
    <cellStyle name="Percent 2 18 3 10 6" xfId="42929"/>
    <cellStyle name="Percent 2 18 3 11" xfId="7933"/>
    <cellStyle name="Percent 2 18 3 11 2" xfId="12663"/>
    <cellStyle name="Percent 2 18 3 11 3" xfId="23370"/>
    <cellStyle name="Percent 2 18 3 11 4" xfId="34155"/>
    <cellStyle name="Percent 2 18 3 11 5" xfId="10517"/>
    <cellStyle name="Percent 2 18 3 11 6" xfId="43005"/>
    <cellStyle name="Percent 2 18 3 12" xfId="7934"/>
    <cellStyle name="Percent 2 18 3 12 2" xfId="12664"/>
    <cellStyle name="Percent 2 18 3 12 3" xfId="21017"/>
    <cellStyle name="Percent 2 18 3 12 4" xfId="9882"/>
    <cellStyle name="Percent 2 18 3 12 5" xfId="40598"/>
    <cellStyle name="Percent 2 18 3 12 6" xfId="41131"/>
    <cellStyle name="Percent 2 18 3 13" xfId="7935"/>
    <cellStyle name="Percent 2 18 3 13 2" xfId="12665"/>
    <cellStyle name="Percent 2 18 3 13 3" xfId="20616"/>
    <cellStyle name="Percent 2 18 3 13 4" xfId="30209"/>
    <cellStyle name="Percent 2 18 3 13 5" xfId="36845"/>
    <cellStyle name="Percent 2 18 3 13 6" xfId="18094"/>
    <cellStyle name="Percent 2 18 3 14" xfId="7936"/>
    <cellStyle name="Percent 2 18 3 14 2" xfId="13330"/>
    <cellStyle name="Percent 2 18 3 14 3" xfId="30189"/>
    <cellStyle name="Percent 2 18 3 14 4" xfId="38554"/>
    <cellStyle name="Percent 2 18 3 14 5" xfId="40801"/>
    <cellStyle name="Percent 2 18 3 14 6" xfId="40905"/>
    <cellStyle name="Percent 2 18 3 15" xfId="7937"/>
    <cellStyle name="Percent 2 18 3 15 2" xfId="14945"/>
    <cellStyle name="Percent 2 18 3 15 3" xfId="31621"/>
    <cellStyle name="Percent 2 18 3 15 4" xfId="38216"/>
    <cellStyle name="Percent 2 18 3 15 5" xfId="39040"/>
    <cellStyle name="Percent 2 18 3 15 6" xfId="40284"/>
    <cellStyle name="Percent 2 18 3 16" xfId="7938"/>
    <cellStyle name="Percent 2 18 3 16 2" xfId="15390"/>
    <cellStyle name="Percent 2 18 3 16 3" xfId="31972"/>
    <cellStyle name="Percent 2 18 3 16 4" xfId="37830"/>
    <cellStyle name="Percent 2 18 3 16 5" xfId="40596"/>
    <cellStyle name="Percent 2 18 3 16 6" xfId="39218"/>
    <cellStyle name="Percent 2 18 3 17" xfId="7939"/>
    <cellStyle name="Percent 2 18 3 17 2" xfId="15790"/>
    <cellStyle name="Percent 2 18 3 17 3" xfId="32290"/>
    <cellStyle name="Percent 2 18 3 17 4" xfId="37354"/>
    <cellStyle name="Percent 2 18 3 17 5" xfId="30265"/>
    <cellStyle name="Percent 2 18 3 17 6" xfId="31909"/>
    <cellStyle name="Percent 2 18 3 18" xfId="7940"/>
    <cellStyle name="Percent 2 18 3 18 2" xfId="16192"/>
    <cellStyle name="Percent 2 18 3 18 3" xfId="32594"/>
    <cellStyle name="Percent 2 18 3 18 4" xfId="36766"/>
    <cellStyle name="Percent 2 18 3 18 5" xfId="39244"/>
    <cellStyle name="Percent 2 18 3 18 6" xfId="42006"/>
    <cellStyle name="Percent 2 18 3 19" xfId="7941"/>
    <cellStyle name="Percent 2 18 3 19 2" xfId="16590"/>
    <cellStyle name="Percent 2 18 3 19 3" xfId="32886"/>
    <cellStyle name="Percent 2 18 3 19 4" xfId="40690"/>
    <cellStyle name="Percent 2 18 3 19 5" xfId="43148"/>
    <cellStyle name="Percent 2 18 3 19 6" xfId="44476"/>
    <cellStyle name="Percent 2 18 3 2" xfId="7942"/>
    <cellStyle name="Percent 2 18 3 2 10" xfId="50642"/>
    <cellStyle name="Percent 2 18 3 2 11" xfId="51844"/>
    <cellStyle name="Percent 2 18 3 2 12" xfId="53123"/>
    <cellStyle name="Percent 2 18 3 2 13" xfId="54365"/>
    <cellStyle name="Percent 2 18 3 2 14" xfId="55599"/>
    <cellStyle name="Percent 2 18 3 2 15" xfId="56826"/>
    <cellStyle name="Percent 2 18 3 2 16" xfId="58043"/>
    <cellStyle name="Percent 2 18 3 2 17" xfId="59251"/>
    <cellStyle name="Percent 2 18 3 2 18" xfId="60445"/>
    <cellStyle name="Percent 2 18 3 2 19" xfId="61829"/>
    <cellStyle name="Percent 2 18 3 2 2" xfId="12661"/>
    <cellStyle name="Percent 2 18 3 2 20" xfId="63023"/>
    <cellStyle name="Percent 2 18 3 2 3" xfId="23777"/>
    <cellStyle name="Percent 2 18 3 2 4" xfId="34771"/>
    <cellStyle name="Percent 2 18 3 2 5" xfId="20956"/>
    <cellStyle name="Percent 2 18 3 2 6" xfId="42851"/>
    <cellStyle name="Percent 2 18 3 2 7" xfId="46819"/>
    <cellStyle name="Percent 2 18 3 2 8" xfId="48142"/>
    <cellStyle name="Percent 2 18 3 2 9" xfId="49401"/>
    <cellStyle name="Percent 2 18 3 20" xfId="7943"/>
    <cellStyle name="Percent 2 18 3 20 2" xfId="16987"/>
    <cellStyle name="Percent 2 18 3 20 3" xfId="33198"/>
    <cellStyle name="Percent 2 18 3 20 4" xfId="40787"/>
    <cellStyle name="Percent 2 18 3 20 5" xfId="43211"/>
    <cellStyle name="Percent 2 18 3 20 6" xfId="44577"/>
    <cellStyle name="Percent 2 18 3 21" xfId="7944"/>
    <cellStyle name="Percent 2 18 3 21 2" xfId="17382"/>
    <cellStyle name="Percent 2 18 3 21 3" xfId="33479"/>
    <cellStyle name="Percent 2 18 3 21 4" xfId="41631"/>
    <cellStyle name="Percent 2 18 3 21 5" xfId="43832"/>
    <cellStyle name="Percent 2 18 3 21 6" xfId="43441"/>
    <cellStyle name="Percent 2 18 3 22" xfId="7945"/>
    <cellStyle name="Percent 2 18 3 22 2" xfId="17782"/>
    <cellStyle name="Percent 2 18 3 22 3" xfId="33778"/>
    <cellStyle name="Percent 2 18 3 22 4" xfId="38969"/>
    <cellStyle name="Percent 2 18 3 22 5" xfId="40013"/>
    <cellStyle name="Percent 2 18 3 22 6" xfId="38453"/>
    <cellStyle name="Percent 2 18 3 23" xfId="7946"/>
    <cellStyle name="Percent 2 18 3 23 2" xfId="18189"/>
    <cellStyle name="Percent 2 18 3 23 3" xfId="34053"/>
    <cellStyle name="Percent 2 18 3 23 4" xfId="39039"/>
    <cellStyle name="Percent 2 18 3 23 5" xfId="41821"/>
    <cellStyle name="Percent 2 18 3 23 6" xfId="37787"/>
    <cellStyle name="Percent 2 18 3 24" xfId="7947"/>
    <cellStyle name="Percent 2 18 3 24 2" xfId="18593"/>
    <cellStyle name="Percent 2 18 3 24 3" xfId="34361"/>
    <cellStyle name="Percent 2 18 3 24 4" xfId="30400"/>
    <cellStyle name="Percent 2 18 3 24 5" xfId="41655"/>
    <cellStyle name="Percent 2 18 3 24 6" xfId="42902"/>
    <cellStyle name="Percent 2 18 3 25" xfId="7948"/>
    <cellStyle name="Percent 2 18 3 25 2" xfId="19001"/>
    <cellStyle name="Percent 2 18 3 25 3" xfId="34658"/>
    <cellStyle name="Percent 2 18 3 25 4" xfId="15847"/>
    <cellStyle name="Percent 2 18 3 25 5" xfId="35440"/>
    <cellStyle name="Percent 2 18 3 25 6" xfId="35209"/>
    <cellStyle name="Percent 2 18 3 26" xfId="7949"/>
    <cellStyle name="Percent 2 18 3 26 2" xfId="19412"/>
    <cellStyle name="Percent 2 18 3 26 3" xfId="34956"/>
    <cellStyle name="Percent 2 18 3 26 4" xfId="14712"/>
    <cellStyle name="Percent 2 18 3 26 5" xfId="40983"/>
    <cellStyle name="Percent 2 18 3 26 6" xfId="43281"/>
    <cellStyle name="Percent 2 18 3 27" xfId="7950"/>
    <cellStyle name="Percent 2 18 3 27 2" xfId="19816"/>
    <cellStyle name="Percent 2 18 3 27 3" xfId="35257"/>
    <cellStyle name="Percent 2 18 3 27 4" xfId="39742"/>
    <cellStyle name="Percent 2 18 3 27 5" xfId="42426"/>
    <cellStyle name="Percent 2 18 3 27 6" xfId="42946"/>
    <cellStyle name="Percent 2 18 3 28" xfId="7951"/>
    <cellStyle name="Percent 2 18 3 28 2" xfId="20223"/>
    <cellStyle name="Percent 2 18 3 28 3" xfId="35592"/>
    <cellStyle name="Percent 2 18 3 28 4" xfId="9493"/>
    <cellStyle name="Percent 2 18 3 28 5" xfId="34556"/>
    <cellStyle name="Percent 2 18 3 28 6" xfId="35894"/>
    <cellStyle name="Percent 2 18 3 29" xfId="7952"/>
    <cellStyle name="Percent 2 18 3 29 2" xfId="20621"/>
    <cellStyle name="Percent 2 18 3 29 3" xfId="35883"/>
    <cellStyle name="Percent 2 18 3 29 4" xfId="39616"/>
    <cellStyle name="Percent 2 18 3 29 5" xfId="42325"/>
    <cellStyle name="Percent 2 18 3 29 6" xfId="16662"/>
    <cellStyle name="Percent 2 18 3 3" xfId="7953"/>
    <cellStyle name="Percent 2 18 3 3 10" xfId="50643"/>
    <cellStyle name="Percent 2 18 3 3 11" xfId="51845"/>
    <cellStyle name="Percent 2 18 3 3 12" xfId="53124"/>
    <cellStyle name="Percent 2 18 3 3 13" xfId="54366"/>
    <cellStyle name="Percent 2 18 3 3 14" xfId="55600"/>
    <cellStyle name="Percent 2 18 3 3 15" xfId="56827"/>
    <cellStyle name="Percent 2 18 3 3 16" xfId="58044"/>
    <cellStyle name="Percent 2 18 3 3 17" xfId="59252"/>
    <cellStyle name="Percent 2 18 3 3 18" xfId="60446"/>
    <cellStyle name="Percent 2 18 3 3 19" xfId="61830"/>
    <cellStyle name="Percent 2 18 3 3 2" xfId="12666"/>
    <cellStyle name="Percent 2 18 3 3 20" xfId="63024"/>
    <cellStyle name="Percent 2 18 3 3 3" xfId="9968"/>
    <cellStyle name="Percent 2 18 3 3 4" xfId="21026"/>
    <cellStyle name="Percent 2 18 3 3 5" xfId="40180"/>
    <cellStyle name="Percent 2 18 3 3 6" xfId="45167"/>
    <cellStyle name="Percent 2 18 3 3 7" xfId="46820"/>
    <cellStyle name="Percent 2 18 3 3 8" xfId="48143"/>
    <cellStyle name="Percent 2 18 3 3 9" xfId="49402"/>
    <cellStyle name="Percent 2 18 3 30" xfId="7954"/>
    <cellStyle name="Percent 2 18 3 30 2" xfId="21021"/>
    <cellStyle name="Percent 2 18 3 30 3" xfId="36179"/>
    <cellStyle name="Percent 2 18 3 30 4" xfId="32954"/>
    <cellStyle name="Percent 2 18 3 30 5" xfId="38272"/>
    <cellStyle name="Percent 2 18 3 30 6" xfId="43918"/>
    <cellStyle name="Percent 2 18 3 31" xfId="7955"/>
    <cellStyle name="Percent 2 18 3 31 2" xfId="18587"/>
    <cellStyle name="Percent 2 18 3 31 3" xfId="34359"/>
    <cellStyle name="Percent 2 18 3 31 4" xfId="32224"/>
    <cellStyle name="Percent 2 18 3 31 5" xfId="35657"/>
    <cellStyle name="Percent 2 18 3 31 6" xfId="43850"/>
    <cellStyle name="Percent 2 18 3 32" xfId="7956"/>
    <cellStyle name="Percent 2 18 3 32 2" xfId="23040"/>
    <cellStyle name="Percent 2 18 3 32 3" xfId="37559"/>
    <cellStyle name="Percent 2 18 3 32 4" xfId="41428"/>
    <cellStyle name="Percent 2 18 3 32 5" xfId="43687"/>
    <cellStyle name="Percent 2 18 3 32 6" xfId="45087"/>
    <cellStyle name="Percent 2 18 3 33" xfId="7957"/>
    <cellStyle name="Percent 2 18 3 33 2" xfId="13738"/>
    <cellStyle name="Percent 2 18 3 33 3" xfId="30532"/>
    <cellStyle name="Percent 2 18 3 33 4" xfId="40482"/>
    <cellStyle name="Percent 2 18 3 33 5" xfId="42993"/>
    <cellStyle name="Percent 2 18 3 33 6" xfId="44972"/>
    <cellStyle name="Percent 2 18 3 34" xfId="9779"/>
    <cellStyle name="Percent 2 18 3 35" xfId="16665"/>
    <cellStyle name="Percent 2 18 3 36" xfId="19361"/>
    <cellStyle name="Percent 2 18 3 37" xfId="23092"/>
    <cellStyle name="Percent 2 18 3 38" xfId="22340"/>
    <cellStyle name="Percent 2 18 3 39" xfId="23588"/>
    <cellStyle name="Percent 2 18 3 4" xfId="7958"/>
    <cellStyle name="Percent 2 18 3 4 10" xfId="50644"/>
    <cellStyle name="Percent 2 18 3 4 11" xfId="51846"/>
    <cellStyle name="Percent 2 18 3 4 12" xfId="53125"/>
    <cellStyle name="Percent 2 18 3 4 13" xfId="54367"/>
    <cellStyle name="Percent 2 18 3 4 14" xfId="55601"/>
    <cellStyle name="Percent 2 18 3 4 15" xfId="56828"/>
    <cellStyle name="Percent 2 18 3 4 16" xfId="58045"/>
    <cellStyle name="Percent 2 18 3 4 17" xfId="59253"/>
    <cellStyle name="Percent 2 18 3 4 18" xfId="60447"/>
    <cellStyle name="Percent 2 18 3 4 19" xfId="61831"/>
    <cellStyle name="Percent 2 18 3 4 2" xfId="12667"/>
    <cellStyle name="Percent 2 18 3 4 20" xfId="63025"/>
    <cellStyle name="Percent 2 18 3 4 3" xfId="20218"/>
    <cellStyle name="Percent 2 18 3 4 4" xfId="23377"/>
    <cellStyle name="Percent 2 18 3 4 5" xfId="40296"/>
    <cellStyle name="Percent 2 18 3 4 6" xfId="45168"/>
    <cellStyle name="Percent 2 18 3 4 7" xfId="46821"/>
    <cellStyle name="Percent 2 18 3 4 8" xfId="48144"/>
    <cellStyle name="Percent 2 18 3 4 9" xfId="49403"/>
    <cellStyle name="Percent 2 18 3 40" xfId="22245"/>
    <cellStyle name="Percent 2 18 3 41" xfId="17725"/>
    <cellStyle name="Percent 2 18 3 42" xfId="24159"/>
    <cellStyle name="Percent 2 18 3 43" xfId="22888"/>
    <cellStyle name="Percent 2 18 3 44" xfId="23462"/>
    <cellStyle name="Percent 2 18 3 45" xfId="23712"/>
    <cellStyle name="Percent 2 18 3 46" xfId="22443"/>
    <cellStyle name="Percent 2 18 3 47" xfId="23117"/>
    <cellStyle name="Percent 2 18 3 48" xfId="23383"/>
    <cellStyle name="Percent 2 18 3 49" xfId="23550"/>
    <cellStyle name="Percent 2 18 3 5" xfId="7959"/>
    <cellStyle name="Percent 2 18 3 5 10" xfId="50645"/>
    <cellStyle name="Percent 2 18 3 5 11" xfId="51847"/>
    <cellStyle name="Percent 2 18 3 5 12" xfId="53126"/>
    <cellStyle name="Percent 2 18 3 5 13" xfId="54368"/>
    <cellStyle name="Percent 2 18 3 5 14" xfId="55602"/>
    <cellStyle name="Percent 2 18 3 5 15" xfId="56829"/>
    <cellStyle name="Percent 2 18 3 5 16" xfId="58046"/>
    <cellStyle name="Percent 2 18 3 5 17" xfId="59254"/>
    <cellStyle name="Percent 2 18 3 5 18" xfId="60448"/>
    <cellStyle name="Percent 2 18 3 5 19" xfId="61832"/>
    <cellStyle name="Percent 2 18 3 5 2" xfId="12668"/>
    <cellStyle name="Percent 2 18 3 5 20" xfId="63026"/>
    <cellStyle name="Percent 2 18 3 5 3" xfId="19810"/>
    <cellStyle name="Percent 2 18 3 5 4" xfId="23577"/>
    <cellStyle name="Percent 2 18 3 5 5" xfId="40391"/>
    <cellStyle name="Percent 2 18 3 5 6" xfId="45133"/>
    <cellStyle name="Percent 2 18 3 5 7" xfId="46822"/>
    <cellStyle name="Percent 2 18 3 5 8" xfId="48145"/>
    <cellStyle name="Percent 2 18 3 5 9" xfId="49404"/>
    <cellStyle name="Percent 2 18 3 50" xfId="16131"/>
    <cellStyle name="Percent 2 18 3 51" xfId="22552"/>
    <cellStyle name="Percent 2 18 3 52" xfId="18934"/>
    <cellStyle name="Percent 2 18 3 53" xfId="22373"/>
    <cellStyle name="Percent 2 18 3 54" xfId="20936"/>
    <cellStyle name="Percent 2 18 3 55" xfId="15284"/>
    <cellStyle name="Percent 2 18 3 56" xfId="24220"/>
    <cellStyle name="Percent 2 18 3 57" xfId="15752"/>
    <cellStyle name="Percent 2 18 3 58" xfId="22569"/>
    <cellStyle name="Percent 2 18 3 59" xfId="18264"/>
    <cellStyle name="Percent 2 18 3 6" xfId="7960"/>
    <cellStyle name="Percent 2 18 3 6 10" xfId="50646"/>
    <cellStyle name="Percent 2 18 3 6 11" xfId="51848"/>
    <cellStyle name="Percent 2 18 3 6 12" xfId="53127"/>
    <cellStyle name="Percent 2 18 3 6 13" xfId="54369"/>
    <cellStyle name="Percent 2 18 3 6 14" xfId="55603"/>
    <cellStyle name="Percent 2 18 3 6 15" xfId="56830"/>
    <cellStyle name="Percent 2 18 3 6 16" xfId="58047"/>
    <cellStyle name="Percent 2 18 3 6 17" xfId="59255"/>
    <cellStyle name="Percent 2 18 3 6 18" xfId="60449"/>
    <cellStyle name="Percent 2 18 3 6 19" xfId="61833"/>
    <cellStyle name="Percent 2 18 3 6 2" xfId="12669"/>
    <cellStyle name="Percent 2 18 3 6 20" xfId="63027"/>
    <cellStyle name="Percent 2 18 3 6 3" xfId="19407"/>
    <cellStyle name="Percent 2 18 3 6 4" xfId="23785"/>
    <cellStyle name="Percent 2 18 3 6 5" xfId="40501"/>
    <cellStyle name="Percent 2 18 3 6 6" xfId="44716"/>
    <cellStyle name="Percent 2 18 3 6 7" xfId="46823"/>
    <cellStyle name="Percent 2 18 3 6 8" xfId="48146"/>
    <cellStyle name="Percent 2 18 3 6 9" xfId="49405"/>
    <cellStyle name="Percent 2 18 3 60" xfId="22389"/>
    <cellStyle name="Percent 2 18 3 61" xfId="23443"/>
    <cellStyle name="Percent 2 18 3 62" xfId="15381"/>
    <cellStyle name="Percent 2 18 3 63" xfId="22833"/>
    <cellStyle name="Percent 2 18 3 64" xfId="21839"/>
    <cellStyle name="Percent 2 18 3 65" xfId="22858"/>
    <cellStyle name="Percent 2 18 3 66" xfId="26205"/>
    <cellStyle name="Percent 2 18 3 67" xfId="20624"/>
    <cellStyle name="Percent 2 18 3 68" xfId="28962"/>
    <cellStyle name="Percent 2 18 3 69" xfId="24247"/>
    <cellStyle name="Percent 2 18 3 7" xfId="7961"/>
    <cellStyle name="Percent 2 18 3 7 10" xfId="50647"/>
    <cellStyle name="Percent 2 18 3 7 11" xfId="51849"/>
    <cellStyle name="Percent 2 18 3 7 12" xfId="53128"/>
    <cellStyle name="Percent 2 18 3 7 13" xfId="54370"/>
    <cellStyle name="Percent 2 18 3 7 14" xfId="55604"/>
    <cellStyle name="Percent 2 18 3 7 15" xfId="56831"/>
    <cellStyle name="Percent 2 18 3 7 16" xfId="58048"/>
    <cellStyle name="Percent 2 18 3 7 17" xfId="59256"/>
    <cellStyle name="Percent 2 18 3 7 18" xfId="60450"/>
    <cellStyle name="Percent 2 18 3 7 19" xfId="61834"/>
    <cellStyle name="Percent 2 18 3 7 2" xfId="12670"/>
    <cellStyle name="Percent 2 18 3 7 20" xfId="63028"/>
    <cellStyle name="Percent 2 18 3 7 3" xfId="18996"/>
    <cellStyle name="Percent 2 18 3 7 4" xfId="9883"/>
    <cellStyle name="Percent 2 18 3 7 5" xfId="9896"/>
    <cellStyle name="Percent 2 18 3 7 6" xfId="44798"/>
    <cellStyle name="Percent 2 18 3 7 7" xfId="46824"/>
    <cellStyle name="Percent 2 18 3 7 8" xfId="48147"/>
    <cellStyle name="Percent 2 18 3 7 9" xfId="49406"/>
    <cellStyle name="Percent 2 18 3 70" xfId="29174"/>
    <cellStyle name="Percent 2 18 3 71" xfId="23505"/>
    <cellStyle name="Percent 2 18 3 72" xfId="29294"/>
    <cellStyle name="Percent 2 18 3 73" xfId="29344"/>
    <cellStyle name="Percent 2 18 3 74" xfId="29098"/>
    <cellStyle name="Percent 2 18 3 75" xfId="24702"/>
    <cellStyle name="Percent 2 18 3 76" xfId="12850"/>
    <cellStyle name="Percent 2 18 3 77" xfId="34266"/>
    <cellStyle name="Percent 2 18 3 78" xfId="40957"/>
    <cellStyle name="Percent 2 18 3 79" xfId="41167"/>
    <cellStyle name="Percent 2 18 3 8" xfId="7962"/>
    <cellStyle name="Percent 2 18 3 8 2" xfId="12671"/>
    <cellStyle name="Percent 2 18 3 8 3" xfId="18588"/>
    <cellStyle name="Percent 2 18 3 8 4" xfId="9884"/>
    <cellStyle name="Percent 2 18 3 8 5" xfId="34144"/>
    <cellStyle name="Percent 2 18 3 8 6" xfId="44321"/>
    <cellStyle name="Percent 2 18 3 80" xfId="46818"/>
    <cellStyle name="Percent 2 18 3 81" xfId="48141"/>
    <cellStyle name="Percent 2 18 3 82" xfId="49400"/>
    <cellStyle name="Percent 2 18 3 83" xfId="50641"/>
    <cellStyle name="Percent 2 18 3 84" xfId="51843"/>
    <cellStyle name="Percent 2 18 3 85" xfId="53122"/>
    <cellStyle name="Percent 2 18 3 86" xfId="54364"/>
    <cellStyle name="Percent 2 18 3 87" xfId="55598"/>
    <cellStyle name="Percent 2 18 3 88" xfId="56825"/>
    <cellStyle name="Percent 2 18 3 89" xfId="58042"/>
    <cellStyle name="Percent 2 18 3 9" xfId="7963"/>
    <cellStyle name="Percent 2 18 3 9 2" xfId="12672"/>
    <cellStyle name="Percent 2 18 3 9 3" xfId="18184"/>
    <cellStyle name="Percent 2 18 3 9 4" xfId="41833"/>
    <cellStyle name="Percent 2 18 3 9 5" xfId="43982"/>
    <cellStyle name="Percent 2 18 3 9 6" xfId="42480"/>
    <cellStyle name="Percent 2 18 3 90" xfId="59250"/>
    <cellStyle name="Percent 2 18 3 91" xfId="60444"/>
    <cellStyle name="Percent 2 18 3 92" xfId="61828"/>
    <cellStyle name="Percent 2 18 3 93" xfId="63022"/>
    <cellStyle name="Percent 2 18 30" xfId="7964"/>
    <cellStyle name="Percent 2 18 30 2" xfId="20215"/>
    <cellStyle name="Percent 2 18 30 3" xfId="35585"/>
    <cellStyle name="Percent 2 18 30 4" xfId="33143"/>
    <cellStyle name="Percent 2 18 30 5" xfId="39869"/>
    <cellStyle name="Percent 2 18 30 6" xfId="37652"/>
    <cellStyle name="Percent 2 18 31" xfId="7965"/>
    <cellStyle name="Percent 2 18 31 2" xfId="20613"/>
    <cellStyle name="Percent 2 18 31 3" xfId="35878"/>
    <cellStyle name="Percent 2 18 31 4" xfId="40366"/>
    <cellStyle name="Percent 2 18 31 5" xfId="42909"/>
    <cellStyle name="Percent 2 18 31 6" xfId="44370"/>
    <cellStyle name="Percent 2 18 32" xfId="7966"/>
    <cellStyle name="Percent 2 18 32 2" xfId="21013"/>
    <cellStyle name="Percent 2 18 32 3" xfId="36175"/>
    <cellStyle name="Percent 2 18 32 4" xfId="33783"/>
    <cellStyle name="Percent 2 18 32 5" xfId="30998"/>
    <cellStyle name="Percent 2 18 32 6" xfId="42538"/>
    <cellStyle name="Percent 2 18 33" xfId="7967"/>
    <cellStyle name="Percent 2 18 33 2" xfId="18597"/>
    <cellStyle name="Percent 2 18 33 3" xfId="34364"/>
    <cellStyle name="Percent 2 18 33 4" xfId="31417"/>
    <cellStyle name="Percent 2 18 33 5" xfId="40078"/>
    <cellStyle name="Percent 2 18 33 6" xfId="39525"/>
    <cellStyle name="Percent 2 18 34" xfId="7968"/>
    <cellStyle name="Percent 2 18 34 2" xfId="23042"/>
    <cellStyle name="Percent 2 18 34 3" xfId="37561"/>
    <cellStyle name="Percent 2 18 34 4" xfId="35639"/>
    <cellStyle name="Percent 2 18 34 5" xfId="37834"/>
    <cellStyle name="Percent 2 18 34 6" xfId="44898"/>
    <cellStyle name="Percent 2 18 35" xfId="7969"/>
    <cellStyle name="Percent 2 18 35 2" xfId="13729"/>
    <cellStyle name="Percent 2 18 35 3" xfId="30523"/>
    <cellStyle name="Percent 2 18 35 4" xfId="38640"/>
    <cellStyle name="Percent 2 18 35 5" xfId="41245"/>
    <cellStyle name="Percent 2 18 35 6" xfId="43684"/>
    <cellStyle name="Percent 2 18 36" xfId="9777"/>
    <cellStyle name="Percent 2 18 37" xfId="16663"/>
    <cellStyle name="Percent 2 18 38" xfId="19360"/>
    <cellStyle name="Percent 2 18 39" xfId="23821"/>
    <cellStyle name="Percent 2 18 4" xfId="7970"/>
    <cellStyle name="Percent 2 18 4 10" xfId="50648"/>
    <cellStyle name="Percent 2 18 4 11" xfId="51850"/>
    <cellStyle name="Percent 2 18 4 12" xfId="53129"/>
    <cellStyle name="Percent 2 18 4 13" xfId="54371"/>
    <cellStyle name="Percent 2 18 4 14" xfId="55605"/>
    <cellStyle name="Percent 2 18 4 15" xfId="56832"/>
    <cellStyle name="Percent 2 18 4 16" xfId="58049"/>
    <cellStyle name="Percent 2 18 4 17" xfId="59257"/>
    <cellStyle name="Percent 2 18 4 18" xfId="60451"/>
    <cellStyle name="Percent 2 18 4 19" xfId="61835"/>
    <cellStyle name="Percent 2 18 4 2" xfId="12642"/>
    <cellStyle name="Percent 2 18 4 20" xfId="63029"/>
    <cellStyle name="Percent 2 18 4 3" xfId="9978"/>
    <cellStyle name="Percent 2 18 4 4" xfId="35367"/>
    <cellStyle name="Percent 2 18 4 5" xfId="39290"/>
    <cellStyle name="Percent 2 18 4 6" xfId="42301"/>
    <cellStyle name="Percent 2 18 4 7" xfId="46825"/>
    <cellStyle name="Percent 2 18 4 8" xfId="48148"/>
    <cellStyle name="Percent 2 18 4 9" xfId="49407"/>
    <cellStyle name="Percent 2 18 40" xfId="24027"/>
    <cellStyle name="Percent 2 18 41" xfId="20322"/>
    <cellStyle name="Percent 2 18 42" xfId="15447"/>
    <cellStyle name="Percent 2 18 43" xfId="22538"/>
    <cellStyle name="Percent 2 18 44" xfId="18954"/>
    <cellStyle name="Percent 2 18 45" xfId="22363"/>
    <cellStyle name="Percent 2 18 46" xfId="19879"/>
    <cellStyle name="Percent 2 18 47" xfId="23721"/>
    <cellStyle name="Percent 2 18 48" xfId="19332"/>
    <cellStyle name="Percent 2 18 49" xfId="23085"/>
    <cellStyle name="Percent 2 18 5" xfId="7971"/>
    <cellStyle name="Percent 2 18 5 10" xfId="50649"/>
    <cellStyle name="Percent 2 18 5 11" xfId="51851"/>
    <cellStyle name="Percent 2 18 5 12" xfId="53130"/>
    <cellStyle name="Percent 2 18 5 13" xfId="54372"/>
    <cellStyle name="Percent 2 18 5 14" xfId="55606"/>
    <cellStyle name="Percent 2 18 5 15" xfId="56833"/>
    <cellStyle name="Percent 2 18 5 16" xfId="58050"/>
    <cellStyle name="Percent 2 18 5 17" xfId="59258"/>
    <cellStyle name="Percent 2 18 5 18" xfId="60452"/>
    <cellStyle name="Percent 2 18 5 19" xfId="61836"/>
    <cellStyle name="Percent 2 18 5 2" xfId="12673"/>
    <cellStyle name="Percent 2 18 5 20" xfId="63030"/>
    <cellStyle name="Percent 2 18 5 3" xfId="17776"/>
    <cellStyle name="Percent 2 18 5 4" xfId="41835"/>
    <cellStyle name="Percent 2 18 5 5" xfId="43983"/>
    <cellStyle name="Percent 2 18 5 6" xfId="36488"/>
    <cellStyle name="Percent 2 18 5 7" xfId="46826"/>
    <cellStyle name="Percent 2 18 5 8" xfId="48149"/>
    <cellStyle name="Percent 2 18 5 9" xfId="49408"/>
    <cellStyle name="Percent 2 18 50" xfId="19466"/>
    <cellStyle name="Percent 2 18 51" xfId="22791"/>
    <cellStyle name="Percent 2 18 52" xfId="16506"/>
    <cellStyle name="Percent 2 18 53" xfId="23197"/>
    <cellStyle name="Percent 2 18 54" xfId="15020"/>
    <cellStyle name="Percent 2 18 55" xfId="21273"/>
    <cellStyle name="Percent 2 18 56" xfId="22093"/>
    <cellStyle name="Percent 2 18 57" xfId="21325"/>
    <cellStyle name="Percent 2 18 58" xfId="22657"/>
    <cellStyle name="Percent 2 18 59" xfId="17430"/>
    <cellStyle name="Percent 2 18 6" xfId="7972"/>
    <cellStyle name="Percent 2 18 6 10" xfId="50650"/>
    <cellStyle name="Percent 2 18 6 11" xfId="51852"/>
    <cellStyle name="Percent 2 18 6 12" xfId="53131"/>
    <cellStyle name="Percent 2 18 6 13" xfId="54373"/>
    <cellStyle name="Percent 2 18 6 14" xfId="55607"/>
    <cellStyle name="Percent 2 18 6 15" xfId="56834"/>
    <cellStyle name="Percent 2 18 6 16" xfId="58051"/>
    <cellStyle name="Percent 2 18 6 17" xfId="59259"/>
    <cellStyle name="Percent 2 18 6 18" xfId="60453"/>
    <cellStyle name="Percent 2 18 6 19" xfId="61837"/>
    <cellStyle name="Percent 2 18 6 2" xfId="12674"/>
    <cellStyle name="Percent 2 18 6 20" xfId="63031"/>
    <cellStyle name="Percent 2 18 6 3" xfId="17377"/>
    <cellStyle name="Percent 2 18 6 4" xfId="41726"/>
    <cellStyle name="Percent 2 18 6 5" xfId="43901"/>
    <cellStyle name="Percent 2 18 6 6" xfId="42285"/>
    <cellStyle name="Percent 2 18 6 7" xfId="46827"/>
    <cellStyle name="Percent 2 18 6 8" xfId="48150"/>
    <cellStyle name="Percent 2 18 6 9" xfId="49409"/>
    <cellStyle name="Percent 2 18 60" xfId="22442"/>
    <cellStyle name="Percent 2 18 61" xfId="19747"/>
    <cellStyle name="Percent 2 18 62" xfId="22304"/>
    <cellStyle name="Percent 2 18 63" xfId="22821"/>
    <cellStyle name="Percent 2 18 64" xfId="24456"/>
    <cellStyle name="Percent 2 18 65" xfId="24665"/>
    <cellStyle name="Percent 2 18 66" xfId="26420"/>
    <cellStyle name="Percent 2 18 67" xfId="28008"/>
    <cellStyle name="Percent 2 18 68" xfId="28519"/>
    <cellStyle name="Percent 2 18 69" xfId="21668"/>
    <cellStyle name="Percent 2 18 7" xfId="7973"/>
    <cellStyle name="Percent 2 18 7 10" xfId="50651"/>
    <cellStyle name="Percent 2 18 7 11" xfId="51853"/>
    <cellStyle name="Percent 2 18 7 12" xfId="53132"/>
    <cellStyle name="Percent 2 18 7 13" xfId="54374"/>
    <cellStyle name="Percent 2 18 7 14" xfId="55608"/>
    <cellStyle name="Percent 2 18 7 15" xfId="56835"/>
    <cellStyle name="Percent 2 18 7 16" xfId="58052"/>
    <cellStyle name="Percent 2 18 7 17" xfId="59260"/>
    <cellStyle name="Percent 2 18 7 18" xfId="60454"/>
    <cellStyle name="Percent 2 18 7 19" xfId="61838"/>
    <cellStyle name="Percent 2 18 7 2" xfId="12675"/>
    <cellStyle name="Percent 2 18 7 20" xfId="63032"/>
    <cellStyle name="Percent 2 18 7 3" xfId="16982"/>
    <cellStyle name="Percent 2 18 7 4" xfId="40736"/>
    <cellStyle name="Percent 2 18 7 5" xfId="43173"/>
    <cellStyle name="Percent 2 18 7 6" xfId="37506"/>
    <cellStyle name="Percent 2 18 7 7" xfId="46828"/>
    <cellStyle name="Percent 2 18 7 8" xfId="48151"/>
    <cellStyle name="Percent 2 18 7 9" xfId="49410"/>
    <cellStyle name="Percent 2 18 70" xfId="29342"/>
    <cellStyle name="Percent 2 18 71" xfId="26056"/>
    <cellStyle name="Percent 2 18 72" xfId="28282"/>
    <cellStyle name="Percent 2 18 73" xfId="29631"/>
    <cellStyle name="Percent 2 18 74" xfId="29702"/>
    <cellStyle name="Percent 2 18 75" xfId="25496"/>
    <cellStyle name="Percent 2 18 76" xfId="27666"/>
    <cellStyle name="Percent 2 18 77" xfId="29721"/>
    <cellStyle name="Percent 2 18 78" xfId="12852"/>
    <cellStyle name="Percent 2 18 79" xfId="34878"/>
    <cellStyle name="Percent 2 18 8" xfId="7974"/>
    <cellStyle name="Percent 2 18 8 10" xfId="50652"/>
    <cellStyle name="Percent 2 18 8 11" xfId="51854"/>
    <cellStyle name="Percent 2 18 8 12" xfId="53133"/>
    <cellStyle name="Percent 2 18 8 13" xfId="54375"/>
    <cellStyle name="Percent 2 18 8 14" xfId="55609"/>
    <cellStyle name="Percent 2 18 8 15" xfId="56836"/>
    <cellStyle name="Percent 2 18 8 16" xfId="58053"/>
    <cellStyle name="Percent 2 18 8 17" xfId="59261"/>
    <cellStyle name="Percent 2 18 8 18" xfId="60455"/>
    <cellStyle name="Percent 2 18 8 19" xfId="61839"/>
    <cellStyle name="Percent 2 18 8 2" xfId="12676"/>
    <cellStyle name="Percent 2 18 8 20" xfId="63033"/>
    <cellStyle name="Percent 2 18 8 3" xfId="16586"/>
    <cellStyle name="Percent 2 18 8 4" xfId="40950"/>
    <cellStyle name="Percent 2 18 8 5" xfId="43323"/>
    <cellStyle name="Percent 2 18 8 6" xfId="42888"/>
    <cellStyle name="Percent 2 18 8 7" xfId="46829"/>
    <cellStyle name="Percent 2 18 8 8" xfId="48152"/>
    <cellStyle name="Percent 2 18 8 9" xfId="49411"/>
    <cellStyle name="Percent 2 18 80" xfId="10620"/>
    <cellStyle name="Percent 2 18 81" xfId="43533"/>
    <cellStyle name="Percent 2 18 82" xfId="46810"/>
    <cellStyle name="Percent 2 18 83" xfId="48133"/>
    <cellStyle name="Percent 2 18 84" xfId="49392"/>
    <cellStyle name="Percent 2 18 85" xfId="50633"/>
    <cellStyle name="Percent 2 18 86" xfId="51835"/>
    <cellStyle name="Percent 2 18 87" xfId="53114"/>
    <cellStyle name="Percent 2 18 88" xfId="54356"/>
    <cellStyle name="Percent 2 18 89" xfId="55590"/>
    <cellStyle name="Percent 2 18 9" xfId="7975"/>
    <cellStyle name="Percent 2 18 9 10" xfId="50653"/>
    <cellStyle name="Percent 2 18 9 11" xfId="51855"/>
    <cellStyle name="Percent 2 18 9 12" xfId="53134"/>
    <cellStyle name="Percent 2 18 9 13" xfId="54376"/>
    <cellStyle name="Percent 2 18 9 14" xfId="55610"/>
    <cellStyle name="Percent 2 18 9 15" xfId="56837"/>
    <cellStyle name="Percent 2 18 9 16" xfId="58054"/>
    <cellStyle name="Percent 2 18 9 17" xfId="59262"/>
    <cellStyle name="Percent 2 18 9 18" xfId="60456"/>
    <cellStyle name="Percent 2 18 9 19" xfId="61840"/>
    <cellStyle name="Percent 2 18 9 2" xfId="12677"/>
    <cellStyle name="Percent 2 18 9 20" xfId="63034"/>
    <cellStyle name="Percent 2 18 9 3" xfId="9963"/>
    <cellStyle name="Percent 2 18 9 4" xfId="39732"/>
    <cellStyle name="Percent 2 18 9 5" xfId="42420"/>
    <cellStyle name="Percent 2 18 9 6" xfId="42619"/>
    <cellStyle name="Percent 2 18 9 7" xfId="46830"/>
    <cellStyle name="Percent 2 18 9 8" xfId="48153"/>
    <cellStyle name="Percent 2 18 9 9" xfId="49412"/>
    <cellStyle name="Percent 2 18 90" xfId="56817"/>
    <cellStyle name="Percent 2 18 91" xfId="58034"/>
    <cellStyle name="Percent 2 18 92" xfId="59242"/>
    <cellStyle name="Percent 2 18 93" xfId="60436"/>
    <cellStyle name="Percent 2 18 94" xfId="61820"/>
    <cellStyle name="Percent 2 18 95" xfId="63014"/>
    <cellStyle name="Percent 2 19" xfId="7976"/>
    <cellStyle name="Percent 2 19 10" xfId="7977"/>
    <cellStyle name="Percent 2 19 10 2" xfId="12679"/>
    <cellStyle name="Percent 2 19 10 3" xfId="15785"/>
    <cellStyle name="Percent 2 19 10 4" xfId="33587"/>
    <cellStyle name="Percent 2 19 10 5" xfId="36712"/>
    <cellStyle name="Percent 2 19 10 6" xfId="43899"/>
    <cellStyle name="Percent 2 19 11" xfId="7978"/>
    <cellStyle name="Percent 2 19 11 2" xfId="12680"/>
    <cellStyle name="Percent 2 19 11 3" xfId="15385"/>
    <cellStyle name="Percent 2 19 11 4" xfId="33298"/>
    <cellStyle name="Percent 2 19 11 5" xfId="39567"/>
    <cellStyle name="Percent 2 19 11 6" xfId="30706"/>
    <cellStyle name="Percent 2 19 12" xfId="7979"/>
    <cellStyle name="Percent 2 19 12 2" xfId="12681"/>
    <cellStyle name="Percent 2 19 12 3" xfId="14939"/>
    <cellStyle name="Percent 2 19 12 4" xfId="32996"/>
    <cellStyle name="Percent 2 19 12 5" xfId="37107"/>
    <cellStyle name="Percent 2 19 12 6" xfId="40597"/>
    <cellStyle name="Percent 2 19 13" xfId="7980"/>
    <cellStyle name="Percent 2 19 13 2" xfId="12682"/>
    <cellStyle name="Percent 2 19 13 3" xfId="13459"/>
    <cellStyle name="Percent 2 19 13 4" xfId="32701"/>
    <cellStyle name="Percent 2 19 13 5" xfId="40341"/>
    <cellStyle name="Percent 2 19 13 6" xfId="41824"/>
    <cellStyle name="Percent 2 19 14" xfId="7981"/>
    <cellStyle name="Percent 2 19 14 2" xfId="12683"/>
    <cellStyle name="Percent 2 19 14 3" xfId="10487"/>
    <cellStyle name="Percent 2 19 14 4" xfId="32396"/>
    <cellStyle name="Percent 2 19 14 5" xfId="39989"/>
    <cellStyle name="Percent 2 19 14 6" xfId="33676"/>
    <cellStyle name="Percent 2 19 15" xfId="7982"/>
    <cellStyle name="Percent 2 19 15 2" xfId="12684"/>
    <cellStyle name="Percent 2 19 15 3" xfId="9967"/>
    <cellStyle name="Percent 2 19 15 4" xfId="32084"/>
    <cellStyle name="Percent 2 19 15 5" xfId="40314"/>
    <cellStyle name="Percent 2 19 15 6" xfId="34930"/>
    <cellStyle name="Percent 2 19 16" xfId="7983"/>
    <cellStyle name="Percent 2 19 16 2" xfId="13331"/>
    <cellStyle name="Percent 2 19 16 3" xfId="30190"/>
    <cellStyle name="Percent 2 19 16 4" xfId="36780"/>
    <cellStyle name="Percent 2 19 16 5" xfId="33219"/>
    <cellStyle name="Percent 2 19 16 6" xfId="36170"/>
    <cellStyle name="Percent 2 19 17" xfId="7984"/>
    <cellStyle name="Percent 2 19 17 2" xfId="14957"/>
    <cellStyle name="Percent 2 19 17 3" xfId="31633"/>
    <cellStyle name="Percent 2 19 17 4" xfId="41869"/>
    <cellStyle name="Percent 2 19 17 5" xfId="44008"/>
    <cellStyle name="Percent 2 19 17 6" xfId="44876"/>
    <cellStyle name="Percent 2 19 18" xfId="7985"/>
    <cellStyle name="Percent 2 19 18 2" xfId="15401"/>
    <cellStyle name="Percent 2 19 18 3" xfId="31980"/>
    <cellStyle name="Percent 2 19 18 4" xfId="41148"/>
    <cellStyle name="Percent 2 19 18 5" xfId="43473"/>
    <cellStyle name="Percent 2 19 18 6" xfId="40173"/>
    <cellStyle name="Percent 2 19 19" xfId="7986"/>
    <cellStyle name="Percent 2 19 19 2" xfId="15802"/>
    <cellStyle name="Percent 2 19 19 3" xfId="32297"/>
    <cellStyle name="Percent 2 19 19 4" xfId="41839"/>
    <cellStyle name="Percent 2 19 19 5" xfId="43987"/>
    <cellStyle name="Percent 2 19 19 6" xfId="32045"/>
    <cellStyle name="Percent 2 19 2" xfId="7987"/>
    <cellStyle name="Percent 2 19 2 10" xfId="7988"/>
    <cellStyle name="Percent 2 19 2 10 2" xfId="12686"/>
    <cellStyle name="Percent 2 19 2 10 3" xfId="9965"/>
    <cellStyle name="Percent 2 19 2 10 4" xfId="36235"/>
    <cellStyle name="Percent 2 19 2 10 5" xfId="34591"/>
    <cellStyle name="Percent 2 19 2 10 6" xfId="40804"/>
    <cellStyle name="Percent 2 19 2 11" xfId="7989"/>
    <cellStyle name="Percent 2 19 2 11 2" xfId="12687"/>
    <cellStyle name="Percent 2 19 2 11 3" xfId="9964"/>
    <cellStyle name="Percent 2 19 2 11 4" xfId="35985"/>
    <cellStyle name="Percent 2 19 2 11 5" xfId="9504"/>
    <cellStyle name="Percent 2 19 2 11 6" xfId="31802"/>
    <cellStyle name="Percent 2 19 2 12" xfId="7990"/>
    <cellStyle name="Percent 2 19 2 12 2" xfId="12688"/>
    <cellStyle name="Percent 2 19 2 12 3" xfId="15386"/>
    <cellStyle name="Percent 2 19 2 12 4" xfId="35700"/>
    <cellStyle name="Percent 2 19 2 12 5" xfId="31303"/>
    <cellStyle name="Percent 2 19 2 12 6" xfId="37939"/>
    <cellStyle name="Percent 2 19 2 13" xfId="7991"/>
    <cellStyle name="Percent 2 19 2 13 2" xfId="12689"/>
    <cellStyle name="Percent 2 19 2 13 3" xfId="14940"/>
    <cellStyle name="Percent 2 19 2 13 4" xfId="35364"/>
    <cellStyle name="Percent 2 19 2 13 5" xfId="10676"/>
    <cellStyle name="Percent 2 19 2 13 6" xfId="43027"/>
    <cellStyle name="Percent 2 19 2 14" xfId="7992"/>
    <cellStyle name="Percent 2 19 2 14 2" xfId="13332"/>
    <cellStyle name="Percent 2 19 2 14 3" xfId="30191"/>
    <cellStyle name="Percent 2 19 2 14 4" xfId="36479"/>
    <cellStyle name="Percent 2 19 2 14 5" xfId="30270"/>
    <cellStyle name="Percent 2 19 2 14 6" xfId="43380"/>
    <cellStyle name="Percent 2 19 2 15" xfId="7993"/>
    <cellStyle name="Percent 2 19 2 15 2" xfId="14958"/>
    <cellStyle name="Percent 2 19 2 15 3" xfId="31634"/>
    <cellStyle name="Percent 2 19 2 15 4" xfId="41838"/>
    <cellStyle name="Percent 2 19 2 15 5" xfId="43986"/>
    <cellStyle name="Percent 2 19 2 15 6" xfId="44780"/>
    <cellStyle name="Percent 2 19 2 16" xfId="7994"/>
    <cellStyle name="Percent 2 19 2 16 2" xfId="15402"/>
    <cellStyle name="Percent 2 19 2 16 3" xfId="31981"/>
    <cellStyle name="Percent 2 19 2 16 4" xfId="39509"/>
    <cellStyle name="Percent 2 19 2 16 5" xfId="42243"/>
    <cellStyle name="Percent 2 19 2 16 6" xfId="38917"/>
    <cellStyle name="Percent 2 19 2 17" xfId="7995"/>
    <cellStyle name="Percent 2 19 2 17 2" xfId="15803"/>
    <cellStyle name="Percent 2 19 2 17 3" xfId="32298"/>
    <cellStyle name="Percent 2 19 2 17 4" xfId="41527"/>
    <cellStyle name="Percent 2 19 2 17 5" xfId="43763"/>
    <cellStyle name="Percent 2 19 2 17 6" xfId="45015"/>
    <cellStyle name="Percent 2 19 2 18" xfId="7996"/>
    <cellStyle name="Percent 2 19 2 18 2" xfId="16204"/>
    <cellStyle name="Percent 2 19 2 18 3" xfId="32604"/>
    <cellStyle name="Percent 2 19 2 18 4" xfId="30359"/>
    <cellStyle name="Percent 2 19 2 18 5" xfId="34437"/>
    <cellStyle name="Percent 2 19 2 18 6" xfId="37794"/>
    <cellStyle name="Percent 2 19 2 19" xfId="7997"/>
    <cellStyle name="Percent 2 19 2 19 2" xfId="16604"/>
    <cellStyle name="Percent 2 19 2 19 3" xfId="32897"/>
    <cellStyle name="Percent 2 19 2 19 4" xfId="39188"/>
    <cellStyle name="Percent 2 19 2 19 5" xfId="42002"/>
    <cellStyle name="Percent 2 19 2 19 6" xfId="16123"/>
    <cellStyle name="Percent 2 19 2 2" xfId="7998"/>
    <cellStyle name="Percent 2 19 2 2 10" xfId="50656"/>
    <cellStyle name="Percent 2 19 2 2 11" xfId="51858"/>
    <cellStyle name="Percent 2 19 2 2 12" xfId="53137"/>
    <cellStyle name="Percent 2 19 2 2 13" xfId="54379"/>
    <cellStyle name="Percent 2 19 2 2 14" xfId="55613"/>
    <cellStyle name="Percent 2 19 2 2 15" xfId="56840"/>
    <cellStyle name="Percent 2 19 2 2 16" xfId="58057"/>
    <cellStyle name="Percent 2 19 2 2 17" xfId="59265"/>
    <cellStyle name="Percent 2 19 2 2 18" xfId="60459"/>
    <cellStyle name="Percent 2 19 2 2 19" xfId="61843"/>
    <cellStyle name="Percent 2 19 2 2 2" xfId="12685"/>
    <cellStyle name="Percent 2 19 2 2 20" xfId="63037"/>
    <cellStyle name="Percent 2 19 2 2 3" xfId="9966"/>
    <cellStyle name="Percent 2 19 2 2 4" xfId="31733"/>
    <cellStyle name="Percent 2 19 2 2 5" xfId="41724"/>
    <cellStyle name="Percent 2 19 2 2 6" xfId="36314"/>
    <cellStyle name="Percent 2 19 2 2 7" xfId="46833"/>
    <cellStyle name="Percent 2 19 2 2 8" xfId="48156"/>
    <cellStyle name="Percent 2 19 2 2 9" xfId="49415"/>
    <cellStyle name="Percent 2 19 2 20" xfId="7999"/>
    <cellStyle name="Percent 2 19 2 20 2" xfId="16998"/>
    <cellStyle name="Percent 2 19 2 20 3" xfId="33207"/>
    <cellStyle name="Percent 2 19 2 20 4" xfId="39486"/>
    <cellStyle name="Percent 2 19 2 20 5" xfId="42221"/>
    <cellStyle name="Percent 2 19 2 20 6" xfId="43972"/>
    <cellStyle name="Percent 2 19 2 21" xfId="8000"/>
    <cellStyle name="Percent 2 19 2 21 2" xfId="17395"/>
    <cellStyle name="Percent 2 19 2 21 3" xfId="33490"/>
    <cellStyle name="Percent 2 19 2 21 4" xfId="36584"/>
    <cellStyle name="Percent 2 19 2 21 5" xfId="36148"/>
    <cellStyle name="Percent 2 19 2 21 6" xfId="35313"/>
    <cellStyle name="Percent 2 19 2 22" xfId="8001"/>
    <cellStyle name="Percent 2 19 2 22 2" xfId="17795"/>
    <cellStyle name="Percent 2 19 2 22 3" xfId="33786"/>
    <cellStyle name="Percent 2 19 2 22 4" xfId="30875"/>
    <cellStyle name="Percent 2 19 2 22 5" xfId="38026"/>
    <cellStyle name="Percent 2 19 2 22 6" xfId="36529"/>
    <cellStyle name="Percent 2 19 2 23" xfId="8002"/>
    <cellStyle name="Percent 2 19 2 23 2" xfId="18202"/>
    <cellStyle name="Percent 2 19 2 23 3" xfId="34066"/>
    <cellStyle name="Percent 2 19 2 23 4" xfId="36867"/>
    <cellStyle name="Percent 2 19 2 23 5" xfId="14423"/>
    <cellStyle name="Percent 2 19 2 23 6" xfId="42821"/>
    <cellStyle name="Percent 2 19 2 24" xfId="8003"/>
    <cellStyle name="Percent 2 19 2 24 2" xfId="18607"/>
    <cellStyle name="Percent 2 19 2 24 3" xfId="34374"/>
    <cellStyle name="Percent 2 19 2 24 4" xfId="41639"/>
    <cellStyle name="Percent 2 19 2 24 5" xfId="43839"/>
    <cellStyle name="Percent 2 19 2 24 6" xfId="38031"/>
    <cellStyle name="Percent 2 19 2 25" xfId="8004"/>
    <cellStyle name="Percent 2 19 2 25 2" xfId="19015"/>
    <cellStyle name="Percent 2 19 2 25 3" xfId="34667"/>
    <cellStyle name="Percent 2 19 2 25 4" xfId="13628"/>
    <cellStyle name="Percent 2 19 2 25 5" xfId="33936"/>
    <cellStyle name="Percent 2 19 2 25 6" xfId="33508"/>
    <cellStyle name="Percent 2 19 2 26" xfId="8005"/>
    <cellStyle name="Percent 2 19 2 26 2" xfId="19426"/>
    <cellStyle name="Percent 2 19 2 26 3" xfId="34965"/>
    <cellStyle name="Percent 2 19 2 26 4" xfId="17763"/>
    <cellStyle name="Percent 2 19 2 26 5" xfId="35451"/>
    <cellStyle name="Percent 2 19 2 26 6" xfId="39661"/>
    <cellStyle name="Percent 2 19 2 27" xfId="8006"/>
    <cellStyle name="Percent 2 19 2 27 2" xfId="19830"/>
    <cellStyle name="Percent 2 19 2 27 3" xfId="35269"/>
    <cellStyle name="Percent 2 19 2 27 4" xfId="36805"/>
    <cellStyle name="Percent 2 19 2 27 5" xfId="40204"/>
    <cellStyle name="Percent 2 19 2 27 6" xfId="14778"/>
    <cellStyle name="Percent 2 19 2 28" xfId="8007"/>
    <cellStyle name="Percent 2 19 2 28 2" xfId="20237"/>
    <cellStyle name="Percent 2 19 2 28 3" xfId="35606"/>
    <cellStyle name="Percent 2 19 2 28 4" xfId="30081"/>
    <cellStyle name="Percent 2 19 2 28 5" xfId="32683"/>
    <cellStyle name="Percent 2 19 2 28 6" xfId="36662"/>
    <cellStyle name="Percent 2 19 2 29" xfId="8008"/>
    <cellStyle name="Percent 2 19 2 29 2" xfId="20635"/>
    <cellStyle name="Percent 2 19 2 29 3" xfId="35893"/>
    <cellStyle name="Percent 2 19 2 29 4" xfId="38236"/>
    <cellStyle name="Percent 2 19 2 29 5" xfId="35540"/>
    <cellStyle name="Percent 2 19 2 29 6" xfId="43615"/>
    <cellStyle name="Percent 2 19 2 3" xfId="8009"/>
    <cellStyle name="Percent 2 19 2 3 10" xfId="50657"/>
    <cellStyle name="Percent 2 19 2 3 11" xfId="51859"/>
    <cellStyle name="Percent 2 19 2 3 12" xfId="53138"/>
    <cellStyle name="Percent 2 19 2 3 13" xfId="54380"/>
    <cellStyle name="Percent 2 19 2 3 14" xfId="55614"/>
    <cellStyle name="Percent 2 19 2 3 15" xfId="56841"/>
    <cellStyle name="Percent 2 19 2 3 16" xfId="58058"/>
    <cellStyle name="Percent 2 19 2 3 17" xfId="59266"/>
    <cellStyle name="Percent 2 19 2 3 18" xfId="60460"/>
    <cellStyle name="Percent 2 19 2 3 19" xfId="61844"/>
    <cellStyle name="Percent 2 19 2 3 2" xfId="12690"/>
    <cellStyle name="Percent 2 19 2 3 20" xfId="63038"/>
    <cellStyle name="Percent 2 19 2 3 3" xfId="13458"/>
    <cellStyle name="Percent 2 19 2 3 4" xfId="35066"/>
    <cellStyle name="Percent 2 19 2 3 5" xfId="10661"/>
    <cellStyle name="Percent 2 19 2 3 6" xfId="36571"/>
    <cellStyle name="Percent 2 19 2 3 7" xfId="46834"/>
    <cellStyle name="Percent 2 19 2 3 8" xfId="48157"/>
    <cellStyle name="Percent 2 19 2 3 9" xfId="49416"/>
    <cellStyle name="Percent 2 19 2 30" xfId="8010"/>
    <cellStyle name="Percent 2 19 2 30 2" xfId="21034"/>
    <cellStyle name="Percent 2 19 2 30 3" xfId="36185"/>
    <cellStyle name="Percent 2 19 2 30 4" xfId="30076"/>
    <cellStyle name="Percent 2 19 2 30 5" xfId="35681"/>
    <cellStyle name="Percent 2 19 2 30 6" xfId="32979"/>
    <cellStyle name="Percent 2 19 2 31" xfId="8011"/>
    <cellStyle name="Percent 2 19 2 31 2" xfId="18583"/>
    <cellStyle name="Percent 2 19 2 31 3" xfId="34355"/>
    <cellStyle name="Percent 2 19 2 31 4" xfId="13762"/>
    <cellStyle name="Percent 2 19 2 31 5" xfId="40792"/>
    <cellStyle name="Percent 2 19 2 31 6" xfId="39169"/>
    <cellStyle name="Percent 2 19 2 32" xfId="8012"/>
    <cellStyle name="Percent 2 19 2 32 2" xfId="23038"/>
    <cellStyle name="Percent 2 19 2 32 3" xfId="37557"/>
    <cellStyle name="Percent 2 19 2 32 4" xfId="41559"/>
    <cellStyle name="Percent 2 19 2 32 5" xfId="43791"/>
    <cellStyle name="Percent 2 19 2 32 6" xfId="45035"/>
    <cellStyle name="Percent 2 19 2 33" xfId="8013"/>
    <cellStyle name="Percent 2 19 2 33 2" xfId="13717"/>
    <cellStyle name="Percent 2 19 2 33 3" xfId="30513"/>
    <cellStyle name="Percent 2 19 2 33 4" xfId="40138"/>
    <cellStyle name="Percent 2 19 2 33 5" xfId="42731"/>
    <cellStyle name="Percent 2 19 2 33 6" xfId="44208"/>
    <cellStyle name="Percent 2 19 2 34" xfId="9781"/>
    <cellStyle name="Percent 2 19 2 35" xfId="16643"/>
    <cellStyle name="Percent 2 19 2 36" xfId="22502"/>
    <cellStyle name="Percent 2 19 2 37" xfId="24179"/>
    <cellStyle name="Percent 2 19 2 38" xfId="22342"/>
    <cellStyle name="Percent 2 19 2 39" xfId="23162"/>
    <cellStyle name="Percent 2 19 2 4" xfId="8014"/>
    <cellStyle name="Percent 2 19 2 4 10" xfId="50658"/>
    <cellStyle name="Percent 2 19 2 4 11" xfId="51860"/>
    <cellStyle name="Percent 2 19 2 4 12" xfId="53139"/>
    <cellStyle name="Percent 2 19 2 4 13" xfId="54381"/>
    <cellStyle name="Percent 2 19 2 4 14" xfId="55615"/>
    <cellStyle name="Percent 2 19 2 4 15" xfId="56842"/>
    <cellStyle name="Percent 2 19 2 4 16" xfId="58059"/>
    <cellStyle name="Percent 2 19 2 4 17" xfId="59267"/>
    <cellStyle name="Percent 2 19 2 4 18" xfId="60461"/>
    <cellStyle name="Percent 2 19 2 4 19" xfId="61845"/>
    <cellStyle name="Percent 2 19 2 4 2" xfId="12691"/>
    <cellStyle name="Percent 2 19 2 4 20" xfId="63039"/>
    <cellStyle name="Percent 2 19 2 4 3" xfId="10560"/>
    <cellStyle name="Percent 2 19 2 4 4" xfId="34769"/>
    <cellStyle name="Percent 2 19 2 4 5" xfId="10585"/>
    <cellStyle name="Percent 2 19 2 4 6" xfId="44843"/>
    <cellStyle name="Percent 2 19 2 4 7" xfId="46835"/>
    <cellStyle name="Percent 2 19 2 4 8" xfId="48158"/>
    <cellStyle name="Percent 2 19 2 4 9" xfId="49417"/>
    <cellStyle name="Percent 2 19 2 40" xfId="15866"/>
    <cellStyle name="Percent 2 19 2 41" xfId="20647"/>
    <cellStyle name="Percent 2 19 2 42" xfId="22161"/>
    <cellStyle name="Percent 2 19 2 43" xfId="22884"/>
    <cellStyle name="Percent 2 19 2 44" xfId="22081"/>
    <cellStyle name="Percent 2 19 2 45" xfId="21333"/>
    <cellStyle name="Percent 2 19 2 46" xfId="23890"/>
    <cellStyle name="Percent 2 19 2 47" xfId="24531"/>
    <cellStyle name="Percent 2 19 2 48" xfId="24731"/>
    <cellStyle name="Percent 2 19 2 49" xfId="24935"/>
    <cellStyle name="Percent 2 19 2 5" xfId="8015"/>
    <cellStyle name="Percent 2 19 2 5 10" xfId="50659"/>
    <cellStyle name="Percent 2 19 2 5 11" xfId="51861"/>
    <cellStyle name="Percent 2 19 2 5 12" xfId="53140"/>
    <cellStyle name="Percent 2 19 2 5 13" xfId="54382"/>
    <cellStyle name="Percent 2 19 2 5 14" xfId="55616"/>
    <cellStyle name="Percent 2 19 2 5 15" xfId="56843"/>
    <cellStyle name="Percent 2 19 2 5 16" xfId="58060"/>
    <cellStyle name="Percent 2 19 2 5 17" xfId="59268"/>
    <cellStyle name="Percent 2 19 2 5 18" xfId="60462"/>
    <cellStyle name="Percent 2 19 2 5 19" xfId="61846"/>
    <cellStyle name="Percent 2 19 2 5 2" xfId="12692"/>
    <cellStyle name="Percent 2 19 2 5 20" xfId="63040"/>
    <cellStyle name="Percent 2 19 2 5 3" xfId="9962"/>
    <cellStyle name="Percent 2 19 2 5 4" xfId="34466"/>
    <cellStyle name="Percent 2 19 2 5 5" xfId="35621"/>
    <cellStyle name="Percent 2 19 2 5 6" xfId="44983"/>
    <cellStyle name="Percent 2 19 2 5 7" xfId="46836"/>
    <cellStyle name="Percent 2 19 2 5 8" xfId="48159"/>
    <cellStyle name="Percent 2 19 2 5 9" xfId="49418"/>
    <cellStyle name="Percent 2 19 2 50" xfId="25133"/>
    <cellStyle name="Percent 2 19 2 51" xfId="25330"/>
    <cellStyle name="Percent 2 19 2 52" xfId="25530"/>
    <cellStyle name="Percent 2 19 2 53" xfId="25721"/>
    <cellStyle name="Percent 2 19 2 54" xfId="25904"/>
    <cellStyle name="Percent 2 19 2 55" xfId="26097"/>
    <cellStyle name="Percent 2 19 2 56" xfId="26283"/>
    <cellStyle name="Percent 2 19 2 57" xfId="26464"/>
    <cellStyle name="Percent 2 19 2 58" xfId="26649"/>
    <cellStyle name="Percent 2 19 2 59" xfId="26834"/>
    <cellStyle name="Percent 2 19 2 6" xfId="8016"/>
    <cellStyle name="Percent 2 19 2 6 10" xfId="50660"/>
    <cellStyle name="Percent 2 19 2 6 11" xfId="51862"/>
    <cellStyle name="Percent 2 19 2 6 12" xfId="53141"/>
    <cellStyle name="Percent 2 19 2 6 13" xfId="54383"/>
    <cellStyle name="Percent 2 19 2 6 14" xfId="55617"/>
    <cellStyle name="Percent 2 19 2 6 15" xfId="56844"/>
    <cellStyle name="Percent 2 19 2 6 16" xfId="58061"/>
    <cellStyle name="Percent 2 19 2 6 17" xfId="59269"/>
    <cellStyle name="Percent 2 19 2 6 18" xfId="60463"/>
    <cellStyle name="Percent 2 19 2 6 19" xfId="61847"/>
    <cellStyle name="Percent 2 19 2 6 2" xfId="12693"/>
    <cellStyle name="Percent 2 19 2 6 20" xfId="63041"/>
    <cellStyle name="Percent 2 19 2 6 3" xfId="9961"/>
    <cellStyle name="Percent 2 19 2 6 4" xfId="34153"/>
    <cellStyle name="Percent 2 19 2 6 5" xfId="10515"/>
    <cellStyle name="Percent 2 19 2 6 6" xfId="45018"/>
    <cellStyle name="Percent 2 19 2 6 7" xfId="46837"/>
    <cellStyle name="Percent 2 19 2 6 8" xfId="48160"/>
    <cellStyle name="Percent 2 19 2 6 9" xfId="49419"/>
    <cellStyle name="Percent 2 19 2 60" xfId="27012"/>
    <cellStyle name="Percent 2 19 2 61" xfId="27185"/>
    <cellStyle name="Percent 2 19 2 62" xfId="27358"/>
    <cellStyle name="Percent 2 19 2 63" xfId="27522"/>
    <cellStyle name="Percent 2 19 2 64" xfId="28683"/>
    <cellStyle name="Percent 2 19 2 65" xfId="29220"/>
    <cellStyle name="Percent 2 19 2 66" xfId="25749"/>
    <cellStyle name="Percent 2 19 2 67" xfId="21528"/>
    <cellStyle name="Percent 2 19 2 68" xfId="29390"/>
    <cellStyle name="Percent 2 19 2 69" xfId="26441"/>
    <cellStyle name="Percent 2 19 2 7" xfId="8017"/>
    <cellStyle name="Percent 2 19 2 7 10" xfId="50661"/>
    <cellStyle name="Percent 2 19 2 7 11" xfId="51863"/>
    <cellStyle name="Percent 2 19 2 7 12" xfId="53142"/>
    <cellStyle name="Percent 2 19 2 7 13" xfId="54384"/>
    <cellStyle name="Percent 2 19 2 7 14" xfId="55618"/>
    <cellStyle name="Percent 2 19 2 7 15" xfId="56845"/>
    <cellStyle name="Percent 2 19 2 7 16" xfId="58062"/>
    <cellStyle name="Percent 2 19 2 7 17" xfId="59270"/>
    <cellStyle name="Percent 2 19 2 7 18" xfId="60464"/>
    <cellStyle name="Percent 2 19 2 7 19" xfId="61848"/>
    <cellStyle name="Percent 2 19 2 7 2" xfId="12694"/>
    <cellStyle name="Percent 2 19 2 7 20" xfId="63042"/>
    <cellStyle name="Percent 2 19 2 7 3" xfId="9960"/>
    <cellStyle name="Percent 2 19 2 7 4" xfId="9885"/>
    <cellStyle name="Percent 2 19 2 7 5" xfId="34457"/>
    <cellStyle name="Percent 2 19 2 7 6" xfId="44071"/>
    <cellStyle name="Percent 2 19 2 7 7" xfId="46838"/>
    <cellStyle name="Percent 2 19 2 7 8" xfId="48161"/>
    <cellStyle name="Percent 2 19 2 7 9" xfId="49420"/>
    <cellStyle name="Percent 2 19 2 70" xfId="26492"/>
    <cellStyle name="Percent 2 19 2 71" xfId="29140"/>
    <cellStyle name="Percent 2 19 2 72" xfId="25698"/>
    <cellStyle name="Percent 2 19 2 73" xfId="27165"/>
    <cellStyle name="Percent 2 19 2 74" xfId="29958"/>
    <cellStyle name="Percent 2 19 2 75" xfId="29692"/>
    <cellStyle name="Percent 2 19 2 76" xfId="12848"/>
    <cellStyle name="Percent 2 19 2 77" xfId="33973"/>
    <cellStyle name="Percent 2 19 2 78" xfId="38567"/>
    <cellStyle name="Percent 2 19 2 79" xfId="36524"/>
    <cellStyle name="Percent 2 19 2 8" xfId="8018"/>
    <cellStyle name="Percent 2 19 2 8 2" xfId="12695"/>
    <cellStyle name="Percent 2 19 2 8 3" xfId="9959"/>
    <cellStyle name="Percent 2 19 2 8 4" xfId="38922"/>
    <cellStyle name="Percent 2 19 2 8 5" xfId="40533"/>
    <cellStyle name="Percent 2 19 2 8 6" xfId="40328"/>
    <cellStyle name="Percent 2 19 2 80" xfId="46832"/>
    <cellStyle name="Percent 2 19 2 81" xfId="48155"/>
    <cellStyle name="Percent 2 19 2 82" xfId="49414"/>
    <cellStyle name="Percent 2 19 2 83" xfId="50655"/>
    <cellStyle name="Percent 2 19 2 84" xfId="51857"/>
    <cellStyle name="Percent 2 19 2 85" xfId="53136"/>
    <cellStyle name="Percent 2 19 2 86" xfId="54378"/>
    <cellStyle name="Percent 2 19 2 87" xfId="55612"/>
    <cellStyle name="Percent 2 19 2 88" xfId="56839"/>
    <cellStyle name="Percent 2 19 2 89" xfId="58056"/>
    <cellStyle name="Percent 2 19 2 9" xfId="8019"/>
    <cellStyle name="Percent 2 19 2 9 2" xfId="12696"/>
    <cellStyle name="Percent 2 19 2 9 3" xfId="9958"/>
    <cellStyle name="Percent 2 19 2 9 4" xfId="36872"/>
    <cellStyle name="Percent 2 19 2 9 5" xfId="31678"/>
    <cellStyle name="Percent 2 19 2 9 6" xfId="41140"/>
    <cellStyle name="Percent 2 19 2 90" xfId="59264"/>
    <cellStyle name="Percent 2 19 2 91" xfId="60458"/>
    <cellStyle name="Percent 2 19 2 92" xfId="61842"/>
    <cellStyle name="Percent 2 19 2 93" xfId="63036"/>
    <cellStyle name="Percent 2 19 20" xfId="8020"/>
    <cellStyle name="Percent 2 19 20 2" xfId="16203"/>
    <cellStyle name="Percent 2 19 20 3" xfId="32603"/>
    <cellStyle name="Percent 2 19 20 4" xfId="35247"/>
    <cellStyle name="Percent 2 19 20 5" xfId="41449"/>
    <cellStyle name="Percent 2 19 20 6" xfId="45184"/>
    <cellStyle name="Percent 2 19 21" xfId="8021"/>
    <cellStyle name="Percent 2 19 21 2" xfId="16603"/>
    <cellStyle name="Percent 2 19 21 3" xfId="32896"/>
    <cellStyle name="Percent 2 19 21 4" xfId="39303"/>
    <cellStyle name="Percent 2 19 21 5" xfId="42081"/>
    <cellStyle name="Percent 2 19 21 6" xfId="43672"/>
    <cellStyle name="Percent 2 19 22" xfId="8022"/>
    <cellStyle name="Percent 2 19 22 2" xfId="16997"/>
    <cellStyle name="Percent 2 19 22 3" xfId="33206"/>
    <cellStyle name="Percent 2 19 22 4" xfId="39607"/>
    <cellStyle name="Percent 2 19 22 5" xfId="42316"/>
    <cellStyle name="Percent 2 19 22 6" xfId="33395"/>
    <cellStyle name="Percent 2 19 23" xfId="8023"/>
    <cellStyle name="Percent 2 19 23 2" xfId="17394"/>
    <cellStyle name="Percent 2 19 23 3" xfId="33489"/>
    <cellStyle name="Percent 2 19 23 4" xfId="36697"/>
    <cellStyle name="Percent 2 19 23 5" xfId="14515"/>
    <cellStyle name="Percent 2 19 23 6" xfId="34250"/>
    <cellStyle name="Percent 2 19 24" xfId="8024"/>
    <cellStyle name="Percent 2 19 24 2" xfId="17794"/>
    <cellStyle name="Percent 2 19 24 3" xfId="33785"/>
    <cellStyle name="Percent 2 19 24 4" xfId="13737"/>
    <cellStyle name="Percent 2 19 24 5" xfId="35134"/>
    <cellStyle name="Percent 2 19 24 6" xfId="37957"/>
    <cellStyle name="Percent 2 19 25" xfId="8025"/>
    <cellStyle name="Percent 2 19 25 2" xfId="18201"/>
    <cellStyle name="Percent 2 19 25 3" xfId="34065"/>
    <cellStyle name="Percent 2 19 25 4" xfId="36421"/>
    <cellStyle name="Percent 2 19 25 5" xfId="37618"/>
    <cellStyle name="Percent 2 19 25 6" xfId="42016"/>
    <cellStyle name="Percent 2 19 26" xfId="8026"/>
    <cellStyle name="Percent 2 19 26 2" xfId="18606"/>
    <cellStyle name="Percent 2 19 26 3" xfId="34373"/>
    <cellStyle name="Percent 2 19 26 4" xfId="13613"/>
    <cellStyle name="Percent 2 19 26 5" xfId="34224"/>
    <cellStyle name="Percent 2 19 26 6" xfId="45036"/>
    <cellStyle name="Percent 2 19 27" xfId="8027"/>
    <cellStyle name="Percent 2 19 27 2" xfId="19014"/>
    <cellStyle name="Percent 2 19 27 3" xfId="34666"/>
    <cellStyle name="Percent 2 19 27 4" xfId="14578"/>
    <cellStyle name="Percent 2 19 27 5" xfId="33660"/>
    <cellStyle name="Percent 2 19 27 6" xfId="13416"/>
    <cellStyle name="Percent 2 19 28" xfId="8028"/>
    <cellStyle name="Percent 2 19 28 2" xfId="19425"/>
    <cellStyle name="Percent 2 19 28 3" xfId="34964"/>
    <cellStyle name="Percent 2 19 28 4" xfId="23320"/>
    <cellStyle name="Percent 2 19 28 5" xfId="35151"/>
    <cellStyle name="Percent 2 19 28 6" xfId="43491"/>
    <cellStyle name="Percent 2 19 29" xfId="8029"/>
    <cellStyle name="Percent 2 19 29 2" xfId="19829"/>
    <cellStyle name="Percent 2 19 29 3" xfId="35268"/>
    <cellStyle name="Percent 2 19 29 4" xfId="36486"/>
    <cellStyle name="Percent 2 19 29 5" xfId="33178"/>
    <cellStyle name="Percent 2 19 29 6" xfId="40403"/>
    <cellStyle name="Percent 2 19 3" xfId="8030"/>
    <cellStyle name="Percent 2 19 3 10" xfId="8031"/>
    <cellStyle name="Percent 2 19 3 10 2" xfId="12698"/>
    <cellStyle name="Percent 2 19 3 10 3" xfId="9955"/>
    <cellStyle name="Percent 2 19 3 10 4" xfId="41362"/>
    <cellStyle name="Percent 2 19 3 10 5" xfId="43630"/>
    <cellStyle name="Percent 2 19 3 10 6" xfId="41739"/>
    <cellStyle name="Percent 2 19 3 11" xfId="8032"/>
    <cellStyle name="Percent 2 19 3 11 2" xfId="12699"/>
    <cellStyle name="Percent 2 19 3 11 3" xfId="9954"/>
    <cellStyle name="Percent 2 19 3 11 4" xfId="41441"/>
    <cellStyle name="Percent 2 19 3 11 5" xfId="43699"/>
    <cellStyle name="Percent 2 19 3 11 6" xfId="42566"/>
    <cellStyle name="Percent 2 19 3 12" xfId="8033"/>
    <cellStyle name="Percent 2 19 3 12 2" xfId="12700"/>
    <cellStyle name="Percent 2 19 3 12 3" xfId="9953"/>
    <cellStyle name="Percent 2 19 3 12 4" xfId="39153"/>
    <cellStyle name="Percent 2 19 3 12 5" xfId="41979"/>
    <cellStyle name="Percent 2 19 3 12 6" xfId="11087"/>
    <cellStyle name="Percent 2 19 3 13" xfId="8034"/>
    <cellStyle name="Percent 2 19 3 13 2" xfId="12701"/>
    <cellStyle name="Percent 2 19 3 13 3" xfId="9952"/>
    <cellStyle name="Percent 2 19 3 13 4" xfId="36465"/>
    <cellStyle name="Percent 2 19 3 13 5" xfId="38461"/>
    <cellStyle name="Percent 2 19 3 13 6" xfId="42379"/>
    <cellStyle name="Percent 2 19 3 14" xfId="8035"/>
    <cellStyle name="Percent 2 19 3 14 2" xfId="13333"/>
    <cellStyle name="Percent 2 19 3 14 3" xfId="30192"/>
    <cellStyle name="Percent 2 19 3 14 4" xfId="36810"/>
    <cellStyle name="Percent 2 19 3 14 5" xfId="39320"/>
    <cellStyle name="Percent 2 19 3 14 6" xfId="36671"/>
    <cellStyle name="Percent 2 19 3 15" xfId="8036"/>
    <cellStyle name="Percent 2 19 3 15 2" xfId="14965"/>
    <cellStyle name="Percent 2 19 3 15 3" xfId="31639"/>
    <cellStyle name="Percent 2 19 3 15 4" xfId="40771"/>
    <cellStyle name="Percent 2 19 3 15 5" xfId="43201"/>
    <cellStyle name="Percent 2 19 3 15 6" xfId="44691"/>
    <cellStyle name="Percent 2 19 3 16" xfId="8037"/>
    <cellStyle name="Percent 2 19 3 16 2" xfId="15409"/>
    <cellStyle name="Percent 2 19 3 16 3" xfId="31987"/>
    <cellStyle name="Percent 2 19 3 16 4" xfId="38401"/>
    <cellStyle name="Percent 2 19 3 16 5" xfId="14219"/>
    <cellStyle name="Percent 2 19 3 16 6" xfId="38257"/>
    <cellStyle name="Percent 2 19 3 17" xfId="8038"/>
    <cellStyle name="Percent 2 19 3 17 2" xfId="15809"/>
    <cellStyle name="Percent 2 19 3 17 3" xfId="32300"/>
    <cellStyle name="Percent 2 19 3 17 4" xfId="40821"/>
    <cellStyle name="Percent 2 19 3 17 5" xfId="43229"/>
    <cellStyle name="Percent 2 19 3 17 6" xfId="44714"/>
    <cellStyle name="Percent 2 19 3 18" xfId="8039"/>
    <cellStyle name="Percent 2 19 3 18 2" xfId="16209"/>
    <cellStyle name="Percent 2 19 3 18 3" xfId="32609"/>
    <cellStyle name="Percent 2 19 3 18 4" xfId="41800"/>
    <cellStyle name="Percent 2 19 3 18 5" xfId="43957"/>
    <cellStyle name="Percent 2 19 3 18 6" xfId="45083"/>
    <cellStyle name="Percent 2 19 3 19" xfId="8040"/>
    <cellStyle name="Percent 2 19 3 19 2" xfId="16609"/>
    <cellStyle name="Percent 2 19 3 19 3" xfId="32901"/>
    <cellStyle name="Percent 2 19 3 19 4" xfId="34039"/>
    <cellStyle name="Percent 2 19 3 19 5" xfId="35615"/>
    <cellStyle name="Percent 2 19 3 19 6" xfId="41291"/>
    <cellStyle name="Percent 2 19 3 2" xfId="8041"/>
    <cellStyle name="Percent 2 19 3 2 10" xfId="50663"/>
    <cellStyle name="Percent 2 19 3 2 11" xfId="51865"/>
    <cellStyle name="Percent 2 19 3 2 12" xfId="53144"/>
    <cellStyle name="Percent 2 19 3 2 13" xfId="54386"/>
    <cellStyle name="Percent 2 19 3 2 14" xfId="55620"/>
    <cellStyle name="Percent 2 19 3 2 15" xfId="56847"/>
    <cellStyle name="Percent 2 19 3 2 16" xfId="58064"/>
    <cellStyle name="Percent 2 19 3 2 17" xfId="59272"/>
    <cellStyle name="Percent 2 19 3 2 18" xfId="60466"/>
    <cellStyle name="Percent 2 19 3 2 19" xfId="61850"/>
    <cellStyle name="Percent 2 19 3 2 2" xfId="12697"/>
    <cellStyle name="Percent 2 19 3 2 20" xfId="63044"/>
    <cellStyle name="Percent 2 19 3 2 3" xfId="9957"/>
    <cellStyle name="Percent 2 19 3 2 4" xfId="41060"/>
    <cellStyle name="Percent 2 19 3 2 5" xfId="43398"/>
    <cellStyle name="Percent 2 19 3 2 6" xfId="40112"/>
    <cellStyle name="Percent 2 19 3 2 7" xfId="46840"/>
    <cellStyle name="Percent 2 19 3 2 8" xfId="48163"/>
    <cellStyle name="Percent 2 19 3 2 9" xfId="49422"/>
    <cellStyle name="Percent 2 19 3 20" xfId="8042"/>
    <cellStyle name="Percent 2 19 3 20 2" xfId="17003"/>
    <cellStyle name="Percent 2 19 3 20 3" xfId="33210"/>
    <cellStyle name="Percent 2 19 3 20 4" xfId="38645"/>
    <cellStyle name="Percent 2 19 3 20 5" xfId="40432"/>
    <cellStyle name="Percent 2 19 3 20 6" xfId="36699"/>
    <cellStyle name="Percent 2 19 3 21" xfId="8043"/>
    <cellStyle name="Percent 2 19 3 21 2" xfId="17402"/>
    <cellStyle name="Percent 2 19 3 21 3" xfId="33495"/>
    <cellStyle name="Percent 2 19 3 21 4" xfId="36771"/>
    <cellStyle name="Percent 2 19 3 21 5" xfId="37365"/>
    <cellStyle name="Percent 2 19 3 21 6" xfId="30017"/>
    <cellStyle name="Percent 2 19 3 22" xfId="8044"/>
    <cellStyle name="Percent 2 19 3 22 2" xfId="17802"/>
    <cellStyle name="Percent 2 19 3 22 3" xfId="33791"/>
    <cellStyle name="Percent 2 19 3 22 4" xfId="10497"/>
    <cellStyle name="Percent 2 19 3 22 5" xfId="34222"/>
    <cellStyle name="Percent 2 19 3 22 6" xfId="42782"/>
    <cellStyle name="Percent 2 19 3 23" xfId="8045"/>
    <cellStyle name="Percent 2 19 3 23 2" xfId="18209"/>
    <cellStyle name="Percent 2 19 3 23 3" xfId="34070"/>
    <cellStyle name="Percent 2 19 3 23 4" xfId="13748"/>
    <cellStyle name="Percent 2 19 3 23 5" xfId="33366"/>
    <cellStyle name="Percent 2 19 3 23 6" xfId="42989"/>
    <cellStyle name="Percent 2 19 3 24" xfId="8046"/>
    <cellStyle name="Percent 2 19 3 24 2" xfId="18613"/>
    <cellStyle name="Percent 2 19 3 24 3" xfId="34378"/>
    <cellStyle name="Percent 2 19 3 24 4" xfId="41574"/>
    <cellStyle name="Percent 2 19 3 24 5" xfId="43799"/>
    <cellStyle name="Percent 2 19 3 24 6" xfId="44826"/>
    <cellStyle name="Percent 2 19 3 25" xfId="8047"/>
    <cellStyle name="Percent 2 19 3 25 2" xfId="19022"/>
    <cellStyle name="Percent 2 19 3 25 3" xfId="34672"/>
    <cellStyle name="Percent 2 19 3 25 4" xfId="14987"/>
    <cellStyle name="Percent 2 19 3 25 5" xfId="35441"/>
    <cellStyle name="Percent 2 19 3 25 6" xfId="32563"/>
    <cellStyle name="Percent 2 19 3 26" xfId="8048"/>
    <cellStyle name="Percent 2 19 3 26 2" xfId="19433"/>
    <cellStyle name="Percent 2 19 3 26 3" xfId="34972"/>
    <cellStyle name="Percent 2 19 3 26 4" xfId="10640"/>
    <cellStyle name="Percent 2 19 3 26 5" xfId="32477"/>
    <cellStyle name="Percent 2 19 3 26 6" xfId="43849"/>
    <cellStyle name="Percent 2 19 3 27" xfId="8049"/>
    <cellStyle name="Percent 2 19 3 27 2" xfId="19836"/>
    <cellStyle name="Percent 2 19 3 27 3" xfId="35274"/>
    <cellStyle name="Percent 2 19 3 27 4" xfId="36374"/>
    <cellStyle name="Percent 2 19 3 27 5" xfId="37353"/>
    <cellStyle name="Percent 2 19 3 27 6" xfId="36559"/>
    <cellStyle name="Percent 2 19 3 28" xfId="8050"/>
    <cellStyle name="Percent 2 19 3 28 2" xfId="20243"/>
    <cellStyle name="Percent 2 19 3 28 3" xfId="35611"/>
    <cellStyle name="Percent 2 19 3 28 4" xfId="9495"/>
    <cellStyle name="Percent 2 19 3 28 5" xfId="32178"/>
    <cellStyle name="Percent 2 19 3 28 6" xfId="38286"/>
    <cellStyle name="Percent 2 19 3 29" xfId="8051"/>
    <cellStyle name="Percent 2 19 3 29 2" xfId="20642"/>
    <cellStyle name="Percent 2 19 3 29 3" xfId="35897"/>
    <cellStyle name="Percent 2 19 3 29 4" xfId="37511"/>
    <cellStyle name="Percent 2 19 3 29 5" xfId="41024"/>
    <cellStyle name="Percent 2 19 3 29 6" xfId="41363"/>
    <cellStyle name="Percent 2 19 3 3" xfId="8052"/>
    <cellStyle name="Percent 2 19 3 3 10" xfId="50664"/>
    <cellStyle name="Percent 2 19 3 3 11" xfId="51866"/>
    <cellStyle name="Percent 2 19 3 3 12" xfId="53145"/>
    <cellStyle name="Percent 2 19 3 3 13" xfId="54387"/>
    <cellStyle name="Percent 2 19 3 3 14" xfId="55621"/>
    <cellStyle name="Percent 2 19 3 3 15" xfId="56848"/>
    <cellStyle name="Percent 2 19 3 3 16" xfId="58065"/>
    <cellStyle name="Percent 2 19 3 3 17" xfId="59273"/>
    <cellStyle name="Percent 2 19 3 3 18" xfId="60467"/>
    <cellStyle name="Percent 2 19 3 3 19" xfId="61851"/>
    <cellStyle name="Percent 2 19 3 3 2" xfId="12702"/>
    <cellStyle name="Percent 2 19 3 3 20" xfId="63045"/>
    <cellStyle name="Percent 2 19 3 3 3" xfId="9951"/>
    <cellStyle name="Percent 2 19 3 3 4" xfId="36825"/>
    <cellStyle name="Percent 2 19 3 3 5" xfId="36156"/>
    <cellStyle name="Percent 2 19 3 3 6" xfId="39058"/>
    <cellStyle name="Percent 2 19 3 3 7" xfId="46841"/>
    <cellStyle name="Percent 2 19 3 3 8" xfId="48164"/>
    <cellStyle name="Percent 2 19 3 3 9" xfId="49423"/>
    <cellStyle name="Percent 2 19 3 30" xfId="8053"/>
    <cellStyle name="Percent 2 19 3 30 2" xfId="21035"/>
    <cellStyle name="Percent 2 19 3 30 3" xfId="36186"/>
    <cellStyle name="Percent 2 19 3 30 4" xfId="10922"/>
    <cellStyle name="Percent 2 19 3 30 5" xfId="41746"/>
    <cellStyle name="Percent 2 19 3 30 6" xfId="40042"/>
    <cellStyle name="Percent 2 19 3 31" xfId="8054"/>
    <cellStyle name="Percent 2 19 3 31 2" xfId="18582"/>
    <cellStyle name="Percent 2 19 3 31 3" xfId="34354"/>
    <cellStyle name="Percent 2 19 3 31 4" xfId="35270"/>
    <cellStyle name="Percent 2 19 3 31 5" xfId="36451"/>
    <cellStyle name="Percent 2 19 3 31 6" xfId="43717"/>
    <cellStyle name="Percent 2 19 3 32" xfId="8055"/>
    <cellStyle name="Percent 2 19 3 32 2" xfId="23037"/>
    <cellStyle name="Percent 2 19 3 32 3" xfId="37556"/>
    <cellStyle name="Percent 2 19 3 32 4" xfId="35231"/>
    <cellStyle name="Percent 2 19 3 32 5" xfId="31427"/>
    <cellStyle name="Percent 2 19 3 32 6" xfId="39807"/>
    <cellStyle name="Percent 2 19 3 33" xfId="8056"/>
    <cellStyle name="Percent 2 19 3 33 2" xfId="13741"/>
    <cellStyle name="Percent 2 19 3 33 3" xfId="30535"/>
    <cellStyle name="Percent 2 19 3 33 4" xfId="40091"/>
    <cellStyle name="Percent 2 19 3 33 5" xfId="42697"/>
    <cellStyle name="Percent 2 19 3 33 6" xfId="44696"/>
    <cellStyle name="Percent 2 19 3 34" xfId="9782"/>
    <cellStyle name="Percent 2 19 3 35" xfId="16671"/>
    <cellStyle name="Percent 2 19 3 36" xfId="22505"/>
    <cellStyle name="Percent 2 19 3 37" xfId="19024"/>
    <cellStyle name="Percent 2 19 3 38" xfId="22329"/>
    <cellStyle name="Percent 2 19 3 39" xfId="20932"/>
    <cellStyle name="Percent 2 19 3 4" xfId="8057"/>
    <cellStyle name="Percent 2 19 3 4 10" xfId="50665"/>
    <cellStyle name="Percent 2 19 3 4 11" xfId="51867"/>
    <cellStyle name="Percent 2 19 3 4 12" xfId="53146"/>
    <cellStyle name="Percent 2 19 3 4 13" xfId="54388"/>
    <cellStyle name="Percent 2 19 3 4 14" xfId="55622"/>
    <cellStyle name="Percent 2 19 3 4 15" xfId="56849"/>
    <cellStyle name="Percent 2 19 3 4 16" xfId="58066"/>
    <cellStyle name="Percent 2 19 3 4 17" xfId="59274"/>
    <cellStyle name="Percent 2 19 3 4 18" xfId="60468"/>
    <cellStyle name="Percent 2 19 3 4 19" xfId="61852"/>
    <cellStyle name="Percent 2 19 3 4 2" xfId="12703"/>
    <cellStyle name="Percent 2 19 3 4 20" xfId="63046"/>
    <cellStyle name="Percent 2 19 3 4 3" xfId="9920"/>
    <cellStyle name="Percent 2 19 3 4 4" xfId="36433"/>
    <cellStyle name="Percent 2 19 3 4 5" xfId="38462"/>
    <cellStyle name="Percent 2 19 3 4 6" xfId="43683"/>
    <cellStyle name="Percent 2 19 3 4 7" xfId="46842"/>
    <cellStyle name="Percent 2 19 3 4 8" xfId="48165"/>
    <cellStyle name="Percent 2 19 3 4 9" xfId="49424"/>
    <cellStyle name="Percent 2 19 3 40" xfId="15856"/>
    <cellStyle name="Percent 2 19 3 41" xfId="22539"/>
    <cellStyle name="Percent 2 19 3 42" xfId="18950"/>
    <cellStyle name="Percent 2 19 3 43" xfId="23633"/>
    <cellStyle name="Percent 2 19 3 44" xfId="23150"/>
    <cellStyle name="Percent 2 19 3 45" xfId="15438"/>
    <cellStyle name="Percent 2 19 3 46" xfId="20633"/>
    <cellStyle name="Percent 2 19 3 47" xfId="23285"/>
    <cellStyle name="Percent 2 19 3 48" xfId="14474"/>
    <cellStyle name="Percent 2 19 3 49" xfId="22090"/>
    <cellStyle name="Percent 2 19 3 5" xfId="8058"/>
    <cellStyle name="Percent 2 19 3 5 10" xfId="50666"/>
    <cellStyle name="Percent 2 19 3 5 11" xfId="51868"/>
    <cellStyle name="Percent 2 19 3 5 12" xfId="53147"/>
    <cellStyle name="Percent 2 19 3 5 13" xfId="54389"/>
    <cellStyle name="Percent 2 19 3 5 14" xfId="55623"/>
    <cellStyle name="Percent 2 19 3 5 15" xfId="56850"/>
    <cellStyle name="Percent 2 19 3 5 16" xfId="58067"/>
    <cellStyle name="Percent 2 19 3 5 17" xfId="59275"/>
    <cellStyle name="Percent 2 19 3 5 18" xfId="60469"/>
    <cellStyle name="Percent 2 19 3 5 19" xfId="61853"/>
    <cellStyle name="Percent 2 19 3 5 2" xfId="12704"/>
    <cellStyle name="Percent 2 19 3 5 20" xfId="63047"/>
    <cellStyle name="Percent 2 19 3 5 3" xfId="23781"/>
    <cellStyle name="Percent 2 19 3 5 4" xfId="36861"/>
    <cellStyle name="Percent 2 19 3 5 5" xfId="31667"/>
    <cellStyle name="Percent 2 19 3 5 6" xfId="43752"/>
    <cellStyle name="Percent 2 19 3 5 7" xfId="46843"/>
    <cellStyle name="Percent 2 19 3 5 8" xfId="48166"/>
    <cellStyle name="Percent 2 19 3 5 9" xfId="49425"/>
    <cellStyle name="Percent 2 19 3 50" xfId="21321"/>
    <cellStyle name="Percent 2 19 3 51" xfId="22029"/>
    <cellStyle name="Percent 2 19 3 52" xfId="21388"/>
    <cellStyle name="Percent 2 19 3 53" xfId="24273"/>
    <cellStyle name="Percent 2 19 3 54" xfId="24088"/>
    <cellStyle name="Percent 2 19 3 55" xfId="21887"/>
    <cellStyle name="Percent 2 19 3 56" xfId="21495"/>
    <cellStyle name="Percent 2 19 3 57" xfId="22650"/>
    <cellStyle name="Percent 2 19 3 58" xfId="17454"/>
    <cellStyle name="Percent 2 19 3 59" xfId="19402"/>
    <cellStyle name="Percent 2 19 3 6" xfId="8059"/>
    <cellStyle name="Percent 2 19 3 6 10" xfId="50667"/>
    <cellStyle name="Percent 2 19 3 6 11" xfId="51869"/>
    <cellStyle name="Percent 2 19 3 6 12" xfId="53148"/>
    <cellStyle name="Percent 2 19 3 6 13" xfId="54390"/>
    <cellStyle name="Percent 2 19 3 6 14" xfId="55624"/>
    <cellStyle name="Percent 2 19 3 6 15" xfId="56851"/>
    <cellStyle name="Percent 2 19 3 6 16" xfId="58068"/>
    <cellStyle name="Percent 2 19 3 6 17" xfId="59276"/>
    <cellStyle name="Percent 2 19 3 6 18" xfId="60470"/>
    <cellStyle name="Percent 2 19 3 6 19" xfId="61854"/>
    <cellStyle name="Percent 2 19 3 6 2" xfId="12705"/>
    <cellStyle name="Percent 2 19 3 6 20" xfId="63048"/>
    <cellStyle name="Percent 2 19 3 6 3" xfId="23574"/>
    <cellStyle name="Percent 2 19 3 6 4" xfId="33861"/>
    <cellStyle name="Percent 2 19 3 6 5" xfId="39922"/>
    <cellStyle name="Percent 2 19 3 6 6" xfId="42948"/>
    <cellStyle name="Percent 2 19 3 6 7" xfId="46844"/>
    <cellStyle name="Percent 2 19 3 6 8" xfId="48167"/>
    <cellStyle name="Percent 2 19 3 6 9" xfId="49426"/>
    <cellStyle name="Percent 2 19 3 60" xfId="19754"/>
    <cellStyle name="Percent 2 19 3 61" xfId="22295"/>
    <cellStyle name="Percent 2 19 3 62" xfId="22792"/>
    <cellStyle name="Percent 2 19 3 63" xfId="24457"/>
    <cellStyle name="Percent 2 19 3 64" xfId="28929"/>
    <cellStyle name="Percent 2 19 3 65" xfId="26076"/>
    <cellStyle name="Percent 2 19 3 66" xfId="24350"/>
    <cellStyle name="Percent 2 19 3 67" xfId="26533"/>
    <cellStyle name="Percent 2 19 3 68" xfId="28541"/>
    <cellStyle name="Percent 2 19 3 69" xfId="29063"/>
    <cellStyle name="Percent 2 19 3 7" xfId="8060"/>
    <cellStyle name="Percent 2 19 3 7 10" xfId="50668"/>
    <cellStyle name="Percent 2 19 3 7 11" xfId="51870"/>
    <cellStyle name="Percent 2 19 3 7 12" xfId="53149"/>
    <cellStyle name="Percent 2 19 3 7 13" xfId="54391"/>
    <cellStyle name="Percent 2 19 3 7 14" xfId="55625"/>
    <cellStyle name="Percent 2 19 3 7 15" xfId="56852"/>
    <cellStyle name="Percent 2 19 3 7 16" xfId="58069"/>
    <cellStyle name="Percent 2 19 3 7 17" xfId="59277"/>
    <cellStyle name="Percent 2 19 3 7 18" xfId="60471"/>
    <cellStyle name="Percent 2 19 3 7 19" xfId="61855"/>
    <cellStyle name="Percent 2 19 3 7 2" xfId="12706"/>
    <cellStyle name="Percent 2 19 3 7 20" xfId="63049"/>
    <cellStyle name="Percent 2 19 3 7 3" xfId="23374"/>
    <cellStyle name="Percent 2 19 3 7 4" xfId="33586"/>
    <cellStyle name="Percent 2 19 3 7 5" xfId="36578"/>
    <cellStyle name="Percent 2 19 3 7 6" xfId="42154"/>
    <cellStyle name="Percent 2 19 3 7 7" xfId="46845"/>
    <cellStyle name="Percent 2 19 3 7 8" xfId="48168"/>
    <cellStyle name="Percent 2 19 3 7 9" xfId="49427"/>
    <cellStyle name="Percent 2 19 3 70" xfId="29545"/>
    <cellStyle name="Percent 2 19 3 71" xfId="28129"/>
    <cellStyle name="Percent 2 19 3 72" xfId="28842"/>
    <cellStyle name="Percent 2 19 3 73" xfId="27287"/>
    <cellStyle name="Percent 2 19 3 74" xfId="28837"/>
    <cellStyle name="Percent 2 19 3 75" xfId="29999"/>
    <cellStyle name="Percent 2 19 3 76" xfId="12847"/>
    <cellStyle name="Percent 2 19 3 77" xfId="33694"/>
    <cellStyle name="Percent 2 19 3 78" xfId="40576"/>
    <cellStyle name="Percent 2 19 3 79" xfId="31612"/>
    <cellStyle name="Percent 2 19 3 8" xfId="8061"/>
    <cellStyle name="Percent 2 19 3 8 2" xfId="12707"/>
    <cellStyle name="Percent 2 19 3 8 3" xfId="21022"/>
    <cellStyle name="Percent 2 19 3 8 4" xfId="33297"/>
    <cellStyle name="Percent 2 19 3 8 5" xfId="39681"/>
    <cellStyle name="Percent 2 19 3 8 6" xfId="10919"/>
    <cellStyle name="Percent 2 19 3 80" xfId="46839"/>
    <cellStyle name="Percent 2 19 3 81" xfId="48162"/>
    <cellStyle name="Percent 2 19 3 82" xfId="49421"/>
    <cellStyle name="Percent 2 19 3 83" xfId="50662"/>
    <cellStyle name="Percent 2 19 3 84" xfId="51864"/>
    <cellStyle name="Percent 2 19 3 85" xfId="53143"/>
    <cellStyle name="Percent 2 19 3 86" xfId="54385"/>
    <cellStyle name="Percent 2 19 3 87" xfId="55619"/>
    <cellStyle name="Percent 2 19 3 88" xfId="56846"/>
    <cellStyle name="Percent 2 19 3 89" xfId="58063"/>
    <cellStyle name="Percent 2 19 3 9" xfId="8062"/>
    <cellStyle name="Percent 2 19 3 9 2" xfId="12708"/>
    <cellStyle name="Percent 2 19 3 9 3" xfId="20641"/>
    <cellStyle name="Percent 2 19 3 9 4" xfId="32995"/>
    <cellStyle name="Percent 2 19 3 9 5" xfId="37841"/>
    <cellStyle name="Percent 2 19 3 9 6" xfId="22789"/>
    <cellStyle name="Percent 2 19 3 90" xfId="59271"/>
    <cellStyle name="Percent 2 19 3 91" xfId="60465"/>
    <cellStyle name="Percent 2 19 3 92" xfId="61849"/>
    <cellStyle name="Percent 2 19 3 93" xfId="63043"/>
    <cellStyle name="Percent 2 19 30" xfId="8063"/>
    <cellStyle name="Percent 2 19 30 2" xfId="20236"/>
    <cellStyle name="Percent 2 19 30 3" xfId="35605"/>
    <cellStyle name="Percent 2 19 30 4" xfId="30616"/>
    <cellStyle name="Percent 2 19 30 5" xfId="39057"/>
    <cellStyle name="Percent 2 19 30 6" xfId="33811"/>
    <cellStyle name="Percent 2 19 31" xfId="8064"/>
    <cellStyle name="Percent 2 19 31 2" xfId="20634"/>
    <cellStyle name="Percent 2 19 31 3" xfId="35892"/>
    <cellStyle name="Percent 2 19 31 4" xfId="37361"/>
    <cellStyle name="Percent 2 19 31 5" xfId="11132"/>
    <cellStyle name="Percent 2 19 31 6" xfId="30819"/>
    <cellStyle name="Percent 2 19 32" xfId="8065"/>
    <cellStyle name="Percent 2 19 32 2" xfId="21033"/>
    <cellStyle name="Percent 2 19 32 3" xfId="36184"/>
    <cellStyle name="Percent 2 19 32 4" xfId="30550"/>
    <cellStyle name="Percent 2 19 32 5" xfId="36534"/>
    <cellStyle name="Percent 2 19 32 6" xfId="44023"/>
    <cellStyle name="Percent 2 19 33" xfId="8066"/>
    <cellStyle name="Percent 2 19 33 2" xfId="18584"/>
    <cellStyle name="Percent 2 19 33 3" xfId="34356"/>
    <cellStyle name="Percent 2 19 33 4" xfId="37097"/>
    <cellStyle name="Percent 2 19 33 5" xfId="14664"/>
    <cellStyle name="Percent 2 19 33 6" xfId="43480"/>
    <cellStyle name="Percent 2 19 34" xfId="8067"/>
    <cellStyle name="Percent 2 19 34 2" xfId="23039"/>
    <cellStyle name="Percent 2 19 34 3" xfId="37558"/>
    <cellStyle name="Percent 2 19 34 4" xfId="39840"/>
    <cellStyle name="Percent 2 19 34 5" xfId="42503"/>
    <cellStyle name="Percent 2 19 34 6" xfId="44174"/>
    <cellStyle name="Percent 2 19 35" xfId="8068"/>
    <cellStyle name="Percent 2 19 35 2" xfId="23391"/>
    <cellStyle name="Percent 2 19 35 3" xfId="37807"/>
    <cellStyle name="Percent 2 19 35 4" xfId="30365"/>
    <cellStyle name="Percent 2 19 35 5" xfId="40151"/>
    <cellStyle name="Percent 2 19 35 6" xfId="32307"/>
    <cellStyle name="Percent 2 19 36" xfId="9780"/>
    <cellStyle name="Percent 2 19 37" xfId="23800"/>
    <cellStyle name="Percent 2 19 38" xfId="22504"/>
    <cellStyle name="Percent 2 19 39" xfId="19066"/>
    <cellStyle name="Percent 2 19 4" xfId="8069"/>
    <cellStyle name="Percent 2 19 4 10" xfId="50669"/>
    <cellStyle name="Percent 2 19 4 11" xfId="51871"/>
    <cellStyle name="Percent 2 19 4 12" xfId="53150"/>
    <cellStyle name="Percent 2 19 4 13" xfId="54392"/>
    <cellStyle name="Percent 2 19 4 14" xfId="55626"/>
    <cellStyle name="Percent 2 19 4 15" xfId="56853"/>
    <cellStyle name="Percent 2 19 4 16" xfId="58070"/>
    <cellStyle name="Percent 2 19 4 17" xfId="59278"/>
    <cellStyle name="Percent 2 19 4 18" xfId="60472"/>
    <cellStyle name="Percent 2 19 4 19" xfId="61856"/>
    <cellStyle name="Percent 2 19 4 2" xfId="12678"/>
    <cellStyle name="Percent 2 19 4 20" xfId="63050"/>
    <cellStyle name="Percent 2 19 4 3" xfId="16187"/>
    <cellStyle name="Percent 2 19 4 4" xfId="33862"/>
    <cellStyle name="Percent 2 19 4 5" xfId="39810"/>
    <cellStyle name="Percent 2 19 4 6" xfId="42866"/>
    <cellStyle name="Percent 2 19 4 7" xfId="46846"/>
    <cellStyle name="Percent 2 19 4 8" xfId="48169"/>
    <cellStyle name="Percent 2 19 4 9" xfId="49428"/>
    <cellStyle name="Percent 2 19 40" xfId="24423"/>
    <cellStyle name="Percent 2 19 41" xfId="24632"/>
    <cellStyle name="Percent 2 19 42" xfId="24834"/>
    <cellStyle name="Percent 2 19 43" xfId="25038"/>
    <cellStyle name="Percent 2 19 44" xfId="25234"/>
    <cellStyle name="Percent 2 19 45" xfId="25433"/>
    <cellStyle name="Percent 2 19 46" xfId="25631"/>
    <cellStyle name="Percent 2 19 47" xfId="25817"/>
    <cellStyle name="Percent 2 19 48" xfId="26005"/>
    <cellStyle name="Percent 2 19 49" xfId="26196"/>
    <cellStyle name="Percent 2 19 5" xfId="8070"/>
    <cellStyle name="Percent 2 19 5 10" xfId="50670"/>
    <cellStyle name="Percent 2 19 5 11" xfId="51872"/>
    <cellStyle name="Percent 2 19 5 12" xfId="53151"/>
    <cellStyle name="Percent 2 19 5 13" xfId="54393"/>
    <cellStyle name="Percent 2 19 5 14" xfId="55627"/>
    <cellStyle name="Percent 2 19 5 15" xfId="56854"/>
    <cellStyle name="Percent 2 19 5 16" xfId="58071"/>
    <cellStyle name="Percent 2 19 5 17" xfId="59279"/>
    <cellStyle name="Percent 2 19 5 18" xfId="60473"/>
    <cellStyle name="Percent 2 19 5 19" xfId="61857"/>
    <cellStyle name="Percent 2 19 5 2" xfId="12709"/>
    <cellStyle name="Percent 2 19 5 20" xfId="63051"/>
    <cellStyle name="Percent 2 19 5 3" xfId="20242"/>
    <cellStyle name="Percent 2 19 5 4" xfId="32700"/>
    <cellStyle name="Percent 2 19 5 5" xfId="41423"/>
    <cellStyle name="Percent 2 19 5 6" xfId="41282"/>
    <cellStyle name="Percent 2 19 5 7" xfId="46847"/>
    <cellStyle name="Percent 2 19 5 8" xfId="48170"/>
    <cellStyle name="Percent 2 19 5 9" xfId="49429"/>
    <cellStyle name="Percent 2 19 50" xfId="26381"/>
    <cellStyle name="Percent 2 19 51" xfId="26565"/>
    <cellStyle name="Percent 2 19 52" xfId="26752"/>
    <cellStyle name="Percent 2 19 53" xfId="26929"/>
    <cellStyle name="Percent 2 19 54" xfId="27109"/>
    <cellStyle name="Percent 2 19 55" xfId="27279"/>
    <cellStyle name="Percent 2 19 56" xfId="27452"/>
    <cellStyle name="Percent 2 19 57" xfId="27616"/>
    <cellStyle name="Percent 2 19 58" xfId="27773"/>
    <cellStyle name="Percent 2 19 59" xfId="27930"/>
    <cellStyle name="Percent 2 19 6" xfId="8071"/>
    <cellStyle name="Percent 2 19 6 10" xfId="50671"/>
    <cellStyle name="Percent 2 19 6 11" xfId="51873"/>
    <cellStyle name="Percent 2 19 6 12" xfId="53152"/>
    <cellStyle name="Percent 2 19 6 13" xfId="54394"/>
    <cellStyle name="Percent 2 19 6 14" xfId="55628"/>
    <cellStyle name="Percent 2 19 6 15" xfId="56855"/>
    <cellStyle name="Percent 2 19 6 16" xfId="58072"/>
    <cellStyle name="Percent 2 19 6 17" xfId="59280"/>
    <cellStyle name="Percent 2 19 6 18" xfId="60474"/>
    <cellStyle name="Percent 2 19 6 19" xfId="61858"/>
    <cellStyle name="Percent 2 19 6 2" xfId="12710"/>
    <cellStyle name="Percent 2 19 6 20" xfId="63052"/>
    <cellStyle name="Percent 2 19 6 3" xfId="19834"/>
    <cellStyle name="Percent 2 19 6 4" xfId="32395"/>
    <cellStyle name="Percent 2 19 6 5" xfId="41516"/>
    <cellStyle name="Percent 2 19 6 6" xfId="42354"/>
    <cellStyle name="Percent 2 19 6 7" xfId="46848"/>
    <cellStyle name="Percent 2 19 6 8" xfId="48171"/>
    <cellStyle name="Percent 2 19 6 9" xfId="49430"/>
    <cellStyle name="Percent 2 19 60" xfId="28075"/>
    <cellStyle name="Percent 2 19 61" xfId="28227"/>
    <cellStyle name="Percent 2 19 62" xfId="28379"/>
    <cellStyle name="Percent 2 19 63" xfId="28524"/>
    <cellStyle name="Percent 2 19 64" xfId="28662"/>
    <cellStyle name="Percent 2 19 65" xfId="28796"/>
    <cellStyle name="Percent 2 19 66" xfId="22127"/>
    <cellStyle name="Percent 2 19 67" xfId="27177"/>
    <cellStyle name="Percent 2 19 68" xfId="21687"/>
    <cellStyle name="Percent 2 19 69" xfId="26969"/>
    <cellStyle name="Percent 2 19 7" xfId="8072"/>
    <cellStyle name="Percent 2 19 7 10" xfId="50672"/>
    <cellStyle name="Percent 2 19 7 11" xfId="51874"/>
    <cellStyle name="Percent 2 19 7 12" xfId="53153"/>
    <cellStyle name="Percent 2 19 7 13" xfId="54395"/>
    <cellStyle name="Percent 2 19 7 14" xfId="55629"/>
    <cellStyle name="Percent 2 19 7 15" xfId="56856"/>
    <cellStyle name="Percent 2 19 7 16" xfId="58073"/>
    <cellStyle name="Percent 2 19 7 17" xfId="59281"/>
    <cellStyle name="Percent 2 19 7 18" xfId="60475"/>
    <cellStyle name="Percent 2 19 7 19" xfId="61859"/>
    <cellStyle name="Percent 2 19 7 2" xfId="12711"/>
    <cellStyle name="Percent 2 19 7 20" xfId="63053"/>
    <cellStyle name="Percent 2 19 7 3" xfId="9950"/>
    <cellStyle name="Percent 2 19 7 4" xfId="32083"/>
    <cellStyle name="Percent 2 19 7 5" xfId="40418"/>
    <cellStyle name="Percent 2 19 7 6" xfId="33433"/>
    <cellStyle name="Percent 2 19 7 7" xfId="46849"/>
    <cellStyle name="Percent 2 19 7 8" xfId="48172"/>
    <cellStyle name="Percent 2 19 7 9" xfId="49431"/>
    <cellStyle name="Percent 2 19 70" xfId="27982"/>
    <cellStyle name="Percent 2 19 71" xfId="29504"/>
    <cellStyle name="Percent 2 19 72" xfId="24331"/>
    <cellStyle name="Percent 2 19 73" xfId="29667"/>
    <cellStyle name="Percent 2 19 74" xfId="29766"/>
    <cellStyle name="Percent 2 19 75" xfId="29840"/>
    <cellStyle name="Percent 2 19 76" xfId="26977"/>
    <cellStyle name="Percent 2 19 77" xfId="26721"/>
    <cellStyle name="Percent 2 19 78" xfId="12849"/>
    <cellStyle name="Percent 2 19 79" xfId="30028"/>
    <cellStyle name="Percent 2 19 8" xfId="8073"/>
    <cellStyle name="Percent 2 19 8 10" xfId="50673"/>
    <cellStyle name="Percent 2 19 8 11" xfId="51875"/>
    <cellStyle name="Percent 2 19 8 12" xfId="53154"/>
    <cellStyle name="Percent 2 19 8 13" xfId="54396"/>
    <cellStyle name="Percent 2 19 8 14" xfId="55630"/>
    <cellStyle name="Percent 2 19 8 15" xfId="56857"/>
    <cellStyle name="Percent 2 19 8 16" xfId="58074"/>
    <cellStyle name="Percent 2 19 8 17" xfId="59282"/>
    <cellStyle name="Percent 2 19 8 18" xfId="60476"/>
    <cellStyle name="Percent 2 19 8 19" xfId="61860"/>
    <cellStyle name="Percent 2 19 8 2" xfId="12712"/>
    <cellStyle name="Percent 2 19 8 20" xfId="63054"/>
    <cellStyle name="Percent 2 19 8 3" xfId="9949"/>
    <cellStyle name="Percent 2 19 8 4" xfId="31732"/>
    <cellStyle name="Percent 2 19 8 5" xfId="39406"/>
    <cellStyle name="Percent 2 19 8 6" xfId="36063"/>
    <cellStyle name="Percent 2 19 8 7" xfId="46850"/>
    <cellStyle name="Percent 2 19 8 8" xfId="48173"/>
    <cellStyle name="Percent 2 19 8 9" xfId="49432"/>
    <cellStyle name="Percent 2 19 80" xfId="34752"/>
    <cellStyle name="Percent 2 19 81" xfId="31412"/>
    <cellStyle name="Percent 2 19 82" xfId="46831"/>
    <cellStyle name="Percent 2 19 83" xfId="48154"/>
    <cellStyle name="Percent 2 19 84" xfId="49413"/>
    <cellStyle name="Percent 2 19 85" xfId="50654"/>
    <cellStyle name="Percent 2 19 86" xfId="51856"/>
    <cellStyle name="Percent 2 19 87" xfId="53135"/>
    <cellStyle name="Percent 2 19 88" xfId="54377"/>
    <cellStyle name="Percent 2 19 89" xfId="55611"/>
    <cellStyle name="Percent 2 19 9" xfId="8074"/>
    <cellStyle name="Percent 2 19 9 10" xfId="50674"/>
    <cellStyle name="Percent 2 19 9 11" xfId="51876"/>
    <cellStyle name="Percent 2 19 9 12" xfId="53155"/>
    <cellStyle name="Percent 2 19 9 13" xfId="54397"/>
    <cellStyle name="Percent 2 19 9 14" xfId="55631"/>
    <cellStyle name="Percent 2 19 9 15" xfId="56858"/>
    <cellStyle name="Percent 2 19 9 16" xfId="58075"/>
    <cellStyle name="Percent 2 19 9 17" xfId="59283"/>
    <cellStyle name="Percent 2 19 9 18" xfId="60477"/>
    <cellStyle name="Percent 2 19 9 19" xfId="61861"/>
    <cellStyle name="Percent 2 19 9 2" xfId="12713"/>
    <cellStyle name="Percent 2 19 9 20" xfId="63055"/>
    <cellStyle name="Percent 2 19 9 3" xfId="9948"/>
    <cellStyle name="Percent 2 19 9 4" xfId="36234"/>
    <cellStyle name="Percent 2 19 9 5" xfId="36142"/>
    <cellStyle name="Percent 2 19 9 6" xfId="36538"/>
    <cellStyle name="Percent 2 19 9 7" xfId="46851"/>
    <cellStyle name="Percent 2 19 9 8" xfId="48174"/>
    <cellStyle name="Percent 2 19 9 9" xfId="49433"/>
    <cellStyle name="Percent 2 19 90" xfId="56838"/>
    <cellStyle name="Percent 2 19 91" xfId="58055"/>
    <cellStyle name="Percent 2 19 92" xfId="59263"/>
    <cellStyle name="Percent 2 19 93" xfId="60457"/>
    <cellStyle name="Percent 2 19 94" xfId="61841"/>
    <cellStyle name="Percent 2 19 95" xfId="63035"/>
    <cellStyle name="Percent 2 2" xfId="8075"/>
    <cellStyle name="Percent 2 2 10" xfId="8076"/>
    <cellStyle name="Percent 2 2 10 2" xfId="12715"/>
    <cellStyle name="Percent 2 2 10 3" xfId="9946"/>
    <cellStyle name="Percent 2 2 10 4" xfId="35699"/>
    <cellStyle name="Percent 2 2 10 5" xfId="30469"/>
    <cellStyle name="Percent 2 2 10 6" xfId="30798"/>
    <cellStyle name="Percent 2 2 11" xfId="8077"/>
    <cellStyle name="Percent 2 2 11 2" xfId="12716"/>
    <cellStyle name="Percent 2 2 11 3" xfId="9945"/>
    <cellStyle name="Percent 2 2 11 4" xfId="35363"/>
    <cellStyle name="Percent 2 2 11 5" xfId="39649"/>
    <cellStyle name="Percent 2 2 11 6" xfId="10496"/>
    <cellStyle name="Percent 2 2 12" xfId="8078"/>
    <cellStyle name="Percent 2 2 12 2" xfId="12717"/>
    <cellStyle name="Percent 2 2 12 3" xfId="23779"/>
    <cellStyle name="Percent 2 2 12 4" xfId="35065"/>
    <cellStyle name="Percent 2 2 12 5" xfId="10660"/>
    <cellStyle name="Percent 2 2 12 6" xfId="44035"/>
    <cellStyle name="Percent 2 2 13" xfId="8079"/>
    <cellStyle name="Percent 2 2 13 2" xfId="12718"/>
    <cellStyle name="Percent 2 2 13 3" xfId="23572"/>
    <cellStyle name="Percent 2 2 13 4" xfId="34768"/>
    <cellStyle name="Percent 2 2 13 5" xfId="17785"/>
    <cellStyle name="Percent 2 2 13 6" xfId="41566"/>
    <cellStyle name="Percent 2 2 14" xfId="8080"/>
    <cellStyle name="Percent 2 2 14 2" xfId="12719"/>
    <cellStyle name="Percent 2 2 14 3" xfId="23372"/>
    <cellStyle name="Percent 2 2 14 4" xfId="34465"/>
    <cellStyle name="Percent 2 2 14 5" xfId="37734"/>
    <cellStyle name="Percent 2 2 14 6" xfId="31835"/>
    <cellStyle name="Percent 2 2 15" xfId="8081"/>
    <cellStyle name="Percent 2 2 15 2" xfId="12720"/>
    <cellStyle name="Percent 2 2 15 3" xfId="21019"/>
    <cellStyle name="Percent 2 2 15 4" xfId="34152"/>
    <cellStyle name="Percent 2 2 15 5" xfId="22964"/>
    <cellStyle name="Percent 2 2 15 6" xfId="43022"/>
    <cellStyle name="Percent 2 2 16" xfId="8082"/>
    <cellStyle name="Percent 2 2 16 2" xfId="13334"/>
    <cellStyle name="Percent 2 2 16 3" xfId="30193"/>
    <cellStyle name="Percent 2 2 16 4" xfId="33840"/>
    <cellStyle name="Percent 2 2 16 5" xfId="18116"/>
    <cellStyle name="Percent 2 2 16 6" xfId="36464"/>
    <cellStyle name="Percent 2 2 17" xfId="8083"/>
    <cellStyle name="Percent 2 2 17 2" xfId="14978"/>
    <cellStyle name="Percent 2 2 17 3" xfId="31646"/>
    <cellStyle name="Percent 2 2 17 4" xfId="39943"/>
    <cellStyle name="Percent 2 2 17 5" xfId="42585"/>
    <cellStyle name="Percent 2 2 17 6" xfId="44114"/>
    <cellStyle name="Percent 2 2 18" xfId="8084"/>
    <cellStyle name="Percent 2 2 18 2" xfId="15421"/>
    <cellStyle name="Percent 2 2 18 3" xfId="31998"/>
    <cellStyle name="Percent 2 2 18 4" xfId="38314"/>
    <cellStyle name="Percent 2 2 18 5" xfId="40020"/>
    <cellStyle name="Percent 2 2 18 6" xfId="33158"/>
    <cellStyle name="Percent 2 2 19" xfId="8085"/>
    <cellStyle name="Percent 2 2 19 2" xfId="15822"/>
    <cellStyle name="Percent 2 2 19 3" xfId="32309"/>
    <cellStyle name="Percent 2 2 19 4" xfId="40029"/>
    <cellStyle name="Percent 2 2 19 5" xfId="42649"/>
    <cellStyle name="Percent 2 2 19 6" xfId="44154"/>
    <cellStyle name="Percent 2 2 2" xfId="8086"/>
    <cellStyle name="Percent 2 2 2 10" xfId="8087"/>
    <cellStyle name="Percent 2 2 2 10 2" xfId="12722"/>
    <cellStyle name="Percent 2 2 2 10 3" xfId="9944"/>
    <cellStyle name="Percent 2 2 2 10 4" xfId="36390"/>
    <cellStyle name="Percent 2 2 2 10 5" xfId="33790"/>
    <cellStyle name="Percent 2 2 2 10 6" xfId="34894"/>
    <cellStyle name="Percent 2 2 2 11" xfId="8088"/>
    <cellStyle name="Percent 2 2 2 11 2" xfId="12723"/>
    <cellStyle name="Percent 2 2 2 11 3" xfId="20233"/>
    <cellStyle name="Percent 2 2 2 11 4" xfId="38156"/>
    <cellStyle name="Percent 2 2 2 11 5" xfId="41906"/>
    <cellStyle name="Percent 2 2 2 11 6" xfId="42028"/>
    <cellStyle name="Percent 2 2 2 12" xfId="8089"/>
    <cellStyle name="Percent 2 2 2 12 2" xfId="12724"/>
    <cellStyle name="Percent 2 2 2 12 3" xfId="19825"/>
    <cellStyle name="Percent 2 2 2 12 4" xfId="35936"/>
    <cellStyle name="Percent 2 2 2 12 5" xfId="34598"/>
    <cellStyle name="Percent 2 2 2 12 6" xfId="43003"/>
    <cellStyle name="Percent 2 2 2 13" xfId="8090"/>
    <cellStyle name="Percent 2 2 2 13 2" xfId="12725"/>
    <cellStyle name="Percent 2 2 2 13 3" xfId="19422"/>
    <cellStyle name="Percent 2 2 2 13 4" xfId="37899"/>
    <cellStyle name="Percent 2 2 2 13 5" xfId="13956"/>
    <cellStyle name="Percent 2 2 2 13 6" xfId="42644"/>
    <cellStyle name="Percent 2 2 2 14" xfId="8091"/>
    <cellStyle name="Percent 2 2 2 14 2" xfId="13335"/>
    <cellStyle name="Percent 2 2 2 14 3" xfId="30194"/>
    <cellStyle name="Percent 2 2 2 14 4" xfId="33564"/>
    <cellStyle name="Percent 2 2 2 14 5" xfId="37760"/>
    <cellStyle name="Percent 2 2 2 14 6" xfId="42841"/>
    <cellStyle name="Percent 2 2 2 15" xfId="8092"/>
    <cellStyle name="Percent 2 2 2 15 2" xfId="14979"/>
    <cellStyle name="Percent 2 2 2 15 3" xfId="31647"/>
    <cellStyle name="Percent 2 2 2 15 4" xfId="39831"/>
    <cellStyle name="Percent 2 2 2 15 5" xfId="42495"/>
    <cellStyle name="Percent 2 2 2 15 6" xfId="44067"/>
    <cellStyle name="Percent 2 2 2 16" xfId="8093"/>
    <cellStyle name="Percent 2 2 2 16 2" xfId="15422"/>
    <cellStyle name="Percent 2 2 2 16 3" xfId="31999"/>
    <cellStyle name="Percent 2 2 2 16 4" xfId="38455"/>
    <cellStyle name="Percent 2 2 2 16 5" xfId="39895"/>
    <cellStyle name="Percent 2 2 2 16 6" xfId="35783"/>
    <cellStyle name="Percent 2 2 2 17" xfId="8094"/>
    <cellStyle name="Percent 2 2 2 17 2" xfId="15823"/>
    <cellStyle name="Percent 2 2 2 17 3" xfId="32310"/>
    <cellStyle name="Percent 2 2 2 17 4" xfId="39925"/>
    <cellStyle name="Percent 2 2 2 17 5" xfId="42569"/>
    <cellStyle name="Percent 2 2 2 17 6" xfId="44102"/>
    <cellStyle name="Percent 2 2 2 18" xfId="8095"/>
    <cellStyle name="Percent 2 2 2 18 2" xfId="16223"/>
    <cellStyle name="Percent 2 2 2 18 3" xfId="32618"/>
    <cellStyle name="Percent 2 2 2 18 4" xfId="40791"/>
    <cellStyle name="Percent 2 2 2 18 5" xfId="43214"/>
    <cellStyle name="Percent 2 2 2 18 6" xfId="44517"/>
    <cellStyle name="Percent 2 2 2 19" xfId="8096"/>
    <cellStyle name="Percent 2 2 2 19 2" xfId="16622"/>
    <cellStyle name="Percent 2 2 2 19 3" xfId="32912"/>
    <cellStyle name="Percent 2 2 2 19 4" xfId="41303"/>
    <cellStyle name="Percent 2 2 2 19 5" xfId="43585"/>
    <cellStyle name="Percent 2 2 2 19 6" xfId="43587"/>
    <cellStyle name="Percent 2 2 2 2" xfId="8097"/>
    <cellStyle name="Percent 2 2 2 2 10" xfId="50677"/>
    <cellStyle name="Percent 2 2 2 2 11" xfId="51879"/>
    <cellStyle name="Percent 2 2 2 2 12" xfId="53158"/>
    <cellStyle name="Percent 2 2 2 2 13" xfId="54400"/>
    <cellStyle name="Percent 2 2 2 2 14" xfId="55634"/>
    <cellStyle name="Percent 2 2 2 2 15" xfId="56861"/>
    <cellStyle name="Percent 2 2 2 2 16" xfId="58078"/>
    <cellStyle name="Percent 2 2 2 2 17" xfId="59286"/>
    <cellStyle name="Percent 2 2 2 2 18" xfId="60480"/>
    <cellStyle name="Percent 2 2 2 2 19" xfId="61864"/>
    <cellStyle name="Percent 2 2 2 2 2" xfId="12721"/>
    <cellStyle name="Percent 2 2 2 2 20" xfId="63058"/>
    <cellStyle name="Percent 2 2 2 2 3" xfId="20631"/>
    <cellStyle name="Percent 2 2 2 2 4" xfId="9886"/>
    <cellStyle name="Percent 2 2 2 2 5" xfId="34760"/>
    <cellStyle name="Percent 2 2 2 2 6" xfId="38080"/>
    <cellStyle name="Percent 2 2 2 2 7" xfId="46854"/>
    <cellStyle name="Percent 2 2 2 2 8" xfId="48177"/>
    <cellStyle name="Percent 2 2 2 2 9" xfId="49436"/>
    <cellStyle name="Percent 2 2 2 20" xfId="8098"/>
    <cellStyle name="Percent 2 2 2 20 2" xfId="17015"/>
    <cellStyle name="Percent 2 2 2 20 3" xfId="33221"/>
    <cellStyle name="Percent 2 2 2 20 4" xfId="41812"/>
    <cellStyle name="Percent 2 2 2 20 5" xfId="43965"/>
    <cellStyle name="Percent 2 2 2 20 6" xfId="44831"/>
    <cellStyle name="Percent 2 2 2 21" xfId="8099"/>
    <cellStyle name="Percent 2 2 2 21 2" xfId="17416"/>
    <cellStyle name="Percent 2 2 2 21 3" xfId="33506"/>
    <cellStyle name="Percent 2 2 2 21 4" xfId="37109"/>
    <cellStyle name="Percent 2 2 2 21 5" xfId="34618"/>
    <cellStyle name="Percent 2 2 2 21 6" xfId="44596"/>
    <cellStyle name="Percent 2 2 2 22" xfId="8100"/>
    <cellStyle name="Percent 2 2 2 22 2" xfId="17815"/>
    <cellStyle name="Percent 2 2 2 22 3" xfId="33798"/>
    <cellStyle name="Percent 2 2 2 22 4" xfId="13587"/>
    <cellStyle name="Percent 2 2 2 22 5" xfId="35768"/>
    <cellStyle name="Percent 2 2 2 22 6" xfId="44892"/>
    <cellStyle name="Percent 2 2 2 23" xfId="8101"/>
    <cellStyle name="Percent 2 2 2 23 2" xfId="18223"/>
    <cellStyle name="Percent 2 2 2 23 3" xfId="34080"/>
    <cellStyle name="Percent 2 2 2 23 4" xfId="30596"/>
    <cellStyle name="Percent 2 2 2 23 5" xfId="36992"/>
    <cellStyle name="Percent 2 2 2 23 6" xfId="38769"/>
    <cellStyle name="Percent 2 2 2 24" xfId="8102"/>
    <cellStyle name="Percent 2 2 2 24 2" xfId="18627"/>
    <cellStyle name="Percent 2 2 2 24 3" xfId="34390"/>
    <cellStyle name="Percent 2 2 2 24 4" xfId="40342"/>
    <cellStyle name="Percent 2 2 2 24 5" xfId="42889"/>
    <cellStyle name="Percent 2 2 2 24 6" xfId="44309"/>
    <cellStyle name="Percent 2 2 2 25" xfId="8103"/>
    <cellStyle name="Percent 2 2 2 25 2" xfId="19036"/>
    <cellStyle name="Percent 2 2 2 25 3" xfId="34685"/>
    <cellStyle name="Percent 2 2 2 25 4" xfId="23327"/>
    <cellStyle name="Percent 2 2 2 25 5" xfId="33937"/>
    <cellStyle name="Percent 2 2 2 25 6" xfId="31941"/>
    <cellStyle name="Percent 2 2 2 26" xfId="8104"/>
    <cellStyle name="Percent 2 2 2 26 2" xfId="19445"/>
    <cellStyle name="Percent 2 2 2 26 3" xfId="34983"/>
    <cellStyle name="Percent 2 2 2 26 4" xfId="10641"/>
    <cellStyle name="Percent 2 2 2 26 5" xfId="41691"/>
    <cellStyle name="Percent 2 2 2 26 6" xfId="13808"/>
    <cellStyle name="Percent 2 2 2 27" xfId="8105"/>
    <cellStyle name="Percent 2 2 2 27 2" xfId="19849"/>
    <cellStyle name="Percent 2 2 2 27 3" xfId="35285"/>
    <cellStyle name="Percent 2 2 2 27 4" xfId="33766"/>
    <cellStyle name="Percent 2 2 2 27 5" xfId="40999"/>
    <cellStyle name="Percent 2 2 2 27 6" xfId="32069"/>
    <cellStyle name="Percent 2 2 2 28" xfId="8106"/>
    <cellStyle name="Percent 2 2 2 28 2" xfId="20250"/>
    <cellStyle name="Percent 2 2 2 28 3" xfId="35623"/>
    <cellStyle name="Percent 2 2 2 28 4" xfId="40634"/>
    <cellStyle name="Percent 2 2 2 28 5" xfId="43110"/>
    <cellStyle name="Percent 2 2 2 28 6" xfId="44200"/>
    <cellStyle name="Percent 2 2 2 29" xfId="8107"/>
    <cellStyle name="Percent 2 2 2 29 2" xfId="20656"/>
    <cellStyle name="Percent 2 2 2 29 3" xfId="35907"/>
    <cellStyle name="Percent 2 2 2 29 4" xfId="30235"/>
    <cellStyle name="Percent 2 2 2 29 5" xfId="37012"/>
    <cellStyle name="Percent 2 2 2 29 6" xfId="22901"/>
    <cellStyle name="Percent 2 2 2 3" xfId="8108"/>
    <cellStyle name="Percent 2 2 2 3 10" xfId="50678"/>
    <cellStyle name="Percent 2 2 2 3 11" xfId="51880"/>
    <cellStyle name="Percent 2 2 2 3 12" xfId="53159"/>
    <cellStyle name="Percent 2 2 2 3 13" xfId="54401"/>
    <cellStyle name="Percent 2 2 2 3 14" xfId="55635"/>
    <cellStyle name="Percent 2 2 2 3 15" xfId="56862"/>
    <cellStyle name="Percent 2 2 2 3 16" xfId="58079"/>
    <cellStyle name="Percent 2 2 2 3 17" xfId="59287"/>
    <cellStyle name="Percent 2 2 2 3 18" xfId="60481"/>
    <cellStyle name="Percent 2 2 2 3 19" xfId="61865"/>
    <cellStyle name="Percent 2 2 2 3 2" xfId="12726"/>
    <cellStyle name="Percent 2 2 2 3 20" xfId="63059"/>
    <cellStyle name="Percent 2 2 2 3 3" xfId="19011"/>
    <cellStyle name="Percent 2 2 2 3 4" xfId="37378"/>
    <cellStyle name="Percent 2 2 2 3 5" xfId="40525"/>
    <cellStyle name="Percent 2 2 2 3 6" xfId="42647"/>
    <cellStyle name="Percent 2 2 2 3 7" xfId="46855"/>
    <cellStyle name="Percent 2 2 2 3 8" xfId="48178"/>
    <cellStyle name="Percent 2 2 2 3 9" xfId="49437"/>
    <cellStyle name="Percent 2 2 2 30" xfId="8109"/>
    <cellStyle name="Percent 2 2 2 30 2" xfId="21037"/>
    <cellStyle name="Percent 2 2 2 30 3" xfId="36188"/>
    <cellStyle name="Percent 2 2 2 30 4" xfId="10924"/>
    <cellStyle name="Percent 2 2 2 30 5" xfId="40251"/>
    <cellStyle name="Percent 2 2 2 30 6" xfId="40109"/>
    <cellStyle name="Percent 2 2 2 31" xfId="8110"/>
    <cellStyle name="Percent 2 2 2 31 2" xfId="18580"/>
    <cellStyle name="Percent 2 2 2 31 3" xfId="34352"/>
    <cellStyle name="Percent 2 2 2 31 4" xfId="37174"/>
    <cellStyle name="Percent 2 2 2 31 5" xfId="36605"/>
    <cellStyle name="Percent 2 2 2 31 6" xfId="42681"/>
    <cellStyle name="Percent 2 2 2 32" xfId="8111"/>
    <cellStyle name="Percent 2 2 2 32 2" xfId="23538"/>
    <cellStyle name="Percent 2 2 2 32 3" xfId="37906"/>
    <cellStyle name="Percent 2 2 2 32 4" xfId="32362"/>
    <cellStyle name="Percent 2 2 2 32 5" xfId="38547"/>
    <cellStyle name="Percent 2 2 2 32 6" xfId="45197"/>
    <cellStyle name="Percent 2 2 2 33" xfId="8112"/>
    <cellStyle name="Percent 2 2 2 33 2" xfId="23745"/>
    <cellStyle name="Percent 2 2 2 33 3" xfId="38047"/>
    <cellStyle name="Percent 2 2 2 33 4" xfId="11170"/>
    <cellStyle name="Percent 2 2 2 33 5" xfId="33965"/>
    <cellStyle name="Percent 2 2 2 33 6" xfId="31051"/>
    <cellStyle name="Percent 2 2 2 34" xfId="9784"/>
    <cellStyle name="Percent 2 2 2 35" xfId="24146"/>
    <cellStyle name="Percent 2 2 2 36" xfId="24001"/>
    <cellStyle name="Percent 2 2 2 37" xfId="24579"/>
    <cellStyle name="Percent 2 2 2 38" xfId="24779"/>
    <cellStyle name="Percent 2 2 2 39" xfId="24984"/>
    <cellStyle name="Percent 2 2 2 4" xfId="8113"/>
    <cellStyle name="Percent 2 2 2 4 10" xfId="50679"/>
    <cellStyle name="Percent 2 2 2 4 11" xfId="51881"/>
    <cellStyle name="Percent 2 2 2 4 12" xfId="53160"/>
    <cellStyle name="Percent 2 2 2 4 13" xfId="54402"/>
    <cellStyle name="Percent 2 2 2 4 14" xfId="55636"/>
    <cellStyle name="Percent 2 2 2 4 15" xfId="56863"/>
    <cellStyle name="Percent 2 2 2 4 16" xfId="58080"/>
    <cellStyle name="Percent 2 2 2 4 17" xfId="59288"/>
    <cellStyle name="Percent 2 2 2 4 18" xfId="60482"/>
    <cellStyle name="Percent 2 2 2 4 19" xfId="61866"/>
    <cellStyle name="Percent 2 2 2 4 2" xfId="12727"/>
    <cellStyle name="Percent 2 2 2 4 20" xfId="63060"/>
    <cellStyle name="Percent 2 2 2 4 3" xfId="18603"/>
    <cellStyle name="Percent 2 2 2 4 4" xfId="35510"/>
    <cellStyle name="Percent 2 2 2 4 5" xfId="32228"/>
    <cellStyle name="Percent 2 2 2 4 6" xfId="32344"/>
    <cellStyle name="Percent 2 2 2 4 7" xfId="46856"/>
    <cellStyle name="Percent 2 2 2 4 8" xfId="48179"/>
    <cellStyle name="Percent 2 2 2 4 9" xfId="49438"/>
    <cellStyle name="Percent 2 2 2 40" xfId="25180"/>
    <cellStyle name="Percent 2 2 2 41" xfId="25379"/>
    <cellStyle name="Percent 2 2 2 42" xfId="25577"/>
    <cellStyle name="Percent 2 2 2 43" xfId="25765"/>
    <cellStyle name="Percent 2 2 2 44" xfId="25951"/>
    <cellStyle name="Percent 2 2 2 45" xfId="26143"/>
    <cellStyle name="Percent 2 2 2 46" xfId="26328"/>
    <cellStyle name="Percent 2 2 2 47" xfId="26509"/>
    <cellStyle name="Percent 2 2 2 48" xfId="26697"/>
    <cellStyle name="Percent 2 2 2 49" xfId="26878"/>
    <cellStyle name="Percent 2 2 2 5" xfId="8114"/>
    <cellStyle name="Percent 2 2 2 5 10" xfId="50680"/>
    <cellStyle name="Percent 2 2 2 5 11" xfId="51882"/>
    <cellStyle name="Percent 2 2 2 5 12" xfId="53161"/>
    <cellStyle name="Percent 2 2 2 5 13" xfId="54403"/>
    <cellStyle name="Percent 2 2 2 5 14" xfId="55637"/>
    <cellStyle name="Percent 2 2 2 5 15" xfId="56864"/>
    <cellStyle name="Percent 2 2 2 5 16" xfId="58081"/>
    <cellStyle name="Percent 2 2 2 5 17" xfId="59289"/>
    <cellStyle name="Percent 2 2 2 5 18" xfId="60483"/>
    <cellStyle name="Percent 2 2 2 5 19" xfId="61867"/>
    <cellStyle name="Percent 2 2 2 5 2" xfId="12728"/>
    <cellStyle name="Percent 2 2 2 5 20" xfId="63061"/>
    <cellStyle name="Percent 2 2 2 5 3" xfId="18199"/>
    <cellStyle name="Percent 2 2 2 5 4" xfId="38108"/>
    <cellStyle name="Percent 2 2 2 5 5" xfId="31569"/>
    <cellStyle name="Percent 2 2 2 5 6" xfId="42462"/>
    <cellStyle name="Percent 2 2 2 5 7" xfId="46857"/>
    <cellStyle name="Percent 2 2 2 5 8" xfId="48180"/>
    <cellStyle name="Percent 2 2 2 5 9" xfId="49439"/>
    <cellStyle name="Percent 2 2 2 50" xfId="27056"/>
    <cellStyle name="Percent 2 2 2 51" xfId="27227"/>
    <cellStyle name="Percent 2 2 2 52" xfId="27401"/>
    <cellStyle name="Percent 2 2 2 53" xfId="27565"/>
    <cellStyle name="Percent 2 2 2 54" xfId="27725"/>
    <cellStyle name="Percent 2 2 2 55" xfId="27879"/>
    <cellStyle name="Percent 2 2 2 56" xfId="28024"/>
    <cellStyle name="Percent 2 2 2 57" xfId="28177"/>
    <cellStyle name="Percent 2 2 2 58" xfId="28330"/>
    <cellStyle name="Percent 2 2 2 59" xfId="28472"/>
    <cellStyle name="Percent 2 2 2 6" xfId="8115"/>
    <cellStyle name="Percent 2 2 2 6 10" xfId="50681"/>
    <cellStyle name="Percent 2 2 2 6 11" xfId="51883"/>
    <cellStyle name="Percent 2 2 2 6 12" xfId="53162"/>
    <cellStyle name="Percent 2 2 2 6 13" xfId="54404"/>
    <cellStyle name="Percent 2 2 2 6 14" xfId="55638"/>
    <cellStyle name="Percent 2 2 2 6 15" xfId="56865"/>
    <cellStyle name="Percent 2 2 2 6 16" xfId="58082"/>
    <cellStyle name="Percent 2 2 2 6 17" xfId="59290"/>
    <cellStyle name="Percent 2 2 2 6 18" xfId="60484"/>
    <cellStyle name="Percent 2 2 2 6 19" xfId="61868"/>
    <cellStyle name="Percent 2 2 2 6 2" xfId="12729"/>
    <cellStyle name="Percent 2 2 2 6 20" xfId="63062"/>
    <cellStyle name="Percent 2 2 2 6 3" xfId="17790"/>
    <cellStyle name="Percent 2 2 2 6 4" xfId="37099"/>
    <cellStyle name="Percent 2 2 2 6 5" xfId="39225"/>
    <cellStyle name="Percent 2 2 2 6 6" xfId="39019"/>
    <cellStyle name="Percent 2 2 2 6 7" xfId="46858"/>
    <cellStyle name="Percent 2 2 2 6 8" xfId="48181"/>
    <cellStyle name="Percent 2 2 2 6 9" xfId="49440"/>
    <cellStyle name="Percent 2 2 2 60" xfId="28615"/>
    <cellStyle name="Percent 2 2 2 61" xfId="28751"/>
    <cellStyle name="Percent 2 2 2 62" xfId="28879"/>
    <cellStyle name="Percent 2 2 2 63" xfId="29005"/>
    <cellStyle name="Percent 2 2 2 64" xfId="14932"/>
    <cellStyle name="Percent 2 2 2 65" xfId="21794"/>
    <cellStyle name="Percent 2 2 2 66" xfId="22384"/>
    <cellStyle name="Percent 2 2 2 67" xfId="26501"/>
    <cellStyle name="Percent 2 2 2 68" xfId="29561"/>
    <cellStyle name="Percent 2 2 2 69" xfId="29644"/>
    <cellStyle name="Percent 2 2 2 7" xfId="8116"/>
    <cellStyle name="Percent 2 2 2 7 10" xfId="50682"/>
    <cellStyle name="Percent 2 2 2 7 11" xfId="51884"/>
    <cellStyle name="Percent 2 2 2 7 12" xfId="53163"/>
    <cellStyle name="Percent 2 2 2 7 13" xfId="54405"/>
    <cellStyle name="Percent 2 2 2 7 14" xfId="55639"/>
    <cellStyle name="Percent 2 2 2 7 15" xfId="56866"/>
    <cellStyle name="Percent 2 2 2 7 16" xfId="58083"/>
    <cellStyle name="Percent 2 2 2 7 17" xfId="59291"/>
    <cellStyle name="Percent 2 2 2 7 18" xfId="60485"/>
    <cellStyle name="Percent 2 2 2 7 19" xfId="61869"/>
    <cellStyle name="Percent 2 2 2 7 2" xfId="12730"/>
    <cellStyle name="Percent 2 2 2 7 20" xfId="63063"/>
    <cellStyle name="Percent 2 2 2 7 3" xfId="17391"/>
    <cellStyle name="Percent 2 2 2 7 4" xfId="37831"/>
    <cellStyle name="Percent 2 2 2 7 5" xfId="40498"/>
    <cellStyle name="Percent 2 2 2 7 6" xfId="34043"/>
    <cellStyle name="Percent 2 2 2 7 7" xfId="46859"/>
    <cellStyle name="Percent 2 2 2 7 8" xfId="48182"/>
    <cellStyle name="Percent 2 2 2 7 9" xfId="49441"/>
    <cellStyle name="Percent 2 2 2 70" xfId="28259"/>
    <cellStyle name="Percent 2 2 2 71" xfId="29808"/>
    <cellStyle name="Percent 2 2 2 72" xfId="29875"/>
    <cellStyle name="Percent 2 2 2 73" xfId="29928"/>
    <cellStyle name="Percent 2 2 2 74" xfId="29332"/>
    <cellStyle name="Percent 2 2 2 75" xfId="28428"/>
    <cellStyle name="Percent 2 2 2 76" xfId="12846"/>
    <cellStyle name="Percent 2 2 2 77" xfId="33102"/>
    <cellStyle name="Percent 2 2 2 78" xfId="39712"/>
    <cellStyle name="Percent 2 2 2 79" xfId="42905"/>
    <cellStyle name="Percent 2 2 2 8" xfId="8117"/>
    <cellStyle name="Percent 2 2 2 8 2" xfId="12731"/>
    <cellStyle name="Percent 2 2 2 8 3" xfId="16994"/>
    <cellStyle name="Percent 2 2 2 8 4" xfId="37215"/>
    <cellStyle name="Percent 2 2 2 8 5" xfId="40023"/>
    <cellStyle name="Percent 2 2 2 8 6" xfId="42055"/>
    <cellStyle name="Percent 2 2 2 80" xfId="46853"/>
    <cellStyle name="Percent 2 2 2 81" xfId="48176"/>
    <cellStyle name="Percent 2 2 2 82" xfId="49435"/>
    <cellStyle name="Percent 2 2 2 83" xfId="50676"/>
    <cellStyle name="Percent 2 2 2 84" xfId="51878"/>
    <cellStyle name="Percent 2 2 2 85" xfId="53157"/>
    <cellStyle name="Percent 2 2 2 86" xfId="54399"/>
    <cellStyle name="Percent 2 2 2 87" xfId="55633"/>
    <cellStyle name="Percent 2 2 2 88" xfId="56860"/>
    <cellStyle name="Percent 2 2 2 89" xfId="58077"/>
    <cellStyle name="Percent 2 2 2 9" xfId="8118"/>
    <cellStyle name="Percent 2 2 2 9 2" xfId="12732"/>
    <cellStyle name="Percent 2 2 2 9 3" xfId="16600"/>
    <cellStyle name="Percent 2 2 2 9 4" xfId="33860"/>
    <cellStyle name="Percent 2 2 2 9 5" xfId="40026"/>
    <cellStyle name="Percent 2 2 2 9 6" xfId="43016"/>
    <cellStyle name="Percent 2 2 2 90" xfId="59285"/>
    <cellStyle name="Percent 2 2 2 91" xfId="60479"/>
    <cellStyle name="Percent 2 2 2 92" xfId="61863"/>
    <cellStyle name="Percent 2 2 2 93" xfId="63057"/>
    <cellStyle name="Percent 2 2 20" xfId="8119"/>
    <cellStyle name="Percent 2 2 20 2" xfId="16222"/>
    <cellStyle name="Percent 2 2 20 3" xfId="32617"/>
    <cellStyle name="Percent 2 2 20 4" xfId="40883"/>
    <cellStyle name="Percent 2 2 20 5" xfId="43283"/>
    <cellStyle name="Percent 2 2 20 6" xfId="44559"/>
    <cellStyle name="Percent 2 2 21" xfId="8120"/>
    <cellStyle name="Percent 2 2 21 2" xfId="16621"/>
    <cellStyle name="Percent 2 2 21 3" xfId="32911"/>
    <cellStyle name="Percent 2 2 21 4" xfId="40649"/>
    <cellStyle name="Percent 2 2 21 5" xfId="43121"/>
    <cellStyle name="Percent 2 2 21 6" xfId="35469"/>
    <cellStyle name="Percent 2 2 22" xfId="8121"/>
    <cellStyle name="Percent 2 2 22 2" xfId="17014"/>
    <cellStyle name="Percent 2 2 22 3" xfId="33220"/>
    <cellStyle name="Percent 2 2 22 4" xfId="41852"/>
    <cellStyle name="Percent 2 2 22 5" xfId="43994"/>
    <cellStyle name="Percent 2 2 22 6" xfId="44935"/>
    <cellStyle name="Percent 2 2 23" xfId="8122"/>
    <cellStyle name="Percent 2 2 23 2" xfId="17415"/>
    <cellStyle name="Percent 2 2 23 3" xfId="33505"/>
    <cellStyle name="Percent 2 2 23 4" xfId="37623"/>
    <cellStyle name="Percent 2 2 23 5" xfId="41135"/>
    <cellStyle name="Percent 2 2 23 6" xfId="45185"/>
    <cellStyle name="Percent 2 2 24" xfId="8123"/>
    <cellStyle name="Percent 2 2 24 2" xfId="17814"/>
    <cellStyle name="Percent 2 2 24 3" xfId="33797"/>
    <cellStyle name="Percent 2 2 24 4" xfId="14622"/>
    <cellStyle name="Percent 2 2 24 5" xfId="35432"/>
    <cellStyle name="Percent 2 2 24 6" xfId="10624"/>
    <cellStyle name="Percent 2 2 25" xfId="8124"/>
    <cellStyle name="Percent 2 2 25 2" xfId="18222"/>
    <cellStyle name="Percent 2 2 25 3" xfId="34079"/>
    <cellStyle name="Percent 2 2 25 4" xfId="31260"/>
    <cellStyle name="Percent 2 2 25 5" xfId="38525"/>
    <cellStyle name="Percent 2 2 25 6" xfId="11164"/>
    <cellStyle name="Percent 2 2 26" xfId="8125"/>
    <cellStyle name="Percent 2 2 26 2" xfId="18626"/>
    <cellStyle name="Percent 2 2 26 3" xfId="34389"/>
    <cellStyle name="Percent 2 2 26 4" xfId="40444"/>
    <cellStyle name="Percent 2 2 26 5" xfId="42968"/>
    <cellStyle name="Percent 2 2 26 6" xfId="44357"/>
    <cellStyle name="Percent 2 2 27" xfId="8126"/>
    <cellStyle name="Percent 2 2 27 2" xfId="19035"/>
    <cellStyle name="Percent 2 2 27 3" xfId="34684"/>
    <cellStyle name="Percent 2 2 27 4" xfId="20959"/>
    <cellStyle name="Percent 2 2 27 5" xfId="33661"/>
    <cellStyle name="Percent 2 2 27 6" xfId="38852"/>
    <cellStyle name="Percent 2 2 28" xfId="8127"/>
    <cellStyle name="Percent 2 2 28 2" xfId="19444"/>
    <cellStyle name="Percent 2 2 28 3" xfId="34982"/>
    <cellStyle name="Percent 2 2 28 4" xfId="16274"/>
    <cellStyle name="Percent 2 2 28 5" xfId="41876"/>
    <cellStyle name="Percent 2 2 28 6" xfId="10551"/>
    <cellStyle name="Percent 2 2 29" xfId="8128"/>
    <cellStyle name="Percent 2 2 29 2" xfId="19848"/>
    <cellStyle name="Percent 2 2 29 3" xfId="35284"/>
    <cellStyle name="Percent 2 2 29 4" xfId="37489"/>
    <cellStyle name="Percent 2 2 29 5" xfId="33478"/>
    <cellStyle name="Percent 2 2 29 6" xfId="13999"/>
    <cellStyle name="Percent 2 2 3" xfId="8129"/>
    <cellStyle name="Percent 2 2 3 10" xfId="8130"/>
    <cellStyle name="Percent 2 2 3 10 2" xfId="12734"/>
    <cellStyle name="Percent 2 2 3 10 3" xfId="16201"/>
    <cellStyle name="Percent 2 2 3 10 4" xfId="33296"/>
    <cellStyle name="Percent 2 2 3 10 5" xfId="39783"/>
    <cellStyle name="Percent 2 2 3 10 6" xfId="41875"/>
    <cellStyle name="Percent 2 2 3 11" xfId="8131"/>
    <cellStyle name="Percent 2 2 3 11 2" xfId="12735"/>
    <cellStyle name="Percent 2 2 3 11 3" xfId="15799"/>
    <cellStyle name="Percent 2 2 3 11 4" xfId="32994"/>
    <cellStyle name="Percent 2 2 3 11 5" xfId="32864"/>
    <cellStyle name="Percent 2 2 3 11 6" xfId="42011"/>
    <cellStyle name="Percent 2 2 3 12" xfId="8132"/>
    <cellStyle name="Percent 2 2 3 12 2" xfId="12736"/>
    <cellStyle name="Percent 2 2 3 12 3" xfId="15399"/>
    <cellStyle name="Percent 2 2 3 12 4" xfId="32699"/>
    <cellStyle name="Percent 2 2 3 12 5" xfId="37436"/>
    <cellStyle name="Percent 2 2 3 12 6" xfId="30460"/>
    <cellStyle name="Percent 2 2 3 13" xfId="8133"/>
    <cellStyle name="Percent 2 2 3 13 2" xfId="12737"/>
    <cellStyle name="Percent 2 2 3 13 3" xfId="14954"/>
    <cellStyle name="Percent 2 2 3 13 4" xfId="32394"/>
    <cellStyle name="Percent 2 2 3 13 5" xfId="39258"/>
    <cellStyle name="Percent 2 2 3 13 6" xfId="42437"/>
    <cellStyle name="Percent 2 2 3 14" xfId="8134"/>
    <cellStyle name="Percent 2 2 3 14 2" xfId="13336"/>
    <cellStyle name="Percent 2 2 3 14 3" xfId="30195"/>
    <cellStyle name="Percent 2 2 3 14 4" xfId="33274"/>
    <cellStyle name="Percent 2 2 3 14 5" xfId="38448"/>
    <cellStyle name="Percent 2 2 3 14 6" xfId="43140"/>
    <cellStyle name="Percent 2 2 3 15" xfId="8135"/>
    <cellStyle name="Percent 2 2 3 15 2" xfId="14985"/>
    <cellStyle name="Percent 2 2 3 15 3" xfId="31653"/>
    <cellStyle name="Percent 2 2 3 15 4" xfId="39013"/>
    <cellStyle name="Percent 2 2 3 15 5" xfId="35320"/>
    <cellStyle name="Percent 2 2 3 15 6" xfId="30397"/>
    <cellStyle name="Percent 2 2 3 16" xfId="8136"/>
    <cellStyle name="Percent 2 2 3 16 2" xfId="15429"/>
    <cellStyle name="Percent 2 2 3 16 3" xfId="32004"/>
    <cellStyle name="Percent 2 2 3 16 4" xfId="36396"/>
    <cellStyle name="Percent 2 2 3 16 5" xfId="32545"/>
    <cellStyle name="Percent 2 2 3 16 6" xfId="44802"/>
    <cellStyle name="Percent 2 2 3 17" xfId="8137"/>
    <cellStyle name="Percent 2 2 3 17 2" xfId="15830"/>
    <cellStyle name="Percent 2 2 3 17 3" xfId="32314"/>
    <cellStyle name="Percent 2 2 3 17 4" xfId="39117"/>
    <cellStyle name="Percent 2 2 3 17 5" xfId="41945"/>
    <cellStyle name="Percent 2 2 3 17 6" xfId="42848"/>
    <cellStyle name="Percent 2 2 3 18" xfId="8138"/>
    <cellStyle name="Percent 2 2 3 18 2" xfId="16230"/>
    <cellStyle name="Percent 2 2 3 18 3" xfId="32625"/>
    <cellStyle name="Percent 2 2 3 18 4" xfId="40088"/>
    <cellStyle name="Percent 2 2 3 18 5" xfId="42695"/>
    <cellStyle name="Percent 2 2 3 18 6" xfId="44187"/>
    <cellStyle name="Percent 2 2 3 19" xfId="8139"/>
    <cellStyle name="Percent 2 2 3 19 2" xfId="16628"/>
    <cellStyle name="Percent 2 2 3 19 3" xfId="32917"/>
    <cellStyle name="Percent 2 2 3 19 4" xfId="37983"/>
    <cellStyle name="Percent 2 2 3 19 5" xfId="40094"/>
    <cellStyle name="Percent 2 2 3 19 6" xfId="32330"/>
    <cellStyle name="Percent 2 2 3 2" xfId="8140"/>
    <cellStyle name="Percent 2 2 3 2 10" xfId="50684"/>
    <cellStyle name="Percent 2 2 3 2 11" xfId="51886"/>
    <cellStyle name="Percent 2 2 3 2 12" xfId="53165"/>
    <cellStyle name="Percent 2 2 3 2 13" xfId="54407"/>
    <cellStyle name="Percent 2 2 3 2 14" xfId="55641"/>
    <cellStyle name="Percent 2 2 3 2 15" xfId="56868"/>
    <cellStyle name="Percent 2 2 3 2 16" xfId="58085"/>
    <cellStyle name="Percent 2 2 3 2 17" xfId="59293"/>
    <cellStyle name="Percent 2 2 3 2 18" xfId="60487"/>
    <cellStyle name="Percent 2 2 3 2 19" xfId="61871"/>
    <cellStyle name="Percent 2 2 3 2 2" xfId="12733"/>
    <cellStyle name="Percent 2 2 3 2 20" xfId="63065"/>
    <cellStyle name="Percent 2 2 3 2 3" xfId="9939"/>
    <cellStyle name="Percent 2 2 3 2 4" xfId="33585"/>
    <cellStyle name="Percent 2 2 3 2 5" xfId="38132"/>
    <cellStyle name="Percent 2 2 3 2 6" xfId="43667"/>
    <cellStyle name="Percent 2 2 3 2 7" xfId="46861"/>
    <cellStyle name="Percent 2 2 3 2 8" xfId="48184"/>
    <cellStyle name="Percent 2 2 3 2 9" xfId="49443"/>
    <cellStyle name="Percent 2 2 3 20" xfId="8141"/>
    <cellStyle name="Percent 2 2 3 20 2" xfId="17021"/>
    <cellStyle name="Percent 2 2 3 20 3" xfId="33226"/>
    <cellStyle name="Percent 2 2 3 20 4" xfId="41383"/>
    <cellStyle name="Percent 2 2 3 20 5" xfId="43647"/>
    <cellStyle name="Percent 2 2 3 20 6" xfId="44783"/>
    <cellStyle name="Percent 2 2 3 21" xfId="8142"/>
    <cellStyle name="Percent 2 2 3 21 2" xfId="17423"/>
    <cellStyle name="Percent 2 2 3 21 3" xfId="33512"/>
    <cellStyle name="Percent 2 2 3 21 4" xfId="41380"/>
    <cellStyle name="Percent 2 2 3 21 5" xfId="43644"/>
    <cellStyle name="Percent 2 2 3 21 6" xfId="44717"/>
    <cellStyle name="Percent 2 2 3 22" xfId="8143"/>
    <cellStyle name="Percent 2 2 3 22 2" xfId="17822"/>
    <cellStyle name="Percent 2 2 3 22 3" xfId="33803"/>
    <cellStyle name="Percent 2 2 3 22 4" xfId="14732"/>
    <cellStyle name="Percent 2 2 3 22 5" xfId="36054"/>
    <cellStyle name="Percent 2 2 3 22 6" xfId="44625"/>
    <cellStyle name="Percent 2 2 3 23" xfId="8144"/>
    <cellStyle name="Percent 2 2 3 23 2" xfId="18230"/>
    <cellStyle name="Percent 2 2 3 23 3" xfId="34086"/>
    <cellStyle name="Percent 2 2 3 23 4" xfId="31050"/>
    <cellStyle name="Percent 2 2 3 23 5" xfId="39554"/>
    <cellStyle name="Percent 2 2 3 23 6" xfId="37795"/>
    <cellStyle name="Percent 2 2 3 24" xfId="8145"/>
    <cellStyle name="Percent 2 2 3 24 2" xfId="18634"/>
    <cellStyle name="Percent 2 2 3 24 3" xfId="34396"/>
    <cellStyle name="Percent 2 2 3 24 4" xfId="10532"/>
    <cellStyle name="Percent 2 2 3 24 5" xfId="35136"/>
    <cellStyle name="Percent 2 2 3 24 6" xfId="36511"/>
    <cellStyle name="Percent 2 2 3 25" xfId="8146"/>
    <cellStyle name="Percent 2 2 3 25 2" xfId="19043"/>
    <cellStyle name="Percent 2 2 3 25 3" xfId="34690"/>
    <cellStyle name="Percent 2 2 3 25 4" xfId="10564"/>
    <cellStyle name="Percent 2 2 3 25 5" xfId="37053"/>
    <cellStyle name="Percent 2 2 3 25 6" xfId="41081"/>
    <cellStyle name="Percent 2 2 3 26" xfId="8147"/>
    <cellStyle name="Percent 2 2 3 26 2" xfId="19451"/>
    <cellStyle name="Percent 2 2 3 26 3" xfId="34988"/>
    <cellStyle name="Percent 2 2 3 26 4" xfId="13845"/>
    <cellStyle name="Percent 2 2 3 26 5" xfId="34853"/>
    <cellStyle name="Percent 2 2 3 26 6" xfId="10950"/>
    <cellStyle name="Percent 2 2 3 27" xfId="8148"/>
    <cellStyle name="Percent 2 2 3 27 2" xfId="19855"/>
    <cellStyle name="Percent 2 2 3 27 3" xfId="35289"/>
    <cellStyle name="Percent 2 2 3 27 4" xfId="10672"/>
    <cellStyle name="Percent 2 2 3 27 5" xfId="9834"/>
    <cellStyle name="Percent 2 2 3 27 6" xfId="45118"/>
    <cellStyle name="Percent 2 2 3 28" xfId="8149"/>
    <cellStyle name="Percent 2 2 3 28 2" xfId="20257"/>
    <cellStyle name="Percent 2 2 3 28 3" xfId="35628"/>
    <cellStyle name="Percent 2 2 3 28 4" xfId="13911"/>
    <cellStyle name="Percent 2 2 3 28 5" xfId="33085"/>
    <cellStyle name="Percent 2 2 3 28 6" xfId="36166"/>
    <cellStyle name="Percent 2 2 3 29" xfId="8150"/>
    <cellStyle name="Percent 2 2 3 29 2" xfId="20663"/>
    <cellStyle name="Percent 2 2 3 29 3" xfId="35909"/>
    <cellStyle name="Percent 2 2 3 29 4" xfId="30579"/>
    <cellStyle name="Percent 2 2 3 29 5" xfId="33488"/>
    <cellStyle name="Percent 2 2 3 29 6" xfId="43176"/>
    <cellStyle name="Percent 2 2 3 3" xfId="8151"/>
    <cellStyle name="Percent 2 2 3 3 10" xfId="50685"/>
    <cellStyle name="Percent 2 2 3 3 11" xfId="51887"/>
    <cellStyle name="Percent 2 2 3 3 12" xfId="53166"/>
    <cellStyle name="Percent 2 2 3 3 13" xfId="54408"/>
    <cellStyle name="Percent 2 2 3 3 14" xfId="55642"/>
    <cellStyle name="Percent 2 2 3 3 15" xfId="56869"/>
    <cellStyle name="Percent 2 2 3 3 16" xfId="58086"/>
    <cellStyle name="Percent 2 2 3 3 17" xfId="59294"/>
    <cellStyle name="Percent 2 2 3 3 18" xfId="60488"/>
    <cellStyle name="Percent 2 2 3 3 19" xfId="61872"/>
    <cellStyle name="Percent 2 2 3 3 2" xfId="12738"/>
    <cellStyle name="Percent 2 2 3 3 20" xfId="63066"/>
    <cellStyle name="Percent 2 2 3 3 3" xfId="13445"/>
    <cellStyle name="Percent 2 2 3 3 4" xfId="32082"/>
    <cellStyle name="Percent 2 2 3 3 5" xfId="40517"/>
    <cellStyle name="Percent 2 2 3 3 6" xfId="37302"/>
    <cellStyle name="Percent 2 2 3 3 7" xfId="46862"/>
    <cellStyle name="Percent 2 2 3 3 8" xfId="48185"/>
    <cellStyle name="Percent 2 2 3 3 9" xfId="49444"/>
    <cellStyle name="Percent 2 2 3 30" xfId="8152"/>
    <cellStyle name="Percent 2 2 3 30 2" xfId="21038"/>
    <cellStyle name="Percent 2 2 3 30 3" xfId="36189"/>
    <cellStyle name="Percent 2 2 3 30 4" xfId="10925"/>
    <cellStyle name="Percent 2 2 3 30 5" xfId="41796"/>
    <cellStyle name="Percent 2 2 3 30 6" xfId="45063"/>
    <cellStyle name="Percent 2 2 3 31" xfId="8153"/>
    <cellStyle name="Percent 2 2 3 31 2" xfId="18576"/>
    <cellStyle name="Percent 2 2 3 31 3" xfId="34350"/>
    <cellStyle name="Percent 2 2 3 31 4" xfId="38959"/>
    <cellStyle name="Percent 2 2 3 31 5" xfId="41391"/>
    <cellStyle name="Percent 2 2 3 31 6" xfId="39219"/>
    <cellStyle name="Percent 2 2 3 32" xfId="8154"/>
    <cellStyle name="Percent 2 2 3 32 2" xfId="23036"/>
    <cellStyle name="Percent 2 2 3 32 3" xfId="37555"/>
    <cellStyle name="Percent 2 2 3 32 4" xfId="11140"/>
    <cellStyle name="Percent 2 2 3 32 5" xfId="35476"/>
    <cellStyle name="Percent 2 2 3 32 6" xfId="40075"/>
    <cellStyle name="Percent 2 2 3 33" xfId="8155"/>
    <cellStyle name="Percent 2 2 3 33 2" xfId="13746"/>
    <cellStyle name="Percent 2 2 3 33 3" xfId="30541"/>
    <cellStyle name="Percent 2 2 3 33 4" xfId="39154"/>
    <cellStyle name="Percent 2 2 3 33 5" xfId="41980"/>
    <cellStyle name="Percent 2 2 3 33 6" xfId="11108"/>
    <cellStyle name="Percent 2 2 3 34" xfId="9785"/>
    <cellStyle name="Percent 2 2 3 35" xfId="17347"/>
    <cellStyle name="Percent 2 2 3 36" xfId="22507"/>
    <cellStyle name="Percent 2 2 3 37" xfId="19025"/>
    <cellStyle name="Percent 2 2 3 38" xfId="13411"/>
    <cellStyle name="Percent 2 2 3 39" xfId="20309"/>
    <cellStyle name="Percent 2 2 3 4" xfId="8156"/>
    <cellStyle name="Percent 2 2 3 4 10" xfId="50686"/>
    <cellStyle name="Percent 2 2 3 4 11" xfId="51888"/>
    <cellStyle name="Percent 2 2 3 4 12" xfId="53167"/>
    <cellStyle name="Percent 2 2 3 4 13" xfId="54409"/>
    <cellStyle name="Percent 2 2 3 4 14" xfId="55643"/>
    <cellStyle name="Percent 2 2 3 4 15" xfId="56870"/>
    <cellStyle name="Percent 2 2 3 4 16" xfId="58087"/>
    <cellStyle name="Percent 2 2 3 4 17" xfId="59295"/>
    <cellStyle name="Percent 2 2 3 4 18" xfId="60489"/>
    <cellStyle name="Percent 2 2 3 4 19" xfId="61873"/>
    <cellStyle name="Percent 2 2 3 4 2" xfId="12739"/>
    <cellStyle name="Percent 2 2 3 4 20" xfId="63067"/>
    <cellStyle name="Percent 2 2 3 4 3" xfId="9823"/>
    <cellStyle name="Percent 2 2 3 4 4" xfId="31731"/>
    <cellStyle name="Percent 2 2 3 4 5" xfId="41405"/>
    <cellStyle name="Percent 2 2 3 4 6" xfId="39747"/>
    <cellStyle name="Percent 2 2 3 4 7" xfId="46863"/>
    <cellStyle name="Percent 2 2 3 4 8" xfId="48186"/>
    <cellStyle name="Percent 2 2 3 4 9" xfId="49445"/>
    <cellStyle name="Percent 2 2 3 40" xfId="23794"/>
    <cellStyle name="Percent 2 2 3 41" xfId="20654"/>
    <cellStyle name="Percent 2 2 3 42" xfId="22939"/>
    <cellStyle name="Percent 2 2 3 43" xfId="23608"/>
    <cellStyle name="Percent 2 2 3 44" xfId="18245"/>
    <cellStyle name="Percent 2 2 3 45" xfId="24018"/>
    <cellStyle name="Percent 2 2 3 46" xfId="24561"/>
    <cellStyle name="Percent 2 2 3 47" xfId="24761"/>
    <cellStyle name="Percent 2 2 3 48" xfId="24965"/>
    <cellStyle name="Percent 2 2 3 49" xfId="25163"/>
    <cellStyle name="Percent 2 2 3 5" xfId="8157"/>
    <cellStyle name="Percent 2 2 3 5 10" xfId="50687"/>
    <cellStyle name="Percent 2 2 3 5 11" xfId="51889"/>
    <cellStyle name="Percent 2 2 3 5 12" xfId="53168"/>
    <cellStyle name="Percent 2 2 3 5 13" xfId="54410"/>
    <cellStyle name="Percent 2 2 3 5 14" xfId="55644"/>
    <cellStyle name="Percent 2 2 3 5 15" xfId="56871"/>
    <cellStyle name="Percent 2 2 3 5 16" xfId="58088"/>
    <cellStyle name="Percent 2 2 3 5 17" xfId="59296"/>
    <cellStyle name="Percent 2 2 3 5 18" xfId="60490"/>
    <cellStyle name="Percent 2 2 3 5 19" xfId="61874"/>
    <cellStyle name="Percent 2 2 3 5 2" xfId="12740"/>
    <cellStyle name="Percent 2 2 3 5 20" xfId="63068"/>
    <cellStyle name="Percent 2 2 3 5 3" xfId="9943"/>
    <cellStyle name="Percent 2 2 3 5 4" xfId="36233"/>
    <cellStyle name="Percent 2 2 3 5 5" xfId="37776"/>
    <cellStyle name="Percent 2 2 3 5 6" xfId="40657"/>
    <cellStyle name="Percent 2 2 3 5 7" xfId="46864"/>
    <cellStyle name="Percent 2 2 3 5 8" xfId="48187"/>
    <cellStyle name="Percent 2 2 3 5 9" xfId="49446"/>
    <cellStyle name="Percent 2 2 3 50" xfId="25361"/>
    <cellStyle name="Percent 2 2 3 51" xfId="25560"/>
    <cellStyle name="Percent 2 2 3 52" xfId="25750"/>
    <cellStyle name="Percent 2 2 3 53" xfId="25935"/>
    <cellStyle name="Percent 2 2 3 54" xfId="26127"/>
    <cellStyle name="Percent 2 2 3 55" xfId="26311"/>
    <cellStyle name="Percent 2 2 3 56" xfId="26493"/>
    <cellStyle name="Percent 2 2 3 57" xfId="26680"/>
    <cellStyle name="Percent 2 2 3 58" xfId="26862"/>
    <cellStyle name="Percent 2 2 3 59" xfId="27039"/>
    <cellStyle name="Percent 2 2 3 6" xfId="8158"/>
    <cellStyle name="Percent 2 2 3 6 10" xfId="50688"/>
    <cellStyle name="Percent 2 2 3 6 11" xfId="51890"/>
    <cellStyle name="Percent 2 2 3 6 12" xfId="53169"/>
    <cellStyle name="Percent 2 2 3 6 13" xfId="54411"/>
    <cellStyle name="Percent 2 2 3 6 14" xfId="55645"/>
    <cellStyle name="Percent 2 2 3 6 15" xfId="56872"/>
    <cellStyle name="Percent 2 2 3 6 16" xfId="58089"/>
    <cellStyle name="Percent 2 2 3 6 17" xfId="59297"/>
    <cellStyle name="Percent 2 2 3 6 18" xfId="60491"/>
    <cellStyle name="Percent 2 2 3 6 19" xfId="61875"/>
    <cellStyle name="Percent 2 2 3 6 2" xfId="12741"/>
    <cellStyle name="Percent 2 2 3 6 20" xfId="63069"/>
    <cellStyle name="Percent 2 2 3 6 3" xfId="9942"/>
    <cellStyle name="Percent 2 2 3 6 4" xfId="35983"/>
    <cellStyle name="Percent 2 2 3 6 5" xfId="39203"/>
    <cellStyle name="Percent 2 2 3 6 6" xfId="36056"/>
    <cellStyle name="Percent 2 2 3 6 7" xfId="46865"/>
    <cellStyle name="Percent 2 2 3 6 8" xfId="48188"/>
    <cellStyle name="Percent 2 2 3 6 9" xfId="49447"/>
    <cellStyle name="Percent 2 2 3 60" xfId="27212"/>
    <cellStyle name="Percent 2 2 3 61" xfId="27385"/>
    <cellStyle name="Percent 2 2 3 62" xfId="27549"/>
    <cellStyle name="Percent 2 2 3 63" xfId="27710"/>
    <cellStyle name="Percent 2 2 3 64" xfId="21587"/>
    <cellStyle name="Percent 2 2 3 65" xfId="28814"/>
    <cellStyle name="Percent 2 2 3 66" xfId="27985"/>
    <cellStyle name="Percent 2 2 3 67" xfId="21358"/>
    <cellStyle name="Percent 2 2 3 68" xfId="29341"/>
    <cellStyle name="Percent 2 2 3 69" xfId="26659"/>
    <cellStyle name="Percent 2 2 3 7" xfId="8159"/>
    <cellStyle name="Percent 2 2 3 7 10" xfId="50689"/>
    <cellStyle name="Percent 2 2 3 7 11" xfId="51891"/>
    <cellStyle name="Percent 2 2 3 7 12" xfId="53170"/>
    <cellStyle name="Percent 2 2 3 7 13" xfId="54412"/>
    <cellStyle name="Percent 2 2 3 7 14" xfId="55646"/>
    <cellStyle name="Percent 2 2 3 7 15" xfId="56873"/>
    <cellStyle name="Percent 2 2 3 7 16" xfId="58090"/>
    <cellStyle name="Percent 2 2 3 7 17" xfId="59298"/>
    <cellStyle name="Percent 2 2 3 7 18" xfId="60492"/>
    <cellStyle name="Percent 2 2 3 7 19" xfId="61876"/>
    <cellStyle name="Percent 2 2 3 7 2" xfId="12742"/>
    <cellStyle name="Percent 2 2 3 7 20" xfId="63070"/>
    <cellStyle name="Percent 2 2 3 7 3" xfId="9941"/>
    <cellStyle name="Percent 2 2 3 7 4" xfId="35698"/>
    <cellStyle name="Percent 2 2 3 7 5" xfId="31393"/>
    <cellStyle name="Percent 2 2 3 7 6" xfId="17017"/>
    <cellStyle name="Percent 2 2 3 7 7" xfId="46866"/>
    <cellStyle name="Percent 2 2 3 7 8" xfId="48189"/>
    <cellStyle name="Percent 2 2 3 7 9" xfId="49448"/>
    <cellStyle name="Percent 2 2 3 70" xfId="29027"/>
    <cellStyle name="Percent 2 2 3 71" xfId="29630"/>
    <cellStyle name="Percent 2 2 3 72" xfId="28574"/>
    <cellStyle name="Percent 2 2 3 73" xfId="26067"/>
    <cellStyle name="Percent 2 2 3 74" xfId="24800"/>
    <cellStyle name="Percent 2 2 3 75" xfId="26830"/>
    <cellStyle name="Percent 2 2 3 76" xfId="12841"/>
    <cellStyle name="Percent 2 2 3 77" xfId="32804"/>
    <cellStyle name="Percent 2 2 3 78" xfId="38556"/>
    <cellStyle name="Percent 2 2 3 79" xfId="38729"/>
    <cellStyle name="Percent 2 2 3 8" xfId="8160"/>
    <cellStyle name="Percent 2 2 3 8 2" xfId="12743"/>
    <cellStyle name="Percent 2 2 3 8 3" xfId="9940"/>
    <cellStyle name="Percent 2 2 3 8 4" xfId="35362"/>
    <cellStyle name="Percent 2 2 3 8 5" xfId="39754"/>
    <cellStyle name="Percent 2 2 3 8 6" xfId="43998"/>
    <cellStyle name="Percent 2 2 3 80" xfId="46860"/>
    <cellStyle name="Percent 2 2 3 81" xfId="48183"/>
    <cellStyle name="Percent 2 2 3 82" xfId="49442"/>
    <cellStyle name="Percent 2 2 3 83" xfId="50683"/>
    <cellStyle name="Percent 2 2 3 84" xfId="51885"/>
    <cellStyle name="Percent 2 2 3 85" xfId="53164"/>
    <cellStyle name="Percent 2 2 3 86" xfId="54406"/>
    <cellStyle name="Percent 2 2 3 87" xfId="55640"/>
    <cellStyle name="Percent 2 2 3 88" xfId="56867"/>
    <cellStyle name="Percent 2 2 3 89" xfId="58084"/>
    <cellStyle name="Percent 2 2 3 9" xfId="8161"/>
    <cellStyle name="Percent 2 2 3 9 2" xfId="12744"/>
    <cellStyle name="Percent 2 2 3 9 3" xfId="19432"/>
    <cellStyle name="Percent 2 2 3 9 4" xfId="35064"/>
    <cellStyle name="Percent 2 2 3 9 5" xfId="22957"/>
    <cellStyle name="Percent 2 2 3 9 6" xfId="42926"/>
    <cellStyle name="Percent 2 2 3 90" xfId="59292"/>
    <cellStyle name="Percent 2 2 3 91" xfId="60486"/>
    <cellStyle name="Percent 2 2 3 92" xfId="61870"/>
    <cellStyle name="Percent 2 2 3 93" xfId="63064"/>
    <cellStyle name="Percent 2 2 30" xfId="8162"/>
    <cellStyle name="Percent 2 2 30 2" xfId="20249"/>
    <cellStyle name="Percent 2 2 30 3" xfId="35622"/>
    <cellStyle name="Percent 2 2 30 4" xfId="40382"/>
    <cellStyle name="Percent 2 2 30 5" xfId="42920"/>
    <cellStyle name="Percent 2 2 30 6" xfId="44255"/>
    <cellStyle name="Percent 2 2 31" xfId="8163"/>
    <cellStyle name="Percent 2 2 31 2" xfId="20655"/>
    <cellStyle name="Percent 2 2 31 3" xfId="35906"/>
    <cellStyle name="Percent 2 2 31 4" xfId="31632"/>
    <cellStyle name="Percent 2 2 31 5" xfId="37340"/>
    <cellStyle name="Percent 2 2 31 6" xfId="43124"/>
    <cellStyle name="Percent 2 2 32" xfId="8164"/>
    <cellStyle name="Percent 2 2 32 2" xfId="21036"/>
    <cellStyle name="Percent 2 2 32 3" xfId="36187"/>
    <cellStyle name="Percent 2 2 32 4" xfId="10923"/>
    <cellStyle name="Percent 2 2 32 5" xfId="41224"/>
    <cellStyle name="Percent 2 2 32 6" xfId="45172"/>
    <cellStyle name="Percent 2 2 33" xfId="8165"/>
    <cellStyle name="Percent 2 2 33 2" xfId="18581"/>
    <cellStyle name="Percent 2 2 33 3" xfId="34353"/>
    <cellStyle name="Percent 2 2 33 4" xfId="31962"/>
    <cellStyle name="Percent 2 2 33 5" xfId="31659"/>
    <cellStyle name="Percent 2 2 33 6" xfId="40836"/>
    <cellStyle name="Percent 2 2 34" xfId="8166"/>
    <cellStyle name="Percent 2 2 34 2" xfId="23032"/>
    <cellStyle name="Percent 2 2 34 3" xfId="37551"/>
    <cellStyle name="Percent 2 2 34 4" xfId="35281"/>
    <cellStyle name="Percent 2 2 34 5" xfId="33469"/>
    <cellStyle name="Percent 2 2 34 6" xfId="45067"/>
    <cellStyle name="Percent 2 2 35" xfId="8167"/>
    <cellStyle name="Percent 2 2 35 2" xfId="13756"/>
    <cellStyle name="Percent 2 2 35 3" xfId="30551"/>
    <cellStyle name="Percent 2 2 35 4" xfId="38198"/>
    <cellStyle name="Percent 2 2 35 5" xfId="11152"/>
    <cellStyle name="Percent 2 2 35 6" xfId="41864"/>
    <cellStyle name="Percent 2 2 36" xfId="9783"/>
    <cellStyle name="Percent 2 2 37" xfId="16682"/>
    <cellStyle name="Percent 2 2 38" xfId="24327"/>
    <cellStyle name="Percent 2 2 39" xfId="19038"/>
    <cellStyle name="Percent 2 2 4" xfId="8168"/>
    <cellStyle name="Percent 2 2 4 10" xfId="50690"/>
    <cellStyle name="Percent 2 2 4 11" xfId="51892"/>
    <cellStyle name="Percent 2 2 4 12" xfId="53171"/>
    <cellStyle name="Percent 2 2 4 13" xfId="54413"/>
    <cellStyle name="Percent 2 2 4 14" xfId="55647"/>
    <cellStyle name="Percent 2 2 4 15" xfId="56874"/>
    <cellStyle name="Percent 2 2 4 16" xfId="58091"/>
    <cellStyle name="Percent 2 2 4 17" xfId="59299"/>
    <cellStyle name="Percent 2 2 4 18" xfId="60493"/>
    <cellStyle name="Percent 2 2 4 19" xfId="61877"/>
    <cellStyle name="Percent 2 2 4 2" xfId="12714"/>
    <cellStyle name="Percent 2 2 4 20" xfId="63071"/>
    <cellStyle name="Percent 2 2 4 3" xfId="9947"/>
    <cellStyle name="Percent 2 2 4 4" xfId="35984"/>
    <cellStyle name="Percent 2 2 4 5" xfId="39081"/>
    <cellStyle name="Percent 2 2 4 6" xfId="36306"/>
    <cellStyle name="Percent 2 2 4 7" xfId="46867"/>
    <cellStyle name="Percent 2 2 4 8" xfId="48190"/>
    <cellStyle name="Percent 2 2 4 9" xfId="49449"/>
    <cellStyle name="Percent 2 2 40" xfId="19479"/>
    <cellStyle name="Percent 2 2 41" xfId="23516"/>
    <cellStyle name="Percent 2 2 42" xfId="22244"/>
    <cellStyle name="Percent 2 2 43" xfId="20648"/>
    <cellStyle name="Percent 2 2 44" xfId="23406"/>
    <cellStyle name="Percent 2 2 45" xfId="23609"/>
    <cellStyle name="Percent 2 2 46" xfId="23071"/>
    <cellStyle name="Percent 2 2 47" xfId="13525"/>
    <cellStyle name="Percent 2 2 48" xfId="22781"/>
    <cellStyle name="Percent 2 2 49" xfId="22277"/>
    <cellStyle name="Percent 2 2 5" xfId="8169"/>
    <cellStyle name="Percent 2 2 5 10" xfId="50691"/>
    <cellStyle name="Percent 2 2 5 11" xfId="51893"/>
    <cellStyle name="Percent 2 2 5 12" xfId="53172"/>
    <cellStyle name="Percent 2 2 5 13" xfId="54414"/>
    <cellStyle name="Percent 2 2 5 14" xfId="55648"/>
    <cellStyle name="Percent 2 2 5 15" xfId="56875"/>
    <cellStyle name="Percent 2 2 5 16" xfId="58092"/>
    <cellStyle name="Percent 2 2 5 17" xfId="59300"/>
    <cellStyle name="Percent 2 2 5 18" xfId="60494"/>
    <cellStyle name="Percent 2 2 5 19" xfId="61878"/>
    <cellStyle name="Percent 2 2 5 2" xfId="12745"/>
    <cellStyle name="Percent 2 2 5 20" xfId="63072"/>
    <cellStyle name="Percent 2 2 5 3" xfId="19021"/>
    <cellStyle name="Percent 2 2 5 4" xfId="34767"/>
    <cellStyle name="Percent 2 2 5 5" xfId="30796"/>
    <cellStyle name="Percent 2 2 5 6" xfId="41330"/>
    <cellStyle name="Percent 2 2 5 7" xfId="46868"/>
    <cellStyle name="Percent 2 2 5 8" xfId="48191"/>
    <cellStyle name="Percent 2 2 5 9" xfId="49450"/>
    <cellStyle name="Percent 2 2 50" xfId="23191"/>
    <cellStyle name="Percent 2 2 51" xfId="15700"/>
    <cellStyle name="Percent 2 2 52" xfId="23699"/>
    <cellStyle name="Percent 2 2 53" xfId="21717"/>
    <cellStyle name="Percent 2 2 54" xfId="17376"/>
    <cellStyle name="Percent 2 2 55" xfId="22449"/>
    <cellStyle name="Percent 2 2 56" xfId="23113"/>
    <cellStyle name="Percent 2 2 57" xfId="15297"/>
    <cellStyle name="Percent 2 2 58" xfId="24545"/>
    <cellStyle name="Percent 2 2 59" xfId="24745"/>
    <cellStyle name="Percent 2 2 6" xfId="8170"/>
    <cellStyle name="Percent 2 2 6 10" xfId="50692"/>
    <cellStyle name="Percent 2 2 6 11" xfId="51894"/>
    <cellStyle name="Percent 2 2 6 12" xfId="53173"/>
    <cellStyle name="Percent 2 2 6 13" xfId="54415"/>
    <cellStyle name="Percent 2 2 6 14" xfId="55649"/>
    <cellStyle name="Percent 2 2 6 15" xfId="56876"/>
    <cellStyle name="Percent 2 2 6 16" xfId="58093"/>
    <cellStyle name="Percent 2 2 6 17" xfId="59301"/>
    <cellStyle name="Percent 2 2 6 18" xfId="60495"/>
    <cellStyle name="Percent 2 2 6 19" xfId="61879"/>
    <cellStyle name="Percent 2 2 6 2" xfId="12746"/>
    <cellStyle name="Percent 2 2 6 20" xfId="63073"/>
    <cellStyle name="Percent 2 2 6 3" xfId="18612"/>
    <cellStyle name="Percent 2 2 6 4" xfId="34464"/>
    <cellStyle name="Percent 2 2 6 5" xfId="33200"/>
    <cellStyle name="Percent 2 2 6 6" xfId="41963"/>
    <cellStyle name="Percent 2 2 6 7" xfId="46869"/>
    <cellStyle name="Percent 2 2 6 8" xfId="48192"/>
    <cellStyle name="Percent 2 2 6 9" xfId="49451"/>
    <cellStyle name="Percent 2 2 60" xfId="24949"/>
    <cellStyle name="Percent 2 2 61" xfId="25147"/>
    <cellStyle name="Percent 2 2 62" xfId="25345"/>
    <cellStyle name="Percent 2 2 63" xfId="25544"/>
    <cellStyle name="Percent 2 2 64" xfId="25734"/>
    <cellStyle name="Percent 2 2 65" xfId="25920"/>
    <cellStyle name="Percent 2 2 66" xfId="25942"/>
    <cellStyle name="Percent 2 2 67" xfId="26296"/>
    <cellStyle name="Percent 2 2 68" xfId="29360"/>
    <cellStyle name="Percent 2 2 69" xfId="26249"/>
    <cellStyle name="Percent 2 2 7" xfId="8171"/>
    <cellStyle name="Percent 2 2 7 10" xfId="50693"/>
    <cellStyle name="Percent 2 2 7 11" xfId="51895"/>
    <cellStyle name="Percent 2 2 7 12" xfId="53174"/>
    <cellStyle name="Percent 2 2 7 13" xfId="54416"/>
    <cellStyle name="Percent 2 2 7 14" xfId="55650"/>
    <cellStyle name="Percent 2 2 7 15" xfId="56877"/>
    <cellStyle name="Percent 2 2 7 16" xfId="58094"/>
    <cellStyle name="Percent 2 2 7 17" xfId="59302"/>
    <cellStyle name="Percent 2 2 7 18" xfId="60496"/>
    <cellStyle name="Percent 2 2 7 19" xfId="61880"/>
    <cellStyle name="Percent 2 2 7 2" xfId="12747"/>
    <cellStyle name="Percent 2 2 7 20" xfId="63074"/>
    <cellStyle name="Percent 2 2 7 3" xfId="18208"/>
    <cellStyle name="Percent 2 2 7 4" xfId="34151"/>
    <cellStyle name="Percent 2 2 7 5" xfId="17792"/>
    <cellStyle name="Percent 2 2 7 6" xfId="37148"/>
    <cellStyle name="Percent 2 2 7 7" xfId="46870"/>
    <cellStyle name="Percent 2 2 7 8" xfId="48193"/>
    <cellStyle name="Percent 2 2 7 9" xfId="49452"/>
    <cellStyle name="Percent 2 2 70" xfId="26429"/>
    <cellStyle name="Percent 2 2 71" xfId="29313"/>
    <cellStyle name="Percent 2 2 72" xfId="21822"/>
    <cellStyle name="Percent 2 2 73" xfId="25717"/>
    <cellStyle name="Percent 2 2 74" xfId="29608"/>
    <cellStyle name="Percent 2 2 75" xfId="29091"/>
    <cellStyle name="Percent 2 2 76" xfId="29778"/>
    <cellStyle name="Percent 2 2 77" xfId="26982"/>
    <cellStyle name="Percent 2 2 78" xfId="22746"/>
    <cellStyle name="Percent 2 2 79" xfId="33398"/>
    <cellStyle name="Percent 2 2 8" xfId="8172"/>
    <cellStyle name="Percent 2 2 8 10" xfId="50694"/>
    <cellStyle name="Percent 2 2 8 11" xfId="51896"/>
    <cellStyle name="Percent 2 2 8 12" xfId="53175"/>
    <cellStyle name="Percent 2 2 8 13" xfId="54417"/>
    <cellStyle name="Percent 2 2 8 14" xfId="55651"/>
    <cellStyle name="Percent 2 2 8 15" xfId="56878"/>
    <cellStyle name="Percent 2 2 8 16" xfId="58095"/>
    <cellStyle name="Percent 2 2 8 17" xfId="59303"/>
    <cellStyle name="Percent 2 2 8 18" xfId="60497"/>
    <cellStyle name="Percent 2 2 8 19" xfId="61881"/>
    <cellStyle name="Percent 2 2 8 2" xfId="12748"/>
    <cellStyle name="Percent 2 2 8 20" xfId="63075"/>
    <cellStyle name="Percent 2 2 8 3" xfId="17800"/>
    <cellStyle name="Percent 2 2 8 4" xfId="9887"/>
    <cellStyle name="Percent 2 2 8 5" xfId="35057"/>
    <cellStyle name="Percent 2 2 8 6" xfId="43792"/>
    <cellStyle name="Percent 2 2 8 7" xfId="46871"/>
    <cellStyle name="Percent 2 2 8 8" xfId="48194"/>
    <cellStyle name="Percent 2 2 8 9" xfId="49453"/>
    <cellStyle name="Percent 2 2 80" xfId="41228"/>
    <cellStyle name="Percent 2 2 81" xfId="39002"/>
    <cellStyle name="Percent 2 2 82" xfId="46852"/>
    <cellStyle name="Percent 2 2 83" xfId="48175"/>
    <cellStyle name="Percent 2 2 84" xfId="49434"/>
    <cellStyle name="Percent 2 2 85" xfId="50675"/>
    <cellStyle name="Percent 2 2 86" xfId="51877"/>
    <cellStyle name="Percent 2 2 87" xfId="53156"/>
    <cellStyle name="Percent 2 2 88" xfId="54398"/>
    <cellStyle name="Percent 2 2 89" xfId="55632"/>
    <cellStyle name="Percent 2 2 9" xfId="8173"/>
    <cellStyle name="Percent 2 2 9 10" xfId="50695"/>
    <cellStyle name="Percent 2 2 9 11" xfId="51897"/>
    <cellStyle name="Percent 2 2 9 12" xfId="53176"/>
    <cellStyle name="Percent 2 2 9 13" xfId="54418"/>
    <cellStyle name="Percent 2 2 9 14" xfId="55652"/>
    <cellStyle name="Percent 2 2 9 15" xfId="56879"/>
    <cellStyle name="Percent 2 2 9 16" xfId="58096"/>
    <cellStyle name="Percent 2 2 9 17" xfId="59304"/>
    <cellStyle name="Percent 2 2 9 18" xfId="60498"/>
    <cellStyle name="Percent 2 2 9 19" xfId="61882"/>
    <cellStyle name="Percent 2 2 9 2" xfId="12749"/>
    <cellStyle name="Percent 2 2 9 20" xfId="63076"/>
    <cellStyle name="Percent 2 2 9 3" xfId="17401"/>
    <cellStyle name="Percent 2 2 9 4" xfId="38411"/>
    <cellStyle name="Percent 2 2 9 5" xfId="41859"/>
    <cellStyle name="Percent 2 2 9 6" xfId="43386"/>
    <cellStyle name="Percent 2 2 9 7" xfId="46872"/>
    <cellStyle name="Percent 2 2 9 8" xfId="48195"/>
    <cellStyle name="Percent 2 2 9 9" xfId="49454"/>
    <cellStyle name="Percent 2 2 90" xfId="56859"/>
    <cellStyle name="Percent 2 2 91" xfId="58076"/>
    <cellStyle name="Percent 2 2 92" xfId="59284"/>
    <cellStyle name="Percent 2 2 93" xfId="60478"/>
    <cellStyle name="Percent 2 2 94" xfId="61862"/>
    <cellStyle name="Percent 2 2 95" xfId="63056"/>
    <cellStyle name="Percent 2 20" xfId="8174"/>
    <cellStyle name="Percent 2 20 10" xfId="8175"/>
    <cellStyle name="Percent 2 20 10 2" xfId="12751"/>
    <cellStyle name="Percent 2 20 10 3" xfId="16608"/>
    <cellStyle name="Percent 2 20 10 4" xfId="36947"/>
    <cellStyle name="Percent 2 20 10 5" xfId="36801"/>
    <cellStyle name="Percent 2 20 10 6" xfId="34619"/>
    <cellStyle name="Percent 2 20 11" xfId="8176"/>
    <cellStyle name="Percent 2 20 11 2" xfId="12752"/>
    <cellStyle name="Percent 2 20 11 3" xfId="16208"/>
    <cellStyle name="Percent 2 20 11 4" xfId="35886"/>
    <cellStyle name="Percent 2 20 11 5" xfId="39139"/>
    <cellStyle name="Percent 2 20 11 6" xfId="37954"/>
    <cellStyle name="Percent 2 20 12" xfId="8177"/>
    <cellStyle name="Percent 2 20 12 2" xfId="12753"/>
    <cellStyle name="Percent 2 20 12 3" xfId="15808"/>
    <cellStyle name="Percent 2 20 12 4" xfId="37009"/>
    <cellStyle name="Percent 2 20 12 5" xfId="11112"/>
    <cellStyle name="Percent 2 20 12 6" xfId="42726"/>
    <cellStyle name="Percent 2 20 13" xfId="8178"/>
    <cellStyle name="Percent 2 20 13 2" xfId="12754"/>
    <cellStyle name="Percent 2 20 13 3" xfId="9938"/>
    <cellStyle name="Percent 2 20 13 4" xfId="35291"/>
    <cellStyle name="Percent 2 20 13 5" xfId="41560"/>
    <cellStyle name="Percent 2 20 13 6" xfId="31956"/>
    <cellStyle name="Percent 2 20 14" xfId="8179"/>
    <cellStyle name="Percent 2 20 14 2" xfId="12755"/>
    <cellStyle name="Percent 2 20 14 3" xfId="9937"/>
    <cellStyle name="Percent 2 20 14 4" xfId="37971"/>
    <cellStyle name="Percent 2 20 14 5" xfId="41040"/>
    <cellStyle name="Percent 2 20 14 6" xfId="42553"/>
    <cellStyle name="Percent 2 20 15" xfId="8180"/>
    <cellStyle name="Percent 2 20 15 2" xfId="12756"/>
    <cellStyle name="Percent 2 20 15 3" xfId="9936"/>
    <cellStyle name="Percent 2 20 15 4" xfId="34624"/>
    <cellStyle name="Percent 2 20 15 5" xfId="32216"/>
    <cellStyle name="Percent 2 20 15 6" xfId="40712"/>
    <cellStyle name="Percent 2 20 16" xfId="8181"/>
    <cellStyle name="Percent 2 20 16 2" xfId="13337"/>
    <cellStyle name="Percent 2 20 16 3" xfId="30196"/>
    <cellStyle name="Percent 2 20 16 4" xfId="32969"/>
    <cellStyle name="Percent 2 20 16 5" xfId="37997"/>
    <cellStyle name="Percent 2 20 16 6" xfId="30701"/>
    <cellStyle name="Percent 2 20 17" xfId="8182"/>
    <cellStyle name="Percent 2 20 17 2" xfId="14997"/>
    <cellStyle name="Percent 2 20 17 3" xfId="31665"/>
    <cellStyle name="Percent 2 20 17 4" xfId="39044"/>
    <cellStyle name="Percent 2 20 17 5" xfId="41477"/>
    <cellStyle name="Percent 2 20 17 6" xfId="45030"/>
    <cellStyle name="Percent 2 20 18" xfId="8183"/>
    <cellStyle name="Percent 2 20 18 2" xfId="15440"/>
    <cellStyle name="Percent 2 20 18 3" xfId="32014"/>
    <cellStyle name="Percent 2 20 18 4" xfId="41367"/>
    <cellStyle name="Percent 2 20 18 5" xfId="43632"/>
    <cellStyle name="Percent 2 20 18 6" xfId="37389"/>
    <cellStyle name="Percent 2 20 19" xfId="8184"/>
    <cellStyle name="Percent 2 20 19 2" xfId="15841"/>
    <cellStyle name="Percent 2 20 19 3" xfId="32326"/>
    <cellStyle name="Percent 2 20 19 4" xfId="41479"/>
    <cellStyle name="Percent 2 20 19 5" xfId="43727"/>
    <cellStyle name="Percent 2 20 19 6" xfId="44640"/>
    <cellStyle name="Percent 2 20 2" xfId="8185"/>
    <cellStyle name="Percent 2 20 2 10" xfId="8186"/>
    <cellStyle name="Percent 2 20 2 10 2" xfId="12758"/>
    <cellStyle name="Percent 2 20 2 10 3" xfId="9934"/>
    <cellStyle name="Percent 2 20 2 10 4" xfId="32033"/>
    <cellStyle name="Percent 2 20 2 10 5" xfId="32232"/>
    <cellStyle name="Percent 2 20 2 10 6" xfId="43920"/>
    <cellStyle name="Percent 2 20 2 11" xfId="8187"/>
    <cellStyle name="Percent 2 20 2 11 2" xfId="12759"/>
    <cellStyle name="Percent 2 20 2 11 3" xfId="9933"/>
    <cellStyle name="Percent 2 20 2 11 4" xfId="33859"/>
    <cellStyle name="Percent 2 20 2 11 5" xfId="40132"/>
    <cellStyle name="Percent 2 20 2 11 6" xfId="43098"/>
    <cellStyle name="Percent 2 20 2 12" xfId="8188"/>
    <cellStyle name="Percent 2 20 2 12 2" xfId="12760"/>
    <cellStyle name="Percent 2 20 2 12 3" xfId="23780"/>
    <cellStyle name="Percent 2 20 2 12 4" xfId="33584"/>
    <cellStyle name="Percent 2 20 2 12 5" xfId="36591"/>
    <cellStyle name="Percent 2 20 2 12 6" xfId="30266"/>
    <cellStyle name="Percent 2 20 2 13" xfId="8189"/>
    <cellStyle name="Percent 2 20 2 13 2" xfId="12761"/>
    <cellStyle name="Percent 2 20 2 13 3" xfId="23573"/>
    <cellStyle name="Percent 2 20 2 13 4" xfId="33295"/>
    <cellStyle name="Percent 2 20 2 13 5" xfId="39901"/>
    <cellStyle name="Percent 2 20 2 13 6" xfId="30859"/>
    <cellStyle name="Percent 2 20 2 14" xfId="8190"/>
    <cellStyle name="Percent 2 20 2 14 2" xfId="13338"/>
    <cellStyle name="Percent 2 20 2 14 3" xfId="30197"/>
    <cellStyle name="Percent 2 20 2 14 4" xfId="32676"/>
    <cellStyle name="Percent 2 20 2 14 5" xfId="41034"/>
    <cellStyle name="Percent 2 20 2 14 6" xfId="23527"/>
    <cellStyle name="Percent 2 20 2 15" xfId="8191"/>
    <cellStyle name="Percent 2 20 2 15 2" xfId="14998"/>
    <cellStyle name="Percent 2 20 2 15 3" xfId="31666"/>
    <cellStyle name="Percent 2 20 2 15 4" xfId="41352"/>
    <cellStyle name="Percent 2 20 2 15 5" xfId="43622"/>
    <cellStyle name="Percent 2 20 2 15 6" xfId="11126"/>
    <cellStyle name="Percent 2 20 2 16" xfId="8192"/>
    <cellStyle name="Percent 2 20 2 16 2" xfId="15441"/>
    <cellStyle name="Percent 2 20 2 16 3" xfId="32015"/>
    <cellStyle name="Percent 2 20 2 16 4" xfId="36480"/>
    <cellStyle name="Percent 2 20 2 16 5" xfId="31485"/>
    <cellStyle name="Percent 2 20 2 16 6" xfId="40454"/>
    <cellStyle name="Percent 2 20 2 17" xfId="8193"/>
    <cellStyle name="Percent 2 20 2 17 2" xfId="15842"/>
    <cellStyle name="Percent 2 20 2 17 3" xfId="32327"/>
    <cellStyle name="Percent 2 20 2 17 4" xfId="41799"/>
    <cellStyle name="Percent 2 20 2 17 5" xfId="43956"/>
    <cellStyle name="Percent 2 20 2 17 6" xfId="44601"/>
    <cellStyle name="Percent 2 20 2 18" xfId="8194"/>
    <cellStyle name="Percent 2 20 2 18 2" xfId="16243"/>
    <cellStyle name="Percent 2 20 2 18 3" xfId="32635"/>
    <cellStyle name="Percent 2 20 2 18 4" xfId="37110"/>
    <cellStyle name="Percent 2 20 2 18 5" xfId="13541"/>
    <cellStyle name="Percent 2 20 2 18 6" xfId="45154"/>
    <cellStyle name="Percent 2 20 2 19" xfId="8195"/>
    <cellStyle name="Percent 2 20 2 19 2" xfId="16641"/>
    <cellStyle name="Percent 2 20 2 19 3" xfId="32928"/>
    <cellStyle name="Percent 2 20 2 19 4" xfId="37747"/>
    <cellStyle name="Percent 2 20 2 19 5" xfId="35908"/>
    <cellStyle name="Percent 2 20 2 19 6" xfId="39182"/>
    <cellStyle name="Percent 2 20 2 2" xfId="8196"/>
    <cellStyle name="Percent 2 20 2 2 10" xfId="50698"/>
    <cellStyle name="Percent 2 20 2 2 11" xfId="51900"/>
    <cellStyle name="Percent 2 20 2 2 12" xfId="53179"/>
    <cellStyle name="Percent 2 20 2 2 13" xfId="54421"/>
    <cellStyle name="Percent 2 20 2 2 14" xfId="55655"/>
    <cellStyle name="Percent 2 20 2 2 15" xfId="56882"/>
    <cellStyle name="Percent 2 20 2 2 16" xfId="58099"/>
    <cellStyle name="Percent 2 20 2 2 17" xfId="59307"/>
    <cellStyle name="Percent 2 20 2 2 18" xfId="60501"/>
    <cellStyle name="Percent 2 20 2 2 19" xfId="61885"/>
    <cellStyle name="Percent 2 20 2 2 2" xfId="12757"/>
    <cellStyle name="Percent 2 20 2 2 20" xfId="63079"/>
    <cellStyle name="Percent 2 20 2 2 3" xfId="9935"/>
    <cellStyle name="Percent 2 20 2 2 4" xfId="37186"/>
    <cellStyle name="Percent 2 20 2 2 5" xfId="36392"/>
    <cellStyle name="Percent 2 20 2 2 6" xfId="39963"/>
    <cellStyle name="Percent 2 20 2 2 7" xfId="46875"/>
    <cellStyle name="Percent 2 20 2 2 8" xfId="48198"/>
    <cellStyle name="Percent 2 20 2 2 9" xfId="49457"/>
    <cellStyle name="Percent 2 20 2 20" xfId="8197"/>
    <cellStyle name="Percent 2 20 2 20 2" xfId="17033"/>
    <cellStyle name="Percent 2 20 2 20 3" xfId="33236"/>
    <cellStyle name="Percent 2 20 2 20 4" xfId="40208"/>
    <cellStyle name="Percent 2 20 2 20 5" xfId="42789"/>
    <cellStyle name="Percent 2 20 2 20 6" xfId="44251"/>
    <cellStyle name="Percent 2 20 2 21" xfId="8198"/>
    <cellStyle name="Percent 2 20 2 21 2" xfId="17432"/>
    <cellStyle name="Percent 2 20 2 21 3" xfId="33522"/>
    <cellStyle name="Percent 2 20 2 21 4" xfId="34991"/>
    <cellStyle name="Percent 2 20 2 21 5" xfId="14594"/>
    <cellStyle name="Percent 2 20 2 21 6" xfId="43004"/>
    <cellStyle name="Percent 2 20 2 22" xfId="8199"/>
    <cellStyle name="Percent 2 20 2 22 2" xfId="17835"/>
    <cellStyle name="Percent 2 20 2 22 3" xfId="33809"/>
    <cellStyle name="Percent 2 20 2 22 4" xfId="39713"/>
    <cellStyle name="Percent 2 20 2 22 5" xfId="42402"/>
    <cellStyle name="Percent 2 20 2 22 6" xfId="42637"/>
    <cellStyle name="Percent 2 20 2 23" xfId="8200"/>
    <cellStyle name="Percent 2 20 2 23 2" xfId="18240"/>
    <cellStyle name="Percent 2 20 2 23 3" xfId="34095"/>
    <cellStyle name="Percent 2 20 2 23 4" xfId="31217"/>
    <cellStyle name="Percent 2 20 2 23 5" xfId="39875"/>
    <cellStyle name="Percent 2 20 2 23 6" xfId="43701"/>
    <cellStyle name="Percent 2 20 2 24" xfId="8201"/>
    <cellStyle name="Percent 2 20 2 24 2" xfId="18648"/>
    <cellStyle name="Percent 2 20 2 24 3" xfId="34409"/>
    <cellStyle name="Percent 2 20 2 24 4" xfId="38089"/>
    <cellStyle name="Percent 2 20 2 24 5" xfId="34283"/>
    <cellStyle name="Percent 2 20 2 24 6" xfId="39334"/>
    <cellStyle name="Percent 2 20 2 25" xfId="8202"/>
    <cellStyle name="Percent 2 20 2 25 2" xfId="19057"/>
    <cellStyle name="Percent 2 20 2 25 3" xfId="34701"/>
    <cellStyle name="Percent 2 20 2 25 4" xfId="10543"/>
    <cellStyle name="Percent 2 20 2 25 5" xfId="31808"/>
    <cellStyle name="Percent 2 20 2 25 6" xfId="36833"/>
    <cellStyle name="Percent 2 20 2 26" xfId="8203"/>
    <cellStyle name="Percent 2 20 2 26 2" xfId="19463"/>
    <cellStyle name="Percent 2 20 2 26 3" xfId="34998"/>
    <cellStyle name="Percent 2 20 2 26 4" xfId="15014"/>
    <cellStyle name="Percent 2 20 2 26 5" xfId="33077"/>
    <cellStyle name="Percent 2 20 2 26 6" xfId="37924"/>
    <cellStyle name="Percent 2 20 2 27" xfId="8204"/>
    <cellStyle name="Percent 2 20 2 27 2" xfId="19869"/>
    <cellStyle name="Percent 2 20 2 27 3" xfId="35300"/>
    <cellStyle name="Percent 2 20 2 27 4" xfId="38531"/>
    <cellStyle name="Percent 2 20 2 27 5" xfId="32882"/>
    <cellStyle name="Percent 2 20 2 27 6" xfId="44328"/>
    <cellStyle name="Percent 2 20 2 28" xfId="8205"/>
    <cellStyle name="Percent 2 20 2 28 2" xfId="20269"/>
    <cellStyle name="Percent 2 20 2 28 3" xfId="35637"/>
    <cellStyle name="Percent 2 20 2 28 4" xfId="35312"/>
    <cellStyle name="Percent 2 20 2 28 5" xfId="9479"/>
    <cellStyle name="Percent 2 20 2 28 6" xfId="41977"/>
    <cellStyle name="Percent 2 20 2 29" xfId="8206"/>
    <cellStyle name="Percent 2 20 2 29 2" xfId="20675"/>
    <cellStyle name="Percent 2 20 2 29 3" xfId="35917"/>
    <cellStyle name="Percent 2 20 2 29 4" xfId="10821"/>
    <cellStyle name="Percent 2 20 2 29 5" xfId="32486"/>
    <cellStyle name="Percent 2 20 2 29 6" xfId="44952"/>
    <cellStyle name="Percent 2 20 2 3" xfId="8207"/>
    <cellStyle name="Percent 2 20 2 3 10" xfId="50699"/>
    <cellStyle name="Percent 2 20 2 3 11" xfId="51901"/>
    <cellStyle name="Percent 2 20 2 3 12" xfId="53180"/>
    <cellStyle name="Percent 2 20 2 3 13" xfId="54422"/>
    <cellStyle name="Percent 2 20 2 3 14" xfId="55656"/>
    <cellStyle name="Percent 2 20 2 3 15" xfId="56883"/>
    <cellStyle name="Percent 2 20 2 3 16" xfId="58100"/>
    <cellStyle name="Percent 2 20 2 3 17" xfId="59308"/>
    <cellStyle name="Percent 2 20 2 3 18" xfId="60502"/>
    <cellStyle name="Percent 2 20 2 3 19" xfId="61886"/>
    <cellStyle name="Percent 2 20 2 3 2" xfId="12762"/>
    <cellStyle name="Percent 2 20 2 3 20" xfId="63080"/>
    <cellStyle name="Percent 2 20 2 3 3" xfId="23373"/>
    <cellStyle name="Percent 2 20 2 3 4" xfId="32993"/>
    <cellStyle name="Percent 2 20 2 3 5" xfId="37376"/>
    <cellStyle name="Percent 2 20 2 3 6" xfId="42094"/>
    <cellStyle name="Percent 2 20 2 3 7" xfId="46876"/>
    <cellStyle name="Percent 2 20 2 3 8" xfId="48199"/>
    <cellStyle name="Percent 2 20 2 3 9" xfId="49458"/>
    <cellStyle name="Percent 2 20 2 30" xfId="8208"/>
    <cellStyle name="Percent 2 20 2 30 2" xfId="21040"/>
    <cellStyle name="Percent 2 20 2 30 3" xfId="36191"/>
    <cellStyle name="Percent 2 20 2 30 4" xfId="10928"/>
    <cellStyle name="Percent 2 20 2 30 5" xfId="9824"/>
    <cellStyle name="Percent 2 20 2 30 6" xfId="45147"/>
    <cellStyle name="Percent 2 20 2 31" xfId="8209"/>
    <cellStyle name="Percent 2 20 2 31 2" xfId="18574"/>
    <cellStyle name="Percent 2 20 2 31 3" xfId="34348"/>
    <cellStyle name="Percent 2 20 2 31 4" xfId="39196"/>
    <cellStyle name="Percent 2 20 2 31 5" xfId="42007"/>
    <cellStyle name="Percent 2 20 2 31 6" xfId="11094"/>
    <cellStyle name="Percent 2 20 2 32" xfId="8210"/>
    <cellStyle name="Percent 2 20 2 32 2" xfId="23034"/>
    <cellStyle name="Percent 2 20 2 32 3" xfId="37553"/>
    <cellStyle name="Percent 2 20 2 32 4" xfId="34680"/>
    <cellStyle name="Percent 2 20 2 32 5" xfId="17825"/>
    <cellStyle name="Percent 2 20 2 32 6" xfId="45012"/>
    <cellStyle name="Percent 2 20 2 33" xfId="8211"/>
    <cellStyle name="Percent 2 20 2 33 2" xfId="13749"/>
    <cellStyle name="Percent 2 20 2 33 3" xfId="30544"/>
    <cellStyle name="Percent 2 20 2 33 4" xfId="38799"/>
    <cellStyle name="Percent 2 20 2 33 5" xfId="37800"/>
    <cellStyle name="Percent 2 20 2 33 6" xfId="33087"/>
    <cellStyle name="Percent 2 20 2 34" xfId="9787"/>
    <cellStyle name="Percent 2 20 2 35" xfId="16661"/>
    <cellStyle name="Percent 2 20 2 36" xfId="23617"/>
    <cellStyle name="Percent 2 20 2 37" xfId="19027"/>
    <cellStyle name="Percent 2 20 2 38" xfId="22339"/>
    <cellStyle name="Percent 2 20 2 39" xfId="24204"/>
    <cellStyle name="Percent 2 20 2 4" xfId="8212"/>
    <cellStyle name="Percent 2 20 2 4 10" xfId="50700"/>
    <cellStyle name="Percent 2 20 2 4 11" xfId="51902"/>
    <cellStyle name="Percent 2 20 2 4 12" xfId="53181"/>
    <cellStyle name="Percent 2 20 2 4 13" xfId="54423"/>
    <cellStyle name="Percent 2 20 2 4 14" xfId="55657"/>
    <cellStyle name="Percent 2 20 2 4 15" xfId="56884"/>
    <cellStyle name="Percent 2 20 2 4 16" xfId="58101"/>
    <cellStyle name="Percent 2 20 2 4 17" xfId="59309"/>
    <cellStyle name="Percent 2 20 2 4 18" xfId="60503"/>
    <cellStyle name="Percent 2 20 2 4 19" xfId="61887"/>
    <cellStyle name="Percent 2 20 2 4 2" xfId="12763"/>
    <cellStyle name="Percent 2 20 2 4 20" xfId="63081"/>
    <cellStyle name="Percent 2 20 2 4 3" xfId="21020"/>
    <cellStyle name="Percent 2 20 2 4 4" xfId="32698"/>
    <cellStyle name="Percent 2 20 2 4 5" xfId="31528"/>
    <cellStyle name="Percent 2 20 2 4 6" xfId="32669"/>
    <cellStyle name="Percent 2 20 2 4 7" xfId="46877"/>
    <cellStyle name="Percent 2 20 2 4 8" xfId="48200"/>
    <cellStyle name="Percent 2 20 2 4 9" xfId="49459"/>
    <cellStyle name="Percent 2 20 2 40" xfId="22246"/>
    <cellStyle name="Percent 2 20 2 41" xfId="19331"/>
    <cellStyle name="Percent 2 20 2 42" xfId="18957"/>
    <cellStyle name="Percent 2 20 2 43" xfId="22362"/>
    <cellStyle name="Percent 2 20 2 44" xfId="24104"/>
    <cellStyle name="Percent 2 20 2 45" xfId="16511"/>
    <cellStyle name="Percent 2 20 2 46" xfId="17733"/>
    <cellStyle name="Percent 2 20 2 47" xfId="22171"/>
    <cellStyle name="Percent 2 20 2 48" xfId="21271"/>
    <cellStyle name="Percent 2 20 2 49" xfId="22936"/>
    <cellStyle name="Percent 2 20 2 5" xfId="8213"/>
    <cellStyle name="Percent 2 20 2 5 10" xfId="50701"/>
    <cellStyle name="Percent 2 20 2 5 11" xfId="51903"/>
    <cellStyle name="Percent 2 20 2 5 12" xfId="53182"/>
    <cellStyle name="Percent 2 20 2 5 13" xfId="54424"/>
    <cellStyle name="Percent 2 20 2 5 14" xfId="55658"/>
    <cellStyle name="Percent 2 20 2 5 15" xfId="56885"/>
    <cellStyle name="Percent 2 20 2 5 16" xfId="58102"/>
    <cellStyle name="Percent 2 20 2 5 17" xfId="59310"/>
    <cellStyle name="Percent 2 20 2 5 18" xfId="60504"/>
    <cellStyle name="Percent 2 20 2 5 19" xfId="61888"/>
    <cellStyle name="Percent 2 20 2 5 2" xfId="12764"/>
    <cellStyle name="Percent 2 20 2 5 20" xfId="63082"/>
    <cellStyle name="Percent 2 20 2 5 3" xfId="20640"/>
    <cellStyle name="Percent 2 20 2 5 4" xfId="32393"/>
    <cellStyle name="Percent 2 20 2 5 5" xfId="41752"/>
    <cellStyle name="Percent 2 20 2 5 6" xfId="42527"/>
    <cellStyle name="Percent 2 20 2 5 7" xfId="46878"/>
    <cellStyle name="Percent 2 20 2 5 8" xfId="48201"/>
    <cellStyle name="Percent 2 20 2 5 9" xfId="49460"/>
    <cellStyle name="Percent 2 20 2 50" xfId="22586"/>
    <cellStyle name="Percent 2 20 2 51" xfId="21286"/>
    <cellStyle name="Percent 2 20 2 52" xfId="19424"/>
    <cellStyle name="Percent 2 20 2 53" xfId="23133"/>
    <cellStyle name="Percent 2 20 2 54" xfId="22283"/>
    <cellStyle name="Percent 2 20 2 55" xfId="24216"/>
    <cellStyle name="Percent 2 20 2 56" xfId="16153"/>
    <cellStyle name="Percent 2 20 2 57" xfId="20703"/>
    <cellStyle name="Percent 2 20 2 58" xfId="22698"/>
    <cellStyle name="Percent 2 20 2 59" xfId="17393"/>
    <cellStyle name="Percent 2 20 2 6" xfId="8214"/>
    <cellStyle name="Percent 2 20 2 6 10" xfId="50702"/>
    <cellStyle name="Percent 2 20 2 6 11" xfId="51904"/>
    <cellStyle name="Percent 2 20 2 6 12" xfId="53183"/>
    <cellStyle name="Percent 2 20 2 6 13" xfId="54425"/>
    <cellStyle name="Percent 2 20 2 6 14" xfId="55659"/>
    <cellStyle name="Percent 2 20 2 6 15" xfId="56886"/>
    <cellStyle name="Percent 2 20 2 6 16" xfId="58103"/>
    <cellStyle name="Percent 2 20 2 6 17" xfId="59311"/>
    <cellStyle name="Percent 2 20 2 6 18" xfId="60505"/>
    <cellStyle name="Percent 2 20 2 6 19" xfId="61889"/>
    <cellStyle name="Percent 2 20 2 6 2" xfId="12765"/>
    <cellStyle name="Percent 2 20 2 6 20" xfId="63083"/>
    <cellStyle name="Percent 2 20 2 6 3" xfId="9932"/>
    <cellStyle name="Percent 2 20 2 6 4" xfId="32081"/>
    <cellStyle name="Percent 2 20 2 6 5" xfId="40616"/>
    <cellStyle name="Percent 2 20 2 6 6" xfId="33948"/>
    <cellStyle name="Percent 2 20 2 6 7" xfId="46879"/>
    <cellStyle name="Percent 2 20 2 6 8" xfId="48202"/>
    <cellStyle name="Percent 2 20 2 6 9" xfId="49461"/>
    <cellStyle name="Percent 2 20 2 60" xfId="22450"/>
    <cellStyle name="Percent 2 20 2 61" xfId="19734"/>
    <cellStyle name="Percent 2 20 2 62" xfId="24293"/>
    <cellStyle name="Percent 2 20 2 63" xfId="20562"/>
    <cellStyle name="Percent 2 20 2 64" xfId="28930"/>
    <cellStyle name="Percent 2 20 2 65" xfId="23950"/>
    <cellStyle name="Percent 2 20 2 66" xfId="21802"/>
    <cellStyle name="Percent 2 20 2 67" xfId="26815"/>
    <cellStyle name="Percent 2 20 2 68" xfId="27963"/>
    <cellStyle name="Percent 2 20 2 69" xfId="14656"/>
    <cellStyle name="Percent 2 20 2 7" xfId="8215"/>
    <cellStyle name="Percent 2 20 2 7 10" xfId="50703"/>
    <cellStyle name="Percent 2 20 2 7 11" xfId="51905"/>
    <cellStyle name="Percent 2 20 2 7 12" xfId="53184"/>
    <cellStyle name="Percent 2 20 2 7 13" xfId="54426"/>
    <cellStyle name="Percent 2 20 2 7 14" xfId="55660"/>
    <cellStyle name="Percent 2 20 2 7 15" xfId="56887"/>
    <cellStyle name="Percent 2 20 2 7 16" xfId="58104"/>
    <cellStyle name="Percent 2 20 2 7 17" xfId="59312"/>
    <cellStyle name="Percent 2 20 2 7 18" xfId="60506"/>
    <cellStyle name="Percent 2 20 2 7 19" xfId="61890"/>
    <cellStyle name="Percent 2 20 2 7 2" xfId="12766"/>
    <cellStyle name="Percent 2 20 2 7 20" xfId="63084"/>
    <cellStyle name="Percent 2 20 2 7 3" xfId="20241"/>
    <cellStyle name="Percent 2 20 2 7 4" xfId="31730"/>
    <cellStyle name="Percent 2 20 2 7 5" xfId="37346"/>
    <cellStyle name="Percent 2 20 2 7 6" xfId="35777"/>
    <cellStyle name="Percent 2 20 2 7 7" xfId="46880"/>
    <cellStyle name="Percent 2 20 2 7 8" xfId="48203"/>
    <cellStyle name="Percent 2 20 2 7 9" xfId="49462"/>
    <cellStyle name="Percent 2 20 2 70" xfId="29407"/>
    <cellStyle name="Percent 2 20 2 71" xfId="23857"/>
    <cellStyle name="Percent 2 20 2 72" xfId="26134"/>
    <cellStyle name="Percent 2 20 2 73" xfId="28961"/>
    <cellStyle name="Percent 2 20 2 74" xfId="29860"/>
    <cellStyle name="Percent 2 20 2 75" xfId="29998"/>
    <cellStyle name="Percent 2 20 2 76" xfId="12845"/>
    <cellStyle name="Percent 2 20 2 77" xfId="32197"/>
    <cellStyle name="Percent 2 20 2 78" xfId="37226"/>
    <cellStyle name="Percent 2 20 2 79" xfId="37318"/>
    <cellStyle name="Percent 2 20 2 8" xfId="8216"/>
    <cellStyle name="Percent 2 20 2 8 2" xfId="12767"/>
    <cellStyle name="Percent 2 20 2 8 3" xfId="19833"/>
    <cellStyle name="Percent 2 20 2 8 4" xfId="36232"/>
    <cellStyle name="Percent 2 20 2 8 5" xfId="33784"/>
    <cellStyle name="Percent 2 20 2 8 6" xfId="14014"/>
    <cellStyle name="Percent 2 20 2 80" xfId="46874"/>
    <cellStyle name="Percent 2 20 2 81" xfId="48197"/>
    <cellStyle name="Percent 2 20 2 82" xfId="49456"/>
    <cellStyle name="Percent 2 20 2 83" xfId="50697"/>
    <cellStyle name="Percent 2 20 2 84" xfId="51899"/>
    <cellStyle name="Percent 2 20 2 85" xfId="53178"/>
    <cellStyle name="Percent 2 20 2 86" xfId="54420"/>
    <cellStyle name="Percent 2 20 2 87" xfId="55654"/>
    <cellStyle name="Percent 2 20 2 88" xfId="56881"/>
    <cellStyle name="Percent 2 20 2 89" xfId="58098"/>
    <cellStyle name="Percent 2 20 2 9" xfId="8217"/>
    <cellStyle name="Percent 2 20 2 9 2" xfId="12768"/>
    <cellStyle name="Percent 2 20 2 9 3" xfId="19431"/>
    <cellStyle name="Percent 2 20 2 9 4" xfId="35982"/>
    <cellStyle name="Percent 2 20 2 9 5" xfId="39321"/>
    <cellStyle name="Percent 2 20 2 9 6" xfId="35770"/>
    <cellStyle name="Percent 2 20 2 90" xfId="59306"/>
    <cellStyle name="Percent 2 20 2 91" xfId="60500"/>
    <cellStyle name="Percent 2 20 2 92" xfId="61884"/>
    <cellStyle name="Percent 2 20 2 93" xfId="63078"/>
    <cellStyle name="Percent 2 20 20" xfId="8218"/>
    <cellStyle name="Percent 2 20 20 2" xfId="16242"/>
    <cellStyle name="Percent 2 20 20 3" xfId="32634"/>
    <cellStyle name="Percent 2 20 20 4" xfId="38583"/>
    <cellStyle name="Percent 2 20 20 5" xfId="11195"/>
    <cellStyle name="Percent 2 20 20 6" xfId="45203"/>
    <cellStyle name="Percent 2 20 21" xfId="8219"/>
    <cellStyle name="Percent 2 20 21 2" xfId="16640"/>
    <cellStyle name="Percent 2 20 21 3" xfId="32927"/>
    <cellStyle name="Percent 2 20 21 4" xfId="31330"/>
    <cellStyle name="Percent 2 20 21 5" xfId="38081"/>
    <cellStyle name="Percent 2 20 21 6" xfId="33950"/>
    <cellStyle name="Percent 2 20 22" xfId="8220"/>
    <cellStyle name="Percent 2 20 22 2" xfId="17032"/>
    <cellStyle name="Percent 2 20 22 3" xfId="33235"/>
    <cellStyle name="Percent 2 20 22 4" xfId="40318"/>
    <cellStyle name="Percent 2 20 22 5" xfId="42870"/>
    <cellStyle name="Percent 2 20 22 6" xfId="44301"/>
    <cellStyle name="Percent 2 20 23" xfId="8221"/>
    <cellStyle name="Percent 2 20 23 2" xfId="17431"/>
    <cellStyle name="Percent 2 20 23 3" xfId="33521"/>
    <cellStyle name="Percent 2 20 23 4" xfId="35276"/>
    <cellStyle name="Percent 2 20 23 5" xfId="38369"/>
    <cellStyle name="Percent 2 20 23 6" xfId="37406"/>
    <cellStyle name="Percent 2 20 24" xfId="8222"/>
    <cellStyle name="Percent 2 20 24 2" xfId="17834"/>
    <cellStyle name="Percent 2 20 24 3" xfId="33808"/>
    <cellStyle name="Percent 2 20 24 4" xfId="39814"/>
    <cellStyle name="Percent 2 20 24 5" xfId="42482"/>
    <cellStyle name="Percent 2 20 24 6" xfId="44059"/>
    <cellStyle name="Percent 2 20 25" xfId="8223"/>
    <cellStyle name="Percent 2 20 25 2" xfId="18239"/>
    <cellStyle name="Percent 2 20 25 3" xfId="34094"/>
    <cellStyle name="Percent 2 20 25 4" xfId="30566"/>
    <cellStyle name="Percent 2 20 25 5" xfId="41916"/>
    <cellStyle name="Percent 2 20 25 6" xfId="43519"/>
    <cellStyle name="Percent 2 20 26" xfId="8224"/>
    <cellStyle name="Percent 2 20 26 2" xfId="18647"/>
    <cellStyle name="Percent 2 20 26 3" xfId="34408"/>
    <cellStyle name="Percent 2 20 26 4" xfId="30398"/>
    <cellStyle name="Percent 2 20 26 5" xfId="41847"/>
    <cellStyle name="Percent 2 20 26 6" xfId="34339"/>
    <cellStyle name="Percent 2 20 27" xfId="8225"/>
    <cellStyle name="Percent 2 20 27 2" xfId="19056"/>
    <cellStyle name="Percent 2 20 27 3" xfId="34700"/>
    <cellStyle name="Percent 2 20 27 4" xfId="22967"/>
    <cellStyle name="Percent 2 20 27 5" xfId="36312"/>
    <cellStyle name="Percent 2 20 27 6" xfId="38118"/>
    <cellStyle name="Percent 2 20 28" xfId="8226"/>
    <cellStyle name="Percent 2 20 28 2" xfId="19462"/>
    <cellStyle name="Percent 2 20 28 3" xfId="34997"/>
    <cellStyle name="Percent 2 20 28 4" xfId="30712"/>
    <cellStyle name="Percent 2 20 28 5" xfId="40048"/>
    <cellStyle name="Percent 2 20 28 6" xfId="34755"/>
    <cellStyle name="Percent 2 20 29" xfId="8227"/>
    <cellStyle name="Percent 2 20 29 2" xfId="19868"/>
    <cellStyle name="Percent 2 20 29 3" xfId="35299"/>
    <cellStyle name="Percent 2 20 29 4" xfId="41030"/>
    <cellStyle name="Percent 2 20 29 5" xfId="43376"/>
    <cellStyle name="Percent 2 20 29 6" xfId="14902"/>
    <cellStyle name="Percent 2 20 3" xfId="8228"/>
    <cellStyle name="Percent 2 20 3 10" xfId="8229"/>
    <cellStyle name="Percent 2 20 3 10 2" xfId="12770"/>
    <cellStyle name="Percent 2 20 3 10 3" xfId="18611"/>
    <cellStyle name="Percent 2 20 3 10 4" xfId="35361"/>
    <cellStyle name="Percent 2 20 3 10 5" xfId="39870"/>
    <cellStyle name="Percent 2 20 3 10 6" xfId="35474"/>
    <cellStyle name="Percent 2 20 3 11" xfId="8230"/>
    <cellStyle name="Percent 2 20 3 11 2" xfId="12771"/>
    <cellStyle name="Percent 2 20 3 11 3" xfId="18207"/>
    <cellStyle name="Percent 2 20 3 11 4" xfId="35063"/>
    <cellStyle name="Percent 2 20 3 11 5" xfId="17748"/>
    <cellStyle name="Percent 2 20 3 11 6" xfId="40980"/>
    <cellStyle name="Percent 2 20 3 12" xfId="8231"/>
    <cellStyle name="Percent 2 20 3 12 2" xfId="12772"/>
    <cellStyle name="Percent 2 20 3 12 3" xfId="17799"/>
    <cellStyle name="Percent 2 20 3 12 4" xfId="34766"/>
    <cellStyle name="Percent 2 20 3 12 5" xfId="17385"/>
    <cellStyle name="Percent 2 20 3 12 6" xfId="42439"/>
    <cellStyle name="Percent 2 20 3 13" xfId="8232"/>
    <cellStyle name="Percent 2 20 3 13 2" xfId="12773"/>
    <cellStyle name="Percent 2 20 3 13 3" xfId="17400"/>
    <cellStyle name="Percent 2 20 3 13 4" xfId="34463"/>
    <cellStyle name="Percent 2 20 3 13 5" xfId="37457"/>
    <cellStyle name="Percent 2 20 3 13 6" xfId="31096"/>
    <cellStyle name="Percent 2 20 3 14" xfId="8233"/>
    <cellStyle name="Percent 2 20 3 14 2" xfId="13339"/>
    <cellStyle name="Percent 2 20 3 14 3" xfId="30198"/>
    <cellStyle name="Percent 2 20 3 14 4" xfId="32371"/>
    <cellStyle name="Percent 2 20 3 14 5" xfId="37254"/>
    <cellStyle name="Percent 2 20 3 14 6" xfId="36074"/>
    <cellStyle name="Percent 2 20 3 15" xfId="8234"/>
    <cellStyle name="Percent 2 20 3 15 2" xfId="15003"/>
    <cellStyle name="Percent 2 20 3 15 3" xfId="31670"/>
    <cellStyle name="Percent 2 20 3 15 4" xfId="40748"/>
    <cellStyle name="Percent 2 20 3 15 5" xfId="43184"/>
    <cellStyle name="Percent 2 20 3 15 6" xfId="33830"/>
    <cellStyle name="Percent 2 20 3 16" xfId="8235"/>
    <cellStyle name="Percent 2 20 3 16 2" xfId="15448"/>
    <cellStyle name="Percent 2 20 3 16 3" xfId="32019"/>
    <cellStyle name="Percent 2 20 3 16 4" xfId="37877"/>
    <cellStyle name="Percent 2 20 3 16 5" xfId="34622"/>
    <cellStyle name="Percent 2 20 3 16 6" xfId="39811"/>
    <cellStyle name="Percent 2 20 3 17" xfId="8236"/>
    <cellStyle name="Percent 2 20 3 17 2" xfId="15848"/>
    <cellStyle name="Percent 2 20 3 17 3" xfId="32332"/>
    <cellStyle name="Percent 2 20 3 17 4" xfId="40788"/>
    <cellStyle name="Percent 2 20 3 17 5" xfId="43212"/>
    <cellStyle name="Percent 2 20 3 17 6" xfId="44777"/>
    <cellStyle name="Percent 2 20 3 18" xfId="8237"/>
    <cellStyle name="Percent 2 20 3 18 2" xfId="16249"/>
    <cellStyle name="Percent 2 20 3 18 3" xfId="32640"/>
    <cellStyle name="Percent 2 20 3 18 4" xfId="41392"/>
    <cellStyle name="Percent 2 20 3 18 5" xfId="43655"/>
    <cellStyle name="Percent 2 20 3 18 6" xfId="44833"/>
    <cellStyle name="Percent 2 20 3 19" xfId="8238"/>
    <cellStyle name="Percent 2 20 3 19 2" xfId="16647"/>
    <cellStyle name="Percent 2 20 3 19 3" xfId="32932"/>
    <cellStyle name="Percent 2 20 3 19 4" xfId="34029"/>
    <cellStyle name="Percent 2 20 3 19 5" xfId="37213"/>
    <cellStyle name="Percent 2 20 3 19 6" xfId="45129"/>
    <cellStyle name="Percent 2 20 3 2" xfId="8239"/>
    <cellStyle name="Percent 2 20 3 2 10" xfId="50705"/>
    <cellStyle name="Percent 2 20 3 2 11" xfId="51907"/>
    <cellStyle name="Percent 2 20 3 2 12" xfId="53186"/>
    <cellStyle name="Percent 2 20 3 2 13" xfId="54428"/>
    <cellStyle name="Percent 2 20 3 2 14" xfId="55662"/>
    <cellStyle name="Percent 2 20 3 2 15" xfId="56889"/>
    <cellStyle name="Percent 2 20 3 2 16" xfId="58106"/>
    <cellStyle name="Percent 2 20 3 2 17" xfId="59314"/>
    <cellStyle name="Percent 2 20 3 2 18" xfId="60508"/>
    <cellStyle name="Percent 2 20 3 2 19" xfId="61892"/>
    <cellStyle name="Percent 2 20 3 2 2" xfId="12769"/>
    <cellStyle name="Percent 2 20 3 2 20" xfId="63086"/>
    <cellStyle name="Percent 2 20 3 2 3" xfId="19020"/>
    <cellStyle name="Percent 2 20 3 2 4" xfId="35697"/>
    <cellStyle name="Percent 2 20 3 2 5" xfId="30372"/>
    <cellStyle name="Percent 2 20 3 2 6" xfId="10675"/>
    <cellStyle name="Percent 2 20 3 2 7" xfId="46882"/>
    <cellStyle name="Percent 2 20 3 2 8" xfId="48205"/>
    <cellStyle name="Percent 2 20 3 2 9" xfId="49464"/>
    <cellStyle name="Percent 2 20 3 20" xfId="8240"/>
    <cellStyle name="Percent 2 20 3 20 2" xfId="17040"/>
    <cellStyle name="Percent 2 20 3 20 3" xfId="33241"/>
    <cellStyle name="Percent 2 20 3 20 4" xfId="39443"/>
    <cellStyle name="Percent 2 20 3 20 5" xfId="42183"/>
    <cellStyle name="Percent 2 20 3 20 6" xfId="43483"/>
    <cellStyle name="Percent 2 20 3 21" xfId="8241"/>
    <cellStyle name="Percent 2 20 3 21 2" xfId="17436"/>
    <cellStyle name="Percent 2 20 3 21 3" xfId="33528"/>
    <cellStyle name="Percent 2 20 3 21 4" xfId="37632"/>
    <cellStyle name="Percent 2 20 3 21 5" xfId="40499"/>
    <cellStyle name="Percent 2 20 3 21 6" xfId="32977"/>
    <cellStyle name="Percent 2 20 3 22" xfId="8242"/>
    <cellStyle name="Percent 2 20 3 22 2" xfId="17842"/>
    <cellStyle name="Percent 2 20 3 22 3" xfId="33813"/>
    <cellStyle name="Percent 2 20 3 22 4" xfId="38891"/>
    <cellStyle name="Percent 2 20 3 22 5" xfId="35002"/>
    <cellStyle name="Percent 2 20 3 22 6" xfId="36319"/>
    <cellStyle name="Percent 2 20 3 23" xfId="8243"/>
    <cellStyle name="Percent 2 20 3 23 2" xfId="18246"/>
    <cellStyle name="Percent 2 20 3 23 3" xfId="34099"/>
    <cellStyle name="Percent 2 20 3 23 4" xfId="30792"/>
    <cellStyle name="Percent 2 20 3 23 5" xfId="40282"/>
    <cellStyle name="Percent 2 20 3 23 6" xfId="44813"/>
    <cellStyle name="Percent 2 20 3 24" xfId="8244"/>
    <cellStyle name="Percent 2 20 3 24 2" xfId="18655"/>
    <cellStyle name="Percent 2 20 3 24 3" xfId="34411"/>
    <cellStyle name="Percent 2 20 3 24 4" xfId="31487"/>
    <cellStyle name="Percent 2 20 3 24 5" xfId="38421"/>
    <cellStyle name="Percent 2 20 3 24 6" xfId="38684"/>
    <cellStyle name="Percent 2 20 3 25" xfId="8245"/>
    <cellStyle name="Percent 2 20 3 25 2" xfId="19064"/>
    <cellStyle name="Percent 2 20 3 25 3" xfId="34704"/>
    <cellStyle name="Percent 2 20 3 25 4" xfId="30803"/>
    <cellStyle name="Percent 2 20 3 25 5" xfId="38560"/>
    <cellStyle name="Percent 2 20 3 25 6" xfId="39864"/>
    <cellStyle name="Percent 2 20 3 26" xfId="8246"/>
    <cellStyle name="Percent 2 20 3 26 2" xfId="19470"/>
    <cellStyle name="Percent 2 20 3 26 3" xfId="35003"/>
    <cellStyle name="Percent 2 20 3 26 4" xfId="10645"/>
    <cellStyle name="Percent 2 20 3 26 5" xfId="34550"/>
    <cellStyle name="Percent 2 20 3 26 6" xfId="37126"/>
    <cellStyle name="Percent 2 20 3 27" xfId="8247"/>
    <cellStyle name="Percent 2 20 3 27 2" xfId="19876"/>
    <cellStyle name="Percent 2 20 3 27 3" xfId="35305"/>
    <cellStyle name="Percent 2 20 3 27 4" xfId="39640"/>
    <cellStyle name="Percent 2 20 3 27 5" xfId="42346"/>
    <cellStyle name="Percent 2 20 3 27 6" xfId="13933"/>
    <cellStyle name="Percent 2 20 3 28" xfId="8248"/>
    <cellStyle name="Percent 2 20 3 28 2" xfId="20275"/>
    <cellStyle name="Percent 2 20 3 28 3" xfId="35642"/>
    <cellStyle name="Percent 2 20 3 28 4" xfId="31880"/>
    <cellStyle name="Percent 2 20 3 28 5" xfId="39151"/>
    <cellStyle name="Percent 2 20 3 28 6" xfId="43659"/>
    <cellStyle name="Percent 2 20 3 29" xfId="8249"/>
    <cellStyle name="Percent 2 20 3 29 2" xfId="20681"/>
    <cellStyle name="Percent 2 20 3 29 3" xfId="35920"/>
    <cellStyle name="Percent 2 20 3 29 4" xfId="41301"/>
    <cellStyle name="Percent 2 20 3 29 5" xfId="43584"/>
    <cellStyle name="Percent 2 20 3 29 6" xfId="44869"/>
    <cellStyle name="Percent 2 20 3 3" xfId="8250"/>
    <cellStyle name="Percent 2 20 3 3 10" xfId="50706"/>
    <cellStyle name="Percent 2 20 3 3 11" xfId="51908"/>
    <cellStyle name="Percent 2 20 3 3 12" xfId="53187"/>
    <cellStyle name="Percent 2 20 3 3 13" xfId="54429"/>
    <cellStyle name="Percent 2 20 3 3 14" xfId="55663"/>
    <cellStyle name="Percent 2 20 3 3 15" xfId="56890"/>
    <cellStyle name="Percent 2 20 3 3 16" xfId="58107"/>
    <cellStyle name="Percent 2 20 3 3 17" xfId="59315"/>
    <cellStyle name="Percent 2 20 3 3 18" xfId="60509"/>
    <cellStyle name="Percent 2 20 3 3 19" xfId="61893"/>
    <cellStyle name="Percent 2 20 3 3 2" xfId="12774"/>
    <cellStyle name="Percent 2 20 3 3 20" xfId="63087"/>
    <cellStyle name="Percent 2 20 3 3 3" xfId="17001"/>
    <cellStyle name="Percent 2 20 3 3 4" xfId="34150"/>
    <cellStyle name="Percent 2 20 3 3 5" xfId="23329"/>
    <cellStyle name="Percent 2 20 3 3 6" xfId="42916"/>
    <cellStyle name="Percent 2 20 3 3 7" xfId="46883"/>
    <cellStyle name="Percent 2 20 3 3 8" xfId="48206"/>
    <cellStyle name="Percent 2 20 3 3 9" xfId="49465"/>
    <cellStyle name="Percent 2 20 3 30" xfId="8251"/>
    <cellStyle name="Percent 2 20 3 30 2" xfId="21041"/>
    <cellStyle name="Percent 2 20 3 30 3" xfId="36192"/>
    <cellStyle name="Percent 2 20 3 30 4" xfId="32283"/>
    <cellStyle name="Percent 2 20 3 30 5" xfId="36367"/>
    <cellStyle name="Percent 2 20 3 30 6" xfId="32686"/>
    <cellStyle name="Percent 2 20 3 31" xfId="8252"/>
    <cellStyle name="Percent 2 20 3 31 2" xfId="18573"/>
    <cellStyle name="Percent 2 20 3 31 3" xfId="34347"/>
    <cellStyle name="Percent 2 20 3 31 4" xfId="39314"/>
    <cellStyle name="Percent 2 20 3 31 5" xfId="42089"/>
    <cellStyle name="Percent 2 20 3 31 6" xfId="43025"/>
    <cellStyle name="Percent 2 20 3 32" xfId="8253"/>
    <cellStyle name="Percent 2 20 3 32 2" xfId="23033"/>
    <cellStyle name="Percent 2 20 3 32 3" xfId="37552"/>
    <cellStyle name="Percent 2 20 3 32 4" xfId="34980"/>
    <cellStyle name="Percent 2 20 3 32 5" xfId="15473"/>
    <cellStyle name="Percent 2 20 3 32 6" xfId="44374"/>
    <cellStyle name="Percent 2 20 3 33" xfId="8254"/>
    <cellStyle name="Percent 2 20 3 33 2" xfId="13750"/>
    <cellStyle name="Percent 2 20 3 33 3" xfId="30545"/>
    <cellStyle name="Percent 2 20 3 33 4" xfId="38669"/>
    <cellStyle name="Percent 2 20 3 33 5" xfId="31637"/>
    <cellStyle name="Percent 2 20 3 33 6" xfId="35518"/>
    <cellStyle name="Percent 2 20 3 34" xfId="9788"/>
    <cellStyle name="Percent 2 20 3 35" xfId="16675"/>
    <cellStyle name="Percent 2 20 3 36" xfId="24326"/>
    <cellStyle name="Percent 2 20 3 37" xfId="19032"/>
    <cellStyle name="Percent 2 20 3 38" xfId="22338"/>
    <cellStyle name="Percent 2 20 3 39" xfId="20311"/>
    <cellStyle name="Percent 2 20 3 4" xfId="8255"/>
    <cellStyle name="Percent 2 20 3 4 10" xfId="50707"/>
    <cellStyle name="Percent 2 20 3 4 11" xfId="51909"/>
    <cellStyle name="Percent 2 20 3 4 12" xfId="53188"/>
    <cellStyle name="Percent 2 20 3 4 13" xfId="54430"/>
    <cellStyle name="Percent 2 20 3 4 14" xfId="55664"/>
    <cellStyle name="Percent 2 20 3 4 15" xfId="56891"/>
    <cellStyle name="Percent 2 20 3 4 16" xfId="58108"/>
    <cellStyle name="Percent 2 20 3 4 17" xfId="59316"/>
    <cellStyle name="Percent 2 20 3 4 18" xfId="60510"/>
    <cellStyle name="Percent 2 20 3 4 19" xfId="61894"/>
    <cellStyle name="Percent 2 20 3 4 2" xfId="12775"/>
    <cellStyle name="Percent 2 20 3 4 20" xfId="63088"/>
    <cellStyle name="Percent 2 20 3 4 3" xfId="16607"/>
    <cellStyle name="Percent 2 20 3 4 4" xfId="19881"/>
    <cellStyle name="Percent 2 20 3 4 5" xfId="35355"/>
    <cellStyle name="Percent 2 20 3 4 6" xfId="40815"/>
    <cellStyle name="Percent 2 20 3 4 7" xfId="46884"/>
    <cellStyle name="Percent 2 20 3 4 8" xfId="48207"/>
    <cellStyle name="Percent 2 20 3 4 9" xfId="49466"/>
    <cellStyle name="Percent 2 20 3 40" xfId="15855"/>
    <cellStyle name="Percent 2 20 3 41" xfId="17724"/>
    <cellStyle name="Percent 2 20 3 42" xfId="14993"/>
    <cellStyle name="Percent 2 20 3 43" xfId="23737"/>
    <cellStyle name="Percent 2 20 3 44" xfId="22082"/>
    <cellStyle name="Percent 2 20 3 45" xfId="21338"/>
    <cellStyle name="Percent 2 20 3 46" xfId="22017"/>
    <cellStyle name="Percent 2 20 3 47" xfId="21398"/>
    <cellStyle name="Percent 2 20 3 48" xfId="21956"/>
    <cellStyle name="Percent 2 20 3 49" xfId="21452"/>
    <cellStyle name="Percent 2 20 3 5" xfId="8256"/>
    <cellStyle name="Percent 2 20 3 5 10" xfId="50708"/>
    <cellStyle name="Percent 2 20 3 5 11" xfId="51910"/>
    <cellStyle name="Percent 2 20 3 5 12" xfId="53189"/>
    <cellStyle name="Percent 2 20 3 5 13" xfId="54431"/>
    <cellStyle name="Percent 2 20 3 5 14" xfId="55665"/>
    <cellStyle name="Percent 2 20 3 5 15" xfId="56892"/>
    <cellStyle name="Percent 2 20 3 5 16" xfId="58109"/>
    <cellStyle name="Percent 2 20 3 5 17" xfId="59317"/>
    <cellStyle name="Percent 2 20 3 5 18" xfId="60511"/>
    <cellStyle name="Percent 2 20 3 5 19" xfId="61895"/>
    <cellStyle name="Percent 2 20 3 5 2" xfId="12776"/>
    <cellStyle name="Percent 2 20 3 5 20" xfId="63089"/>
    <cellStyle name="Percent 2 20 3 5 3" xfId="9927"/>
    <cellStyle name="Percent 2 20 3 5 4" xfId="37358"/>
    <cellStyle name="Percent 2 20 3 5 5" xfId="22916"/>
    <cellStyle name="Percent 2 20 3 5 6" xfId="42809"/>
    <cellStyle name="Percent 2 20 3 5 7" xfId="46885"/>
    <cellStyle name="Percent 2 20 3 5 8" xfId="48208"/>
    <cellStyle name="Percent 2 20 3 5 9" xfId="49467"/>
    <cellStyle name="Percent 2 20 3 50" xfId="24266"/>
    <cellStyle name="Percent 2 20 3 51" xfId="21502"/>
    <cellStyle name="Percent 2 20 3 52" xfId="23965"/>
    <cellStyle name="Percent 2 20 3 53" xfId="21544"/>
    <cellStyle name="Percent 2 20 3 54" xfId="21837"/>
    <cellStyle name="Percent 2 20 3 55" xfId="24076"/>
    <cellStyle name="Percent 2 20 3 56" xfId="21814"/>
    <cellStyle name="Percent 2 20 3 57" xfId="24508"/>
    <cellStyle name="Percent 2 20 3 58" xfId="24710"/>
    <cellStyle name="Percent 2 20 3 59" xfId="24914"/>
    <cellStyle name="Percent 2 20 3 6" xfId="8257"/>
    <cellStyle name="Percent 2 20 3 6 10" xfId="50709"/>
    <cellStyle name="Percent 2 20 3 6 11" xfId="51911"/>
    <cellStyle name="Percent 2 20 3 6 12" xfId="53190"/>
    <cellStyle name="Percent 2 20 3 6 13" xfId="54432"/>
    <cellStyle name="Percent 2 20 3 6 14" xfId="55666"/>
    <cellStyle name="Percent 2 20 3 6 15" xfId="56893"/>
    <cellStyle name="Percent 2 20 3 6 16" xfId="58110"/>
    <cellStyle name="Percent 2 20 3 6 17" xfId="59318"/>
    <cellStyle name="Percent 2 20 3 6 18" xfId="60512"/>
    <cellStyle name="Percent 2 20 3 6 19" xfId="61896"/>
    <cellStyle name="Percent 2 20 3 6 2" xfId="12777"/>
    <cellStyle name="Percent 2 20 3 6 20" xfId="63090"/>
    <cellStyle name="Percent 2 20 3 6 3" xfId="16207"/>
    <cellStyle name="Percent 2 20 3 6 4" xfId="37052"/>
    <cellStyle name="Percent 2 20 3 6 5" xfId="36157"/>
    <cellStyle name="Percent 2 20 3 6 6" xfId="11181"/>
    <cellStyle name="Percent 2 20 3 6 7" xfId="46886"/>
    <cellStyle name="Percent 2 20 3 6 8" xfId="48209"/>
    <cellStyle name="Percent 2 20 3 6 9" xfId="49468"/>
    <cellStyle name="Percent 2 20 3 60" xfId="25112"/>
    <cellStyle name="Percent 2 20 3 61" xfId="25309"/>
    <cellStyle name="Percent 2 20 3 62" xfId="25510"/>
    <cellStyle name="Percent 2 20 3 63" xfId="25699"/>
    <cellStyle name="Percent 2 20 3 64" xfId="27989"/>
    <cellStyle name="Percent 2 20 3 65" xfId="28987"/>
    <cellStyle name="Percent 2 20 3 66" xfId="29359"/>
    <cellStyle name="Percent 2 20 3 67" xfId="29049"/>
    <cellStyle name="Percent 2 20 3 68" xfId="29162"/>
    <cellStyle name="Percent 2 20 3 69" xfId="21674"/>
    <cellStyle name="Percent 2 20 3 7" xfId="8258"/>
    <cellStyle name="Percent 2 20 3 7 10" xfId="50710"/>
    <cellStyle name="Percent 2 20 3 7 11" xfId="51912"/>
    <cellStyle name="Percent 2 20 3 7 12" xfId="53191"/>
    <cellStyle name="Percent 2 20 3 7 13" xfId="54433"/>
    <cellStyle name="Percent 2 20 3 7 14" xfId="55667"/>
    <cellStyle name="Percent 2 20 3 7 15" xfId="56894"/>
    <cellStyle name="Percent 2 20 3 7 16" xfId="58111"/>
    <cellStyle name="Percent 2 20 3 7 17" xfId="59319"/>
    <cellStyle name="Percent 2 20 3 7 18" xfId="60513"/>
    <cellStyle name="Percent 2 20 3 7 19" xfId="61897"/>
    <cellStyle name="Percent 2 20 3 7 2" xfId="12778"/>
    <cellStyle name="Percent 2 20 3 7 20" xfId="63091"/>
    <cellStyle name="Percent 2 20 3 7 3" xfId="15807"/>
    <cellStyle name="Percent 2 20 3 7 4" xfId="37836"/>
    <cellStyle name="Percent 2 20 3 7 5" xfId="39757"/>
    <cellStyle name="Percent 2 20 3 7 6" xfId="42633"/>
    <cellStyle name="Percent 2 20 3 7 7" xfId="46887"/>
    <cellStyle name="Percent 2 20 3 7 8" xfId="48210"/>
    <cellStyle name="Percent 2 20 3 7 9" xfId="49469"/>
    <cellStyle name="Percent 2 20 3 70" xfId="27047"/>
    <cellStyle name="Percent 2 20 3 71" xfId="24497"/>
    <cellStyle name="Percent 2 20 3 72" xfId="23662"/>
    <cellStyle name="Percent 2 20 3 73" xfId="27676"/>
    <cellStyle name="Percent 2 20 3 74" xfId="29436"/>
    <cellStyle name="Percent 2 20 3 75" xfId="29952"/>
    <cellStyle name="Percent 2 20 3 76" xfId="12844"/>
    <cellStyle name="Percent 2 20 3 77" xfId="31842"/>
    <cellStyle name="Percent 2 20 3 78" xfId="34068"/>
    <cellStyle name="Percent 2 20 3 79" xfId="40425"/>
    <cellStyle name="Percent 2 20 3 8" xfId="8259"/>
    <cellStyle name="Percent 2 20 3 8 2" xfId="12779"/>
    <cellStyle name="Percent 2 20 3 8 3" xfId="15407"/>
    <cellStyle name="Percent 2 20 3 8 4" xfId="37154"/>
    <cellStyle name="Percent 2 20 3 8 5" xfId="34309"/>
    <cellStyle name="Percent 2 20 3 8 6" xfId="39195"/>
    <cellStyle name="Percent 2 20 3 80" xfId="46881"/>
    <cellStyle name="Percent 2 20 3 81" xfId="48204"/>
    <cellStyle name="Percent 2 20 3 82" xfId="49463"/>
    <cellStyle name="Percent 2 20 3 83" xfId="50704"/>
    <cellStyle name="Percent 2 20 3 84" xfId="51906"/>
    <cellStyle name="Percent 2 20 3 85" xfId="53185"/>
    <cellStyle name="Percent 2 20 3 86" xfId="54427"/>
    <cellStyle name="Percent 2 20 3 87" xfId="55661"/>
    <cellStyle name="Percent 2 20 3 88" xfId="56888"/>
    <cellStyle name="Percent 2 20 3 89" xfId="58105"/>
    <cellStyle name="Percent 2 20 3 9" xfId="8260"/>
    <cellStyle name="Percent 2 20 3 9 2" xfId="12780"/>
    <cellStyle name="Percent 2 20 3 9 3" xfId="14962"/>
    <cellStyle name="Percent 2 20 3 9 4" xfId="33426"/>
    <cellStyle name="Percent 2 20 3 9 5" xfId="40378"/>
    <cellStyle name="Percent 2 20 3 9 6" xfId="38881"/>
    <cellStyle name="Percent 2 20 3 90" xfId="59313"/>
    <cellStyle name="Percent 2 20 3 91" xfId="60507"/>
    <cellStyle name="Percent 2 20 3 92" xfId="61891"/>
    <cellStyle name="Percent 2 20 3 93" xfId="63085"/>
    <cellStyle name="Percent 2 20 30" xfId="8261"/>
    <cellStyle name="Percent 2 20 30 2" xfId="20268"/>
    <cellStyle name="Percent 2 20 30 3" xfId="35636"/>
    <cellStyle name="Percent 2 20 30 4" xfId="32007"/>
    <cellStyle name="Percent 2 20 30 5" xfId="41749"/>
    <cellStyle name="Percent 2 20 30 6" xfId="43968"/>
    <cellStyle name="Percent 2 20 31" xfId="8262"/>
    <cellStyle name="Percent 2 20 31 2" xfId="20674"/>
    <cellStyle name="Percent 2 20 31 3" xfId="35916"/>
    <cellStyle name="Percent 2 20 31 4" xfId="10820"/>
    <cellStyle name="Percent 2 20 31 5" xfId="32180"/>
    <cellStyle name="Percent 2 20 31 6" xfId="45042"/>
    <cellStyle name="Percent 2 20 32" xfId="8263"/>
    <cellStyle name="Percent 2 20 32 2" xfId="21039"/>
    <cellStyle name="Percent 2 20 32 3" xfId="36190"/>
    <cellStyle name="Percent 2 20 32 4" xfId="10927"/>
    <cellStyle name="Percent 2 20 32 5" xfId="41891"/>
    <cellStyle name="Percent 2 20 32 6" xfId="45119"/>
    <cellStyle name="Percent 2 20 33" xfId="8264"/>
    <cellStyle name="Percent 2 20 33 2" xfId="18575"/>
    <cellStyle name="Percent 2 20 33 3" xfId="34349"/>
    <cellStyle name="Percent 2 20 33 4" xfId="39077"/>
    <cellStyle name="Percent 2 20 33 5" xfId="32046"/>
    <cellStyle name="Percent 2 20 33 6" xfId="37641"/>
    <cellStyle name="Percent 2 20 34" xfId="8265"/>
    <cellStyle name="Percent 2 20 34 2" xfId="23035"/>
    <cellStyle name="Percent 2 20 34 3" xfId="37554"/>
    <cellStyle name="Percent 2 20 34 4" xfId="11139"/>
    <cellStyle name="Percent 2 20 34 5" xfId="35169"/>
    <cellStyle name="Percent 2 20 34 6" xfId="40457"/>
    <cellStyle name="Percent 2 20 35" xfId="8266"/>
    <cellStyle name="Percent 2 20 35 2" xfId="13747"/>
    <cellStyle name="Percent 2 20 35 3" xfId="30542"/>
    <cellStyle name="Percent 2 20 35 4" xfId="39035"/>
    <cellStyle name="Percent 2 20 35 5" xfId="23526"/>
    <cellStyle name="Percent 2 20 35 6" xfId="43542"/>
    <cellStyle name="Percent 2 20 36" xfId="9786"/>
    <cellStyle name="Percent 2 20 37" xfId="23416"/>
    <cellStyle name="Percent 2 20 38" xfId="22501"/>
    <cellStyle name="Percent 2 20 39" xfId="19026"/>
    <cellStyle name="Percent 2 20 4" xfId="8267"/>
    <cellStyle name="Percent 2 20 4 10" xfId="50711"/>
    <cellStyle name="Percent 2 20 4 11" xfId="51913"/>
    <cellStyle name="Percent 2 20 4 12" xfId="53192"/>
    <cellStyle name="Percent 2 20 4 13" xfId="54434"/>
    <cellStyle name="Percent 2 20 4 14" xfId="55668"/>
    <cellStyle name="Percent 2 20 4 15" xfId="56895"/>
    <cellStyle name="Percent 2 20 4 16" xfId="58112"/>
    <cellStyle name="Percent 2 20 4 17" xfId="59320"/>
    <cellStyle name="Percent 2 20 4 18" xfId="60514"/>
    <cellStyle name="Percent 2 20 4 19" xfId="61898"/>
    <cellStyle name="Percent 2 20 4 2" xfId="12750"/>
    <cellStyle name="Percent 2 20 4 20" xfId="63092"/>
    <cellStyle name="Percent 2 20 4 3" xfId="17002"/>
    <cellStyle name="Percent 2 20 4 4" xfId="36362"/>
    <cellStyle name="Percent 2 20 4 5" xfId="40389"/>
    <cellStyle name="Percent 2 20 4 6" xfId="35875"/>
    <cellStyle name="Percent 2 20 4 7" xfId="46888"/>
    <cellStyle name="Percent 2 20 4 8" xfId="48211"/>
    <cellStyle name="Percent 2 20 4 9" xfId="49470"/>
    <cellStyle name="Percent 2 20 40" xfId="13409"/>
    <cellStyle name="Percent 2 20 41" xfId="20525"/>
    <cellStyle name="Percent 2 20 42" xfId="24449"/>
    <cellStyle name="Percent 2 20 43" xfId="24658"/>
    <cellStyle name="Percent 2 20 44" xfId="24860"/>
    <cellStyle name="Percent 2 20 45" xfId="25064"/>
    <cellStyle name="Percent 2 20 46" xfId="25260"/>
    <cellStyle name="Percent 2 20 47" xfId="25459"/>
    <cellStyle name="Percent 2 20 48" xfId="25657"/>
    <cellStyle name="Percent 2 20 49" xfId="25842"/>
    <cellStyle name="Percent 2 20 5" xfId="8268"/>
    <cellStyle name="Percent 2 20 5 10" xfId="50712"/>
    <cellStyle name="Percent 2 20 5 11" xfId="51914"/>
    <cellStyle name="Percent 2 20 5 12" xfId="53193"/>
    <cellStyle name="Percent 2 20 5 13" xfId="54435"/>
    <cellStyle name="Percent 2 20 5 14" xfId="55669"/>
    <cellStyle name="Percent 2 20 5 15" xfId="56896"/>
    <cellStyle name="Percent 2 20 5 16" xfId="58113"/>
    <cellStyle name="Percent 2 20 5 17" xfId="59321"/>
    <cellStyle name="Percent 2 20 5 18" xfId="60515"/>
    <cellStyle name="Percent 2 20 5 19" xfId="61899"/>
    <cellStyle name="Percent 2 20 5 2" xfId="12781"/>
    <cellStyle name="Percent 2 20 5 20" xfId="63093"/>
    <cellStyle name="Percent 2 20 5 3" xfId="13438"/>
    <cellStyle name="Percent 2 20 5 4" xfId="37309"/>
    <cellStyle name="Percent 2 20 5 5" xfId="38731"/>
    <cellStyle name="Percent 2 20 5 6" xfId="43880"/>
    <cellStyle name="Percent 2 20 5 7" xfId="46889"/>
    <cellStyle name="Percent 2 20 5 8" xfId="48212"/>
    <cellStyle name="Percent 2 20 5 9" xfId="49471"/>
    <cellStyle name="Percent 2 20 50" xfId="26031"/>
    <cellStyle name="Percent 2 20 51" xfId="26222"/>
    <cellStyle name="Percent 2 20 52" xfId="26406"/>
    <cellStyle name="Percent 2 20 53" xfId="26589"/>
    <cellStyle name="Percent 2 20 54" xfId="26777"/>
    <cellStyle name="Percent 2 20 55" xfId="26955"/>
    <cellStyle name="Percent 2 20 56" xfId="27133"/>
    <cellStyle name="Percent 2 20 57" xfId="27305"/>
    <cellStyle name="Percent 2 20 58" xfId="27475"/>
    <cellStyle name="Percent 2 20 59" xfId="27640"/>
    <cellStyle name="Percent 2 20 6" xfId="8269"/>
    <cellStyle name="Percent 2 20 6 10" xfId="50713"/>
    <cellStyle name="Percent 2 20 6 11" xfId="51915"/>
    <cellStyle name="Percent 2 20 6 12" xfId="53194"/>
    <cellStyle name="Percent 2 20 6 13" xfId="54436"/>
    <cellStyle name="Percent 2 20 6 14" xfId="55670"/>
    <cellStyle name="Percent 2 20 6 15" xfId="56897"/>
    <cellStyle name="Percent 2 20 6 16" xfId="58114"/>
    <cellStyle name="Percent 2 20 6 17" xfId="59322"/>
    <cellStyle name="Percent 2 20 6 18" xfId="60516"/>
    <cellStyle name="Percent 2 20 6 19" xfId="61900"/>
    <cellStyle name="Percent 2 20 6 2" xfId="12782"/>
    <cellStyle name="Percent 2 20 6 20" xfId="63094"/>
    <cellStyle name="Percent 2 20 6 3" xfId="10702"/>
    <cellStyle name="Percent 2 20 6 4" xfId="33858"/>
    <cellStyle name="Percent 2 20 6 5" xfId="40239"/>
    <cellStyle name="Percent 2 20 6 6" xfId="43154"/>
    <cellStyle name="Percent 2 20 6 7" xfId="46890"/>
    <cellStyle name="Percent 2 20 6 8" xfId="48213"/>
    <cellStyle name="Percent 2 20 6 9" xfId="49472"/>
    <cellStyle name="Percent 2 20 60" xfId="27798"/>
    <cellStyle name="Percent 2 20 61" xfId="27952"/>
    <cellStyle name="Percent 2 20 62" xfId="28099"/>
    <cellStyle name="Percent 2 20 63" xfId="28248"/>
    <cellStyle name="Percent 2 20 64" xfId="28402"/>
    <cellStyle name="Percent 2 20 65" xfId="28545"/>
    <cellStyle name="Percent 2 20 66" xfId="28857"/>
    <cellStyle name="Percent 2 20 67" xfId="28564"/>
    <cellStyle name="Percent 2 20 68" xfId="25267"/>
    <cellStyle name="Percent 2 20 69" xfId="28197"/>
    <cellStyle name="Percent 2 20 7" xfId="8270"/>
    <cellStyle name="Percent 2 20 7 10" xfId="50714"/>
    <cellStyle name="Percent 2 20 7 11" xfId="51916"/>
    <cellStyle name="Percent 2 20 7 12" xfId="53195"/>
    <cellStyle name="Percent 2 20 7 13" xfId="54437"/>
    <cellStyle name="Percent 2 20 7 14" xfId="55671"/>
    <cellStyle name="Percent 2 20 7 15" xfId="56898"/>
    <cellStyle name="Percent 2 20 7 16" xfId="58115"/>
    <cellStyle name="Percent 2 20 7 17" xfId="59323"/>
    <cellStyle name="Percent 2 20 7 18" xfId="60517"/>
    <cellStyle name="Percent 2 20 7 19" xfId="61901"/>
    <cellStyle name="Percent 2 20 7 2" xfId="12783"/>
    <cellStyle name="Percent 2 20 7 20" xfId="63095"/>
    <cellStyle name="Percent 2 20 7 3" xfId="9931"/>
    <cellStyle name="Percent 2 20 7 4" xfId="33583"/>
    <cellStyle name="Percent 2 20 7 5" xfId="38250"/>
    <cellStyle name="Percent 2 20 7 6" xfId="39620"/>
    <cellStyle name="Percent 2 20 7 7" xfId="46891"/>
    <cellStyle name="Percent 2 20 7 8" xfId="48214"/>
    <cellStyle name="Percent 2 20 7 9" xfId="49473"/>
    <cellStyle name="Percent 2 20 70" xfId="28792"/>
    <cellStyle name="Percent 2 20 71" xfId="28679"/>
    <cellStyle name="Percent 2 20 72" xfId="22947"/>
    <cellStyle name="Percent 2 20 73" xfId="24690"/>
    <cellStyle name="Percent 2 20 74" xfId="28398"/>
    <cellStyle name="Percent 2 20 75" xfId="29683"/>
    <cellStyle name="Percent 2 20 76" xfId="26279"/>
    <cellStyle name="Percent 2 20 77" xfId="29464"/>
    <cellStyle name="Percent 2 20 78" xfId="13345"/>
    <cellStyle name="Percent 2 20 79" xfId="32503"/>
    <cellStyle name="Percent 2 20 8" xfId="8271"/>
    <cellStyle name="Percent 2 20 8 10" xfId="50715"/>
    <cellStyle name="Percent 2 20 8 11" xfId="51917"/>
    <cellStyle name="Percent 2 20 8 12" xfId="53196"/>
    <cellStyle name="Percent 2 20 8 13" xfId="54438"/>
    <cellStyle name="Percent 2 20 8 14" xfId="55672"/>
    <cellStyle name="Percent 2 20 8 15" xfId="56899"/>
    <cellStyle name="Percent 2 20 8 16" xfId="58116"/>
    <cellStyle name="Percent 2 20 8 17" xfId="59324"/>
    <cellStyle name="Percent 2 20 8 18" xfId="60518"/>
    <cellStyle name="Percent 2 20 8 19" xfId="61902"/>
    <cellStyle name="Percent 2 20 8 2" xfId="12784"/>
    <cellStyle name="Percent 2 20 8 20" xfId="63096"/>
    <cellStyle name="Percent 2 20 8 3" xfId="9930"/>
    <cellStyle name="Percent 2 20 8 4" xfId="33294"/>
    <cellStyle name="Percent 2 20 8 5" xfId="40006"/>
    <cellStyle name="Percent 2 20 8 6" xfId="31969"/>
    <cellStyle name="Percent 2 20 8 7" xfId="46892"/>
    <cellStyle name="Percent 2 20 8 8" xfId="48215"/>
    <cellStyle name="Percent 2 20 8 9" xfId="49474"/>
    <cellStyle name="Percent 2 20 80" xfId="36641"/>
    <cellStyle name="Percent 2 20 81" xfId="33083"/>
    <cellStyle name="Percent 2 20 82" xfId="46873"/>
    <cellStyle name="Percent 2 20 83" xfId="48196"/>
    <cellStyle name="Percent 2 20 84" xfId="49455"/>
    <cellStyle name="Percent 2 20 85" xfId="50696"/>
    <cellStyle name="Percent 2 20 86" xfId="51898"/>
    <cellStyle name="Percent 2 20 87" xfId="53177"/>
    <cellStyle name="Percent 2 20 88" xfId="54419"/>
    <cellStyle name="Percent 2 20 89" xfId="55653"/>
    <cellStyle name="Percent 2 20 9" xfId="8272"/>
    <cellStyle name="Percent 2 20 9 10" xfId="50716"/>
    <cellStyle name="Percent 2 20 9 11" xfId="51918"/>
    <cellStyle name="Percent 2 20 9 12" xfId="53197"/>
    <cellStyle name="Percent 2 20 9 13" xfId="54439"/>
    <cellStyle name="Percent 2 20 9 14" xfId="55673"/>
    <cellStyle name="Percent 2 20 9 15" xfId="56900"/>
    <cellStyle name="Percent 2 20 9 16" xfId="58117"/>
    <cellStyle name="Percent 2 20 9 17" xfId="59325"/>
    <cellStyle name="Percent 2 20 9 18" xfId="60519"/>
    <cellStyle name="Percent 2 20 9 19" xfId="61903"/>
    <cellStyle name="Percent 2 20 9 2" xfId="12785"/>
    <cellStyle name="Percent 2 20 9 20" xfId="63097"/>
    <cellStyle name="Percent 2 20 9 3" xfId="9929"/>
    <cellStyle name="Percent 2 20 9 4" xfId="32992"/>
    <cellStyle name="Percent 2 20 9 5" xfId="32257"/>
    <cellStyle name="Percent 2 20 9 6" xfId="42180"/>
    <cellStyle name="Percent 2 20 9 7" xfId="46893"/>
    <cellStyle name="Percent 2 20 9 8" xfId="48216"/>
    <cellStyle name="Percent 2 20 9 9" xfId="49475"/>
    <cellStyle name="Percent 2 20 90" xfId="56880"/>
    <cellStyle name="Percent 2 20 91" xfId="58097"/>
    <cellStyle name="Percent 2 20 92" xfId="59305"/>
    <cellStyle name="Percent 2 20 93" xfId="60499"/>
    <cellStyle name="Percent 2 20 94" xfId="61883"/>
    <cellStyle name="Percent 2 20 95" xfId="63077"/>
    <cellStyle name="Percent 2 21" xfId="8273"/>
    <cellStyle name="Percent 2 21 10" xfId="8274"/>
    <cellStyle name="Percent 2 21 10 2" xfId="12787"/>
    <cellStyle name="Percent 2 21 10 3" xfId="15408"/>
    <cellStyle name="Percent 2 21 10 4" xfId="32392"/>
    <cellStyle name="Percent 2 21 10 5" xfId="41702"/>
    <cellStyle name="Percent 2 21 10 6" xfId="42608"/>
    <cellStyle name="Percent 2 21 11" xfId="8275"/>
    <cellStyle name="Percent 2 21 11 2" xfId="12788"/>
    <cellStyle name="Percent 2 21 11 3" xfId="14963"/>
    <cellStyle name="Percent 2 21 11 4" xfId="32080"/>
    <cellStyle name="Percent 2 21 11 5" xfId="40703"/>
    <cellStyle name="Percent 2 21 11 6" xfId="41230"/>
    <cellStyle name="Percent 2 21 12" xfId="8276"/>
    <cellStyle name="Percent 2 21 12 2" xfId="12789"/>
    <cellStyle name="Percent 2 21 12 3" xfId="13437"/>
    <cellStyle name="Percent 2 21 12 4" xfId="31729"/>
    <cellStyle name="Percent 2 21 12 5" xfId="32861"/>
    <cellStyle name="Percent 2 21 12 6" xfId="35444"/>
    <cellStyle name="Percent 2 21 13" xfId="8277"/>
    <cellStyle name="Percent 2 21 13 2" xfId="12790"/>
    <cellStyle name="Percent 2 21 13 3" xfId="10748"/>
    <cellStyle name="Percent 2 21 13 4" xfId="36231"/>
    <cellStyle name="Percent 2 21 13 5" xfId="37494"/>
    <cellStyle name="Percent 2 21 13 6" xfId="39978"/>
    <cellStyle name="Percent 2 21 14" xfId="8278"/>
    <cellStyle name="Percent 2 21 14 2" xfId="12791"/>
    <cellStyle name="Percent 2 21 14 3" xfId="9926"/>
    <cellStyle name="Percent 2 21 14 4" xfId="35981"/>
    <cellStyle name="Percent 2 21 14 5" xfId="39440"/>
    <cellStyle name="Percent 2 21 14 6" xfId="30205"/>
    <cellStyle name="Percent 2 21 15" xfId="8279"/>
    <cellStyle name="Percent 2 21 15 2" xfId="12792"/>
    <cellStyle name="Percent 2 21 15 3" xfId="9925"/>
    <cellStyle name="Percent 2 21 15 4" xfId="35696"/>
    <cellStyle name="Percent 2 21 15 5" xfId="10765"/>
    <cellStyle name="Percent 2 21 15 6" xfId="32858"/>
    <cellStyle name="Percent 2 21 16" xfId="8280"/>
    <cellStyle name="Percent 2 21 16 2" xfId="13340"/>
    <cellStyle name="Percent 2 21 16 3" xfId="30199"/>
    <cellStyle name="Percent 2 21 16 4" xfId="32059"/>
    <cellStyle name="Percent 2 21 16 5" xfId="36361"/>
    <cellStyle name="Percent 2 21 16 6" xfId="32480"/>
    <cellStyle name="Percent 2 21 17" xfId="8281"/>
    <cellStyle name="Percent 2 21 17 2" xfId="15015"/>
    <cellStyle name="Percent 2 21 17 3" xfId="31681"/>
    <cellStyle name="Percent 2 21 17 4" xfId="38140"/>
    <cellStyle name="Percent 2 21 17 5" xfId="37090"/>
    <cellStyle name="Percent 2 21 17 6" xfId="36788"/>
    <cellStyle name="Percent 2 21 18" xfId="8282"/>
    <cellStyle name="Percent 2 21 18 2" xfId="15460"/>
    <cellStyle name="Percent 2 21 18 3" xfId="32030"/>
    <cellStyle name="Percent 2 21 18 4" xfId="37212"/>
    <cellStyle name="Percent 2 21 18 5" xfId="14289"/>
    <cellStyle name="Percent 2 21 18 6" xfId="43716"/>
    <cellStyle name="Percent 2 21 19" xfId="8283"/>
    <cellStyle name="Percent 2 21 19 2" xfId="15861"/>
    <cellStyle name="Percent 2 21 19 3" xfId="32341"/>
    <cellStyle name="Percent 2 21 19 4" xfId="40190"/>
    <cellStyle name="Percent 2 21 19 5" xfId="42775"/>
    <cellStyle name="Percent 2 21 19 6" xfId="44240"/>
    <cellStyle name="Percent 2 21 2" xfId="8284"/>
    <cellStyle name="Percent 2 21 2 10" xfId="8285"/>
    <cellStyle name="Percent 2 21 2 10 2" xfId="12794"/>
    <cellStyle name="Percent 2 21 2 10 3" xfId="9923"/>
    <cellStyle name="Percent 2 21 2 10 4" xfId="35062"/>
    <cellStyle name="Percent 2 21 2 10 5" xfId="30689"/>
    <cellStyle name="Percent 2 21 2 10 6" xfId="41882"/>
    <cellStyle name="Percent 2 21 2 11" xfId="8286"/>
    <cellStyle name="Percent 2 21 2 11 2" xfId="12795"/>
    <cellStyle name="Percent 2 21 2 11 3" xfId="9922"/>
    <cellStyle name="Percent 2 21 2 11 4" xfId="34765"/>
    <cellStyle name="Percent 2 21 2 11 5" xfId="16989"/>
    <cellStyle name="Percent 2 21 2 11 6" xfId="42711"/>
    <cellStyle name="Percent 2 21 2 12" xfId="8287"/>
    <cellStyle name="Percent 2 21 2 12 2" xfId="12796"/>
    <cellStyle name="Percent 2 21 2 12 3" xfId="9921"/>
    <cellStyle name="Percent 2 21 2 12 4" xfId="34462"/>
    <cellStyle name="Percent 2 21 2 12 5" xfId="31418"/>
    <cellStyle name="Percent 2 21 2 12 6" xfId="37826"/>
    <cellStyle name="Percent 2 21 2 13" xfId="8288"/>
    <cellStyle name="Percent 2 21 2 13 2" xfId="12797"/>
    <cellStyle name="Percent 2 21 2 13 3" xfId="9919"/>
    <cellStyle name="Percent 2 21 2 13 4" xfId="34149"/>
    <cellStyle name="Percent 2 21 2 13 5" xfId="30095"/>
    <cellStyle name="Percent 2 21 2 13 6" xfId="37657"/>
    <cellStyle name="Percent 2 21 2 14" xfId="8289"/>
    <cellStyle name="Percent 2 21 2 14 2" xfId="13341"/>
    <cellStyle name="Percent 2 21 2 14 3" xfId="30200"/>
    <cellStyle name="Percent 2 21 2 14 4" xfId="31706"/>
    <cellStyle name="Percent 2 21 2 14 5" xfId="40278"/>
    <cellStyle name="Percent 2 21 2 14 6" xfId="35142"/>
    <cellStyle name="Percent 2 21 2 15" xfId="8290"/>
    <cellStyle name="Percent 2 21 2 15 2" xfId="15016"/>
    <cellStyle name="Percent 2 21 2 15 3" xfId="31682"/>
    <cellStyle name="Percent 2 21 2 15 4" xfId="36526"/>
    <cellStyle name="Percent 2 21 2 15 5" xfId="32272"/>
    <cellStyle name="Percent 2 21 2 15 6" xfId="39328"/>
    <cellStyle name="Percent 2 21 2 16" xfId="8291"/>
    <cellStyle name="Percent 2 21 2 16 2" xfId="15461"/>
    <cellStyle name="Percent 2 21 2 16 3" xfId="32031"/>
    <cellStyle name="Percent 2 21 2 16 4" xfId="37474"/>
    <cellStyle name="Percent 2 21 2 16 5" xfId="36447"/>
    <cellStyle name="Percent 2 21 2 16 6" xfId="20957"/>
    <cellStyle name="Percent 2 21 2 17" xfId="8292"/>
    <cellStyle name="Percent 2 21 2 17 2" xfId="15862"/>
    <cellStyle name="Percent 2 21 2 17 3" xfId="32342"/>
    <cellStyle name="Percent 2 21 2 17 4" xfId="40086"/>
    <cellStyle name="Percent 2 21 2 17 5" xfId="42693"/>
    <cellStyle name="Percent 2 21 2 17 6" xfId="44186"/>
    <cellStyle name="Percent 2 21 2 18" xfId="8293"/>
    <cellStyle name="Percent 2 21 2 18 2" xfId="16263"/>
    <cellStyle name="Percent 2 21 2 18 3" xfId="32649"/>
    <cellStyle name="Percent 2 21 2 18 4" xfId="40299"/>
    <cellStyle name="Percent 2 21 2 18 5" xfId="42854"/>
    <cellStyle name="Percent 2 21 2 18 6" xfId="44290"/>
    <cellStyle name="Percent 2 21 2 19" xfId="8294"/>
    <cellStyle name="Percent 2 21 2 19 2" xfId="16660"/>
    <cellStyle name="Percent 2 21 2 19 3" xfId="32941"/>
    <cellStyle name="Percent 2 21 2 19 4" xfId="37130"/>
    <cellStyle name="Percent 2 21 2 19 5" xfId="38167"/>
    <cellStyle name="Percent 2 21 2 19 6" xfId="32042"/>
    <cellStyle name="Percent 2 21 2 2" xfId="8295"/>
    <cellStyle name="Percent 2 21 2 2 10" xfId="50719"/>
    <cellStyle name="Percent 2 21 2 2 11" xfId="51921"/>
    <cellStyle name="Percent 2 21 2 2 12" xfId="53200"/>
    <cellStyle name="Percent 2 21 2 2 13" xfId="54442"/>
    <cellStyle name="Percent 2 21 2 2 14" xfId="55676"/>
    <cellStyle name="Percent 2 21 2 2 15" xfId="56903"/>
    <cellStyle name="Percent 2 21 2 2 16" xfId="58120"/>
    <cellStyle name="Percent 2 21 2 2 17" xfId="59328"/>
    <cellStyle name="Percent 2 21 2 2 18" xfId="60522"/>
    <cellStyle name="Percent 2 21 2 2 19" xfId="61906"/>
    <cellStyle name="Percent 2 21 2 2 2" xfId="12793"/>
    <cellStyle name="Percent 2 21 2 2 20" xfId="63100"/>
    <cellStyle name="Percent 2 21 2 2 3" xfId="9924"/>
    <cellStyle name="Percent 2 21 2 2 4" xfId="35360"/>
    <cellStyle name="Percent 2 21 2 2 5" xfId="39973"/>
    <cellStyle name="Percent 2 21 2 2 6" xfId="42890"/>
    <cellStyle name="Percent 2 21 2 2 7" xfId="46896"/>
    <cellStyle name="Percent 2 21 2 2 8" xfId="48219"/>
    <cellStyle name="Percent 2 21 2 2 9" xfId="49478"/>
    <cellStyle name="Percent 2 21 2 20" xfId="8296"/>
    <cellStyle name="Percent 2 21 2 20 2" xfId="17053"/>
    <cellStyle name="Percent 2 21 2 20 3" xfId="33249"/>
    <cellStyle name="Percent 2 21 2 20 4" xfId="41209"/>
    <cellStyle name="Percent 2 21 2 20 5" xfId="43520"/>
    <cellStyle name="Percent 2 21 2 20 6" xfId="45051"/>
    <cellStyle name="Percent 2 21 2 21" xfId="8297"/>
    <cellStyle name="Percent 2 21 2 21 2" xfId="17450"/>
    <cellStyle name="Percent 2 21 2 21 3" xfId="33539"/>
    <cellStyle name="Percent 2 21 2 21 4" xfId="35857"/>
    <cellStyle name="Percent 2 21 2 21 5" xfId="10805"/>
    <cellStyle name="Percent 2 21 2 21 6" xfId="43125"/>
    <cellStyle name="Percent 2 21 2 22" xfId="8298"/>
    <cellStyle name="Percent 2 21 2 22 2" xfId="17856"/>
    <cellStyle name="Percent 2 21 2 22 3" xfId="33819"/>
    <cellStyle name="Percent 2 21 2 22 4" xfId="30392"/>
    <cellStyle name="Percent 2 21 2 22 5" xfId="37054"/>
    <cellStyle name="Percent 2 21 2 22 6" xfId="35924"/>
    <cellStyle name="Percent 2 21 2 23" xfId="8299"/>
    <cellStyle name="Percent 2 21 2 23 2" xfId="18260"/>
    <cellStyle name="Percent 2 21 2 23 3" xfId="34106"/>
    <cellStyle name="Percent 2 21 2 23 4" xfId="38933"/>
    <cellStyle name="Percent 2 21 2 23 5" xfId="23963"/>
    <cellStyle name="Percent 2 21 2 23 6" xfId="44655"/>
    <cellStyle name="Percent 2 21 2 24" xfId="8300"/>
    <cellStyle name="Percent 2 21 2 24 2" xfId="18669"/>
    <cellStyle name="Percent 2 21 2 24 3" xfId="34420"/>
    <cellStyle name="Percent 2 21 2 24 4" xfId="31073"/>
    <cellStyle name="Percent 2 21 2 24 5" xfId="38987"/>
    <cellStyle name="Percent 2 21 2 24 6" xfId="31367"/>
    <cellStyle name="Percent 2 21 2 25" xfId="8301"/>
    <cellStyle name="Percent 2 21 2 25 2" xfId="19078"/>
    <cellStyle name="Percent 2 21 2 25 3" xfId="34714"/>
    <cellStyle name="Percent 2 21 2 25 4" xfId="10576"/>
    <cellStyle name="Percent 2 21 2 25 5" xfId="36481"/>
    <cellStyle name="Percent 2 21 2 25 6" xfId="40819"/>
    <cellStyle name="Percent 2 21 2 26" xfId="8302"/>
    <cellStyle name="Percent 2 21 2 26 2" xfId="19484"/>
    <cellStyle name="Percent 2 21 2 26 3" xfId="35014"/>
    <cellStyle name="Percent 2 21 2 26 4" xfId="10650"/>
    <cellStyle name="Percent 2 21 2 26 5" xfId="33078"/>
    <cellStyle name="Percent 2 21 2 26 6" xfId="9899"/>
    <cellStyle name="Percent 2 21 2 27" xfId="8303"/>
    <cellStyle name="Percent 2 21 2 27 2" xfId="19889"/>
    <cellStyle name="Percent 2 21 2 27 3" xfId="35315"/>
    <cellStyle name="Percent 2 21 2 27 4" xfId="37471"/>
    <cellStyle name="Percent 2 21 2 27 5" xfId="36484"/>
    <cellStyle name="Percent 2 21 2 27 6" xfId="39127"/>
    <cellStyle name="Percent 2 21 2 28" xfId="8304"/>
    <cellStyle name="Percent 2 21 2 28 2" xfId="20289"/>
    <cellStyle name="Percent 2 21 2 28 3" xfId="35651"/>
    <cellStyle name="Percent 2 21 2 28 4" xfId="13913"/>
    <cellStyle name="Percent 2 21 2 28 5" xfId="33678"/>
    <cellStyle name="Percent 2 21 2 28 6" xfId="44911"/>
    <cellStyle name="Percent 2 21 2 29" xfId="8305"/>
    <cellStyle name="Percent 2 21 2 29 2" xfId="20693"/>
    <cellStyle name="Percent 2 21 2 29 3" xfId="35928"/>
    <cellStyle name="Percent 2 21 2 29 4" xfId="38104"/>
    <cellStyle name="Percent 2 21 2 29 5" xfId="30061"/>
    <cellStyle name="Percent 2 21 2 29 6" xfId="42610"/>
    <cellStyle name="Percent 2 21 2 3" xfId="8306"/>
    <cellStyle name="Percent 2 21 2 3 10" xfId="50720"/>
    <cellStyle name="Percent 2 21 2 3 11" xfId="51922"/>
    <cellStyle name="Percent 2 21 2 3 12" xfId="53201"/>
    <cellStyle name="Percent 2 21 2 3 13" xfId="54443"/>
    <cellStyle name="Percent 2 21 2 3 14" xfId="55677"/>
    <cellStyle name="Percent 2 21 2 3 15" xfId="56904"/>
    <cellStyle name="Percent 2 21 2 3 16" xfId="58121"/>
    <cellStyle name="Percent 2 21 2 3 17" xfId="59329"/>
    <cellStyle name="Percent 2 21 2 3 18" xfId="60523"/>
    <cellStyle name="Percent 2 21 2 3 19" xfId="61907"/>
    <cellStyle name="Percent 2 21 2 3 2" xfId="12798"/>
    <cellStyle name="Percent 2 21 2 3 20" xfId="63101"/>
    <cellStyle name="Percent 2 21 2 3 3" xfId="9918"/>
    <cellStyle name="Percent 2 21 2 3 4" xfId="20281"/>
    <cellStyle name="Percent 2 21 2 3 5" xfId="35691"/>
    <cellStyle name="Percent 2 21 2 3 6" xfId="42831"/>
    <cellStyle name="Percent 2 21 2 3 7" xfId="46897"/>
    <cellStyle name="Percent 2 21 2 3 8" xfId="48220"/>
    <cellStyle name="Percent 2 21 2 3 9" xfId="49479"/>
    <cellStyle name="Percent 2 21 2 30" xfId="8307"/>
    <cellStyle name="Percent 2 21 2 30 2" xfId="21043"/>
    <cellStyle name="Percent 2 21 2 30 3" xfId="36194"/>
    <cellStyle name="Percent 2 21 2 30 4" xfId="38914"/>
    <cellStyle name="Percent 2 21 2 30 5" xfId="36619"/>
    <cellStyle name="Percent 2 21 2 30 6" xfId="45044"/>
    <cellStyle name="Percent 2 21 2 31" xfId="8308"/>
    <cellStyle name="Percent 2 21 2 31 2" xfId="18570"/>
    <cellStyle name="Percent 2 21 2 31 3" xfId="34344"/>
    <cellStyle name="Percent 2 21 2 31 4" xfId="39557"/>
    <cellStyle name="Percent 2 21 2 31 5" xfId="42276"/>
    <cellStyle name="Percent 2 21 2 31 6" xfId="43654"/>
    <cellStyle name="Percent 2 21 2 32" xfId="8309"/>
    <cellStyle name="Percent 2 21 2 32 2" xfId="23031"/>
    <cellStyle name="Percent 2 21 2 32 3" xfId="37550"/>
    <cellStyle name="Percent 2 21 2 32 4" xfId="36165"/>
    <cellStyle name="Percent 2 21 2 32 5" xfId="39667"/>
    <cellStyle name="Percent 2 21 2 32 6" xfId="38099"/>
    <cellStyle name="Percent 2 21 2 33" xfId="8310"/>
    <cellStyle name="Percent 2 21 2 33 2" xfId="13782"/>
    <cellStyle name="Percent 2 21 2 33 3" xfId="30576"/>
    <cellStyle name="Percent 2 21 2 33 4" xfId="38416"/>
    <cellStyle name="Percent 2 21 2 33 5" xfId="11185"/>
    <cellStyle name="Percent 2 21 2 33 6" xfId="42632"/>
    <cellStyle name="Percent 2 21 2 34" xfId="9790"/>
    <cellStyle name="Percent 2 21 2 35" xfId="17288"/>
    <cellStyle name="Percent 2 21 2 36" xfId="22483"/>
    <cellStyle name="Percent 2 21 2 37" xfId="19040"/>
    <cellStyle name="Percent 2 21 2 38" xfId="23636"/>
    <cellStyle name="Percent 2 21 2 39" xfId="20526"/>
    <cellStyle name="Percent 2 21 2 4" xfId="8311"/>
    <cellStyle name="Percent 2 21 2 4 10" xfId="50721"/>
    <cellStyle name="Percent 2 21 2 4 11" xfId="51923"/>
    <cellStyle name="Percent 2 21 2 4 12" xfId="53202"/>
    <cellStyle name="Percent 2 21 2 4 13" xfId="54444"/>
    <cellStyle name="Percent 2 21 2 4 14" xfId="55678"/>
    <cellStyle name="Percent 2 21 2 4 15" xfId="56905"/>
    <cellStyle name="Percent 2 21 2 4 16" xfId="58122"/>
    <cellStyle name="Percent 2 21 2 4 17" xfId="59330"/>
    <cellStyle name="Percent 2 21 2 4 18" xfId="60524"/>
    <cellStyle name="Percent 2 21 2 4 19" xfId="61908"/>
    <cellStyle name="Percent 2 21 2 4 2" xfId="12799"/>
    <cellStyle name="Percent 2 21 2 4 20" xfId="63102"/>
    <cellStyle name="Percent 2 21 2 4 3" xfId="9917"/>
    <cellStyle name="Percent 2 21 2 4 4" xfId="33857"/>
    <cellStyle name="Percent 2 21 2 4 5" xfId="40343"/>
    <cellStyle name="Percent 2 21 2 4 6" xfId="31011"/>
    <cellStyle name="Percent 2 21 2 4 7" xfId="46898"/>
    <cellStyle name="Percent 2 21 2 4 8" xfId="48221"/>
    <cellStyle name="Percent 2 21 2 4 9" xfId="49480"/>
    <cellStyle name="Percent 2 21 2 40" xfId="23295"/>
    <cellStyle name="Percent 2 21 2 41" xfId="20649"/>
    <cellStyle name="Percent 2 21 2 42" xfId="14988"/>
    <cellStyle name="Percent 2 21 2 43" xfId="23990"/>
    <cellStyle name="Percent 2 21 2 44" xfId="18257"/>
    <cellStyle name="Percent 2 21 2 45" xfId="19447"/>
    <cellStyle name="Percent 2 21 2 46" xfId="23949"/>
    <cellStyle name="Percent 2 21 2 47" xfId="22278"/>
    <cellStyle name="Percent 2 21 2 48" xfId="24218"/>
    <cellStyle name="Percent 2 21 2 49" xfId="22194"/>
    <cellStyle name="Percent 2 21 2 5" xfId="8312"/>
    <cellStyle name="Percent 2 21 2 5 10" xfId="50722"/>
    <cellStyle name="Percent 2 21 2 5 11" xfId="51924"/>
    <cellStyle name="Percent 2 21 2 5 12" xfId="53203"/>
    <cellStyle name="Percent 2 21 2 5 13" xfId="54445"/>
    <cellStyle name="Percent 2 21 2 5 14" xfId="55679"/>
    <cellStyle name="Percent 2 21 2 5 15" xfId="56906"/>
    <cellStyle name="Percent 2 21 2 5 16" xfId="58123"/>
    <cellStyle name="Percent 2 21 2 5 17" xfId="59331"/>
    <cellStyle name="Percent 2 21 2 5 18" xfId="60525"/>
    <cellStyle name="Percent 2 21 2 5 19" xfId="61909"/>
    <cellStyle name="Percent 2 21 2 5 2" xfId="12800"/>
    <cellStyle name="Percent 2 21 2 5 20" xfId="63103"/>
    <cellStyle name="Percent 2 21 2 5 3" xfId="9916"/>
    <cellStyle name="Percent 2 21 2 5 4" xfId="33582"/>
    <cellStyle name="Percent 2 21 2 5 5" xfId="36602"/>
    <cellStyle name="Percent 2 21 2 5 6" xfId="37856"/>
    <cellStyle name="Percent 2 21 2 5 7" xfId="46899"/>
    <cellStyle name="Percent 2 21 2 5 8" xfId="48222"/>
    <cellStyle name="Percent 2 21 2 5 9" xfId="49481"/>
    <cellStyle name="Percent 2 21 2 50" xfId="20715"/>
    <cellStyle name="Percent 2 21 2 51" xfId="23898"/>
    <cellStyle name="Percent 2 21 2 52" xfId="21314"/>
    <cellStyle name="Percent 2 21 2 53" xfId="22039"/>
    <cellStyle name="Percent 2 21 2 54" xfId="21375"/>
    <cellStyle name="Percent 2 21 2 55" xfId="21977"/>
    <cellStyle name="Percent 2 21 2 56" xfId="21435"/>
    <cellStyle name="Percent 2 21 2 57" xfId="21922"/>
    <cellStyle name="Percent 2 21 2 58" xfId="21483"/>
    <cellStyle name="Percent 2 21 2 59" xfId="23559"/>
    <cellStyle name="Percent 2 21 2 6" xfId="8313"/>
    <cellStyle name="Percent 2 21 2 6 10" xfId="50723"/>
    <cellStyle name="Percent 2 21 2 6 11" xfId="51925"/>
    <cellStyle name="Percent 2 21 2 6 12" xfId="53204"/>
    <cellStyle name="Percent 2 21 2 6 13" xfId="54446"/>
    <cellStyle name="Percent 2 21 2 6 14" xfId="55680"/>
    <cellStyle name="Percent 2 21 2 6 15" xfId="56907"/>
    <cellStyle name="Percent 2 21 2 6 16" xfId="58124"/>
    <cellStyle name="Percent 2 21 2 6 17" xfId="59332"/>
    <cellStyle name="Percent 2 21 2 6 18" xfId="60526"/>
    <cellStyle name="Percent 2 21 2 6 19" xfId="61910"/>
    <cellStyle name="Percent 2 21 2 6 2" xfId="12801"/>
    <cellStyle name="Percent 2 21 2 6 20" xfId="63104"/>
    <cellStyle name="Percent 2 21 2 6 3" xfId="9915"/>
    <cellStyle name="Percent 2 21 2 6 4" xfId="33293"/>
    <cellStyle name="Percent 2 21 2 6 5" xfId="40106"/>
    <cellStyle name="Percent 2 21 2 6 6" xfId="38746"/>
    <cellStyle name="Percent 2 21 2 6 7" xfId="46900"/>
    <cellStyle name="Percent 2 21 2 6 8" xfId="48223"/>
    <cellStyle name="Percent 2 21 2 6 9" xfId="49482"/>
    <cellStyle name="Percent 2 21 2 60" xfId="24080"/>
    <cellStyle name="Percent 2 21 2 61" xfId="22920"/>
    <cellStyle name="Percent 2 21 2 62" xfId="21557"/>
    <cellStyle name="Percent 2 21 2 63" xfId="21820"/>
    <cellStyle name="Percent 2 21 2 64" xfId="25682"/>
    <cellStyle name="Percent 2 21 2 65" xfId="21553"/>
    <cellStyle name="Percent 2 21 2 66" xfId="28160"/>
    <cellStyle name="Percent 2 21 2 67" xfId="29298"/>
    <cellStyle name="Percent 2 21 2 68" xfId="28963"/>
    <cellStyle name="Percent 2 21 2 69" xfId="26869"/>
    <cellStyle name="Percent 2 21 2 7" xfId="8314"/>
    <cellStyle name="Percent 2 21 2 7 10" xfId="50724"/>
    <cellStyle name="Percent 2 21 2 7 11" xfId="51926"/>
    <cellStyle name="Percent 2 21 2 7 12" xfId="53205"/>
    <cellStyle name="Percent 2 21 2 7 13" xfId="54447"/>
    <cellStyle name="Percent 2 21 2 7 14" xfId="55681"/>
    <cellStyle name="Percent 2 21 2 7 15" xfId="56908"/>
    <cellStyle name="Percent 2 21 2 7 16" xfId="58125"/>
    <cellStyle name="Percent 2 21 2 7 17" xfId="59333"/>
    <cellStyle name="Percent 2 21 2 7 18" xfId="60527"/>
    <cellStyle name="Percent 2 21 2 7 19" xfId="61911"/>
    <cellStyle name="Percent 2 21 2 7 2" xfId="12802"/>
    <cellStyle name="Percent 2 21 2 7 20" xfId="63105"/>
    <cellStyle name="Percent 2 21 2 7 3" xfId="9893"/>
    <cellStyle name="Percent 2 21 2 7 4" xfId="32991"/>
    <cellStyle name="Percent 2 21 2 7 5" xfId="35930"/>
    <cellStyle name="Percent 2 21 2 7 6" xfId="42280"/>
    <cellStyle name="Percent 2 21 2 7 7" xfId="46901"/>
    <cellStyle name="Percent 2 21 2 7 8" xfId="48224"/>
    <cellStyle name="Percent 2 21 2 7 9" xfId="49483"/>
    <cellStyle name="Percent 2 21 2 70" xfId="29596"/>
    <cellStyle name="Percent 2 21 2 71" xfId="29323"/>
    <cellStyle name="Percent 2 21 2 72" xfId="27156"/>
    <cellStyle name="Percent 2 21 2 73" xfId="24064"/>
    <cellStyle name="Percent 2 21 2 74" xfId="24500"/>
    <cellStyle name="Percent 2 21 2 75" xfId="28579"/>
    <cellStyle name="Percent 2 21 2 76" xfId="12842"/>
    <cellStyle name="Percent 2 21 2 77" xfId="36096"/>
    <cellStyle name="Percent 2 21 2 78" xfId="40362"/>
    <cellStyle name="Percent 2 21 2 79" xfId="35435"/>
    <cellStyle name="Percent 2 21 2 8" xfId="8315"/>
    <cellStyle name="Percent 2 21 2 8 2" xfId="12803"/>
    <cellStyle name="Percent 2 21 2 8 3" xfId="23784"/>
    <cellStyle name="Percent 2 21 2 8 4" xfId="32696"/>
    <cellStyle name="Percent 2 21 2 8 5" xfId="34032"/>
    <cellStyle name="Percent 2 21 2 8 6" xfId="38999"/>
    <cellStyle name="Percent 2 21 2 80" xfId="46895"/>
    <cellStyle name="Percent 2 21 2 81" xfId="48218"/>
    <cellStyle name="Percent 2 21 2 82" xfId="49477"/>
    <cellStyle name="Percent 2 21 2 83" xfId="50718"/>
    <cellStyle name="Percent 2 21 2 84" xfId="51920"/>
    <cellStyle name="Percent 2 21 2 85" xfId="53199"/>
    <cellStyle name="Percent 2 21 2 86" xfId="54441"/>
    <cellStyle name="Percent 2 21 2 87" xfId="55675"/>
    <cellStyle name="Percent 2 21 2 88" xfId="56902"/>
    <cellStyle name="Percent 2 21 2 89" xfId="58119"/>
    <cellStyle name="Percent 2 21 2 9" xfId="8316"/>
    <cellStyle name="Percent 2 21 2 9 2" xfId="12804"/>
    <cellStyle name="Percent 2 21 2 9 3" xfId="23576"/>
    <cellStyle name="Percent 2 21 2 9 4" xfId="32391"/>
    <cellStyle name="Percent 2 21 2 9 5" xfId="40266"/>
    <cellStyle name="Percent 2 21 2 9 6" xfId="43430"/>
    <cellStyle name="Percent 2 21 2 90" xfId="59327"/>
    <cellStyle name="Percent 2 21 2 91" xfId="60521"/>
    <cellStyle name="Percent 2 21 2 92" xfId="61905"/>
    <cellStyle name="Percent 2 21 2 93" xfId="63099"/>
    <cellStyle name="Percent 2 21 20" xfId="8317"/>
    <cellStyle name="Percent 2 21 20 2" xfId="16262"/>
    <cellStyle name="Percent 2 21 20 3" xfId="32648"/>
    <cellStyle name="Percent 2 21 20 4" xfId="40394"/>
    <cellStyle name="Percent 2 21 20 5" xfId="42931"/>
    <cellStyle name="Percent 2 21 20 6" xfId="44333"/>
    <cellStyle name="Percent 2 21 21" xfId="8318"/>
    <cellStyle name="Percent 2 21 21 2" xfId="16659"/>
    <cellStyle name="Percent 2 21 21 3" xfId="32940"/>
    <cellStyle name="Percent 2 21 21 4" xfId="40061"/>
    <cellStyle name="Percent 2 21 21 5" xfId="42672"/>
    <cellStyle name="Percent 2 21 21 6" xfId="42879"/>
    <cellStyle name="Percent 2 21 22" xfId="8319"/>
    <cellStyle name="Percent 2 21 22 2" xfId="17052"/>
    <cellStyle name="Percent 2 21 22 3" xfId="33248"/>
    <cellStyle name="Percent 2 21 22 4" xfId="41102"/>
    <cellStyle name="Percent 2 21 22 5" xfId="43433"/>
    <cellStyle name="Percent 2 21 22 6" xfId="37608"/>
    <cellStyle name="Percent 2 21 23" xfId="8320"/>
    <cellStyle name="Percent 2 21 23 2" xfId="17449"/>
    <cellStyle name="Percent 2 21 23 3" xfId="33538"/>
    <cellStyle name="Percent 2 21 23 4" xfId="32227"/>
    <cellStyle name="Percent 2 21 23 5" xfId="37659"/>
    <cellStyle name="Percent 2 21 23 6" xfId="14542"/>
    <cellStyle name="Percent 2 21 24" xfId="8321"/>
    <cellStyle name="Percent 2 21 24 2" xfId="17855"/>
    <cellStyle name="Percent 2 21 24 3" xfId="33818"/>
    <cellStyle name="Percent 2 21 24 4" xfId="37622"/>
    <cellStyle name="Percent 2 21 24 5" xfId="40370"/>
    <cellStyle name="Percent 2 21 24 6" xfId="42594"/>
    <cellStyle name="Percent 2 21 25" xfId="8322"/>
    <cellStyle name="Percent 2 21 25 2" xfId="18259"/>
    <cellStyle name="Percent 2 21 25 3" xfId="34105"/>
    <cellStyle name="Percent 2 21 25 4" xfId="39030"/>
    <cellStyle name="Percent 2 21 25 5" xfId="33548"/>
    <cellStyle name="Percent 2 21 25 6" xfId="44687"/>
    <cellStyle name="Percent 2 21 26" xfId="8323"/>
    <cellStyle name="Percent 2 21 26 2" xfId="18668"/>
    <cellStyle name="Percent 2 21 26 3" xfId="34419"/>
    <cellStyle name="Percent 2 21 26 4" xfId="30741"/>
    <cellStyle name="Percent 2 21 26 5" xfId="38623"/>
    <cellStyle name="Percent 2 21 26 6" xfId="34601"/>
    <cellStyle name="Percent 2 21 27" xfId="8324"/>
    <cellStyle name="Percent 2 21 27 2" xfId="19077"/>
    <cellStyle name="Percent 2 21 27 3" xfId="34713"/>
    <cellStyle name="Percent 2 21 27 4" xfId="10575"/>
    <cellStyle name="Percent 2 21 27 5" xfId="36807"/>
    <cellStyle name="Percent 2 21 27 6" xfId="15363"/>
    <cellStyle name="Percent 2 21 28" xfId="8325"/>
    <cellStyle name="Percent 2 21 28 2" xfId="19483"/>
    <cellStyle name="Percent 2 21 28 3" xfId="35013"/>
    <cellStyle name="Percent 2 21 28 4" xfId="10649"/>
    <cellStyle name="Percent 2 21 28 5" xfId="32782"/>
    <cellStyle name="Percent 2 21 28 6" xfId="34139"/>
    <cellStyle name="Percent 2 21 29" xfId="8326"/>
    <cellStyle name="Percent 2 21 29 2" xfId="19888"/>
    <cellStyle name="Percent 2 21 29 3" xfId="35314"/>
    <cellStyle name="Percent 2 21 29 4" xfId="38009"/>
    <cellStyle name="Percent 2 21 29 5" xfId="40064"/>
    <cellStyle name="Percent 2 21 29 6" xfId="41648"/>
    <cellStyle name="Percent 2 21 3" xfId="8327"/>
    <cellStyle name="Percent 2 21 3 10" xfId="8328"/>
    <cellStyle name="Percent 2 21 3 10 2" xfId="12806"/>
    <cellStyle name="Percent 2 21 3 10 3" xfId="21025"/>
    <cellStyle name="Percent 2 21 3 10 4" xfId="31728"/>
    <cellStyle name="Percent 2 21 3 10 5" xfId="37179"/>
    <cellStyle name="Percent 2 21 3 10 6" xfId="35143"/>
    <cellStyle name="Percent 2 21 3 11" xfId="8329"/>
    <cellStyle name="Percent 2 21 3 11 2" xfId="12807"/>
    <cellStyle name="Percent 2 21 3 11 3" xfId="20665"/>
    <cellStyle name="Percent 2 21 3 11 4" xfId="36230"/>
    <cellStyle name="Percent 2 21 3 11 5" xfId="31119"/>
    <cellStyle name="Percent 2 21 3 11 6" xfId="35233"/>
    <cellStyle name="Percent 2 21 3 12" xfId="8330"/>
    <cellStyle name="Percent 2 21 3 12 2" xfId="12808"/>
    <cellStyle name="Percent 2 21 3 12 3" xfId="20259"/>
    <cellStyle name="Percent 2 21 3 12 4" xfId="35980"/>
    <cellStyle name="Percent 2 21 3 12 5" xfId="39561"/>
    <cellStyle name="Percent 2 21 3 12 6" xfId="37617"/>
    <cellStyle name="Percent 2 21 3 13" xfId="8331"/>
    <cellStyle name="Percent 2 21 3 13 2" xfId="12809"/>
    <cellStyle name="Percent 2 21 3 13 3" xfId="19857"/>
    <cellStyle name="Percent 2 21 3 13 4" xfId="35695"/>
    <cellStyle name="Percent 2 21 3 13 5" xfId="31482"/>
    <cellStyle name="Percent 2 21 3 13 6" xfId="37229"/>
    <cellStyle name="Percent 2 21 3 14" xfId="8332"/>
    <cellStyle name="Percent 2 21 3 14 2" xfId="13342"/>
    <cellStyle name="Percent 2 21 3 14 3" xfId="30201"/>
    <cellStyle name="Percent 2 21 3 14 4" xfId="36207"/>
    <cellStyle name="Percent 2 21 3 14 5" xfId="40676"/>
    <cellStyle name="Percent 2 21 3 14 6" xfId="42762"/>
    <cellStyle name="Percent 2 21 3 15" xfId="8333"/>
    <cellStyle name="Percent 2 21 3 15 2" xfId="15023"/>
    <cellStyle name="Percent 2 21 3 15 3" xfId="31687"/>
    <cellStyle name="Percent 2 21 3 15 4" xfId="36849"/>
    <cellStyle name="Percent 2 21 3 15 5" xfId="14314"/>
    <cellStyle name="Percent 2 21 3 15 6" xfId="30675"/>
    <cellStyle name="Percent 2 21 3 16" xfId="8334"/>
    <cellStyle name="Percent 2 21 3 16 2" xfId="15468"/>
    <cellStyle name="Percent 2 21 3 16 3" xfId="32038"/>
    <cellStyle name="Percent 2 21 3 16 4" xfId="34057"/>
    <cellStyle name="Percent 2 21 3 16 5" xfId="38551"/>
    <cellStyle name="Percent 2 21 3 16 6" xfId="45130"/>
    <cellStyle name="Percent 2 21 3 17" xfId="8335"/>
    <cellStyle name="Percent 2 21 3 17 2" xfId="15869"/>
    <cellStyle name="Percent 2 21 3 17 3" xfId="32348"/>
    <cellStyle name="Percent 2 21 3 17 4" xfId="39302"/>
    <cellStyle name="Percent 2 21 3 17 5" xfId="42080"/>
    <cellStyle name="Percent 2 21 3 17 6" xfId="43938"/>
    <cellStyle name="Percent 2 21 3 18" xfId="8336"/>
    <cellStyle name="Percent 2 21 3 18 2" xfId="16270"/>
    <cellStyle name="Percent 2 21 3 18 3" xfId="32656"/>
    <cellStyle name="Percent 2 21 3 18 4" xfId="39540"/>
    <cellStyle name="Percent 2 21 3 18 5" xfId="42265"/>
    <cellStyle name="Percent 2 21 3 18 6" xfId="43817"/>
    <cellStyle name="Percent 2 21 3 19" xfId="8337"/>
    <cellStyle name="Percent 2 21 3 19 2" xfId="16667"/>
    <cellStyle name="Percent 2 21 3 19 3" xfId="32948"/>
    <cellStyle name="Percent 2 21 3 19 4" xfId="38670"/>
    <cellStyle name="Percent 2 21 3 19 5" xfId="30277"/>
    <cellStyle name="Percent 2 21 3 19 6" xfId="38273"/>
    <cellStyle name="Percent 2 21 3 2" xfId="8338"/>
    <cellStyle name="Percent 2 21 3 2 10" xfId="50726"/>
    <cellStyle name="Percent 2 21 3 2 11" xfId="51928"/>
    <cellStyle name="Percent 2 21 3 2 12" xfId="53207"/>
    <cellStyle name="Percent 2 21 3 2 13" xfId="54449"/>
    <cellStyle name="Percent 2 21 3 2 14" xfId="55683"/>
    <cellStyle name="Percent 2 21 3 2 15" xfId="56910"/>
    <cellStyle name="Percent 2 21 3 2 16" xfId="58127"/>
    <cellStyle name="Percent 2 21 3 2 17" xfId="59335"/>
    <cellStyle name="Percent 2 21 3 2 18" xfId="60529"/>
    <cellStyle name="Percent 2 21 3 2 19" xfId="61913"/>
    <cellStyle name="Percent 2 21 3 2 2" xfId="12805"/>
    <cellStyle name="Percent 2 21 3 2 20" xfId="63107"/>
    <cellStyle name="Percent 2 21 3 2 3" xfId="23376"/>
    <cellStyle name="Percent 2 21 3 2 4" xfId="32079"/>
    <cellStyle name="Percent 2 21 3 2 5" xfId="37193"/>
    <cellStyle name="Percent 2 21 3 2 6" xfId="33673"/>
    <cellStyle name="Percent 2 21 3 2 7" xfId="46903"/>
    <cellStyle name="Percent 2 21 3 2 8" xfId="48226"/>
    <cellStyle name="Percent 2 21 3 2 9" xfId="49485"/>
    <cellStyle name="Percent 2 21 3 20" xfId="8339"/>
    <cellStyle name="Percent 2 21 3 20 2" xfId="17060"/>
    <cellStyle name="Percent 2 21 3 20 3" xfId="33254"/>
    <cellStyle name="Percent 2 21 3 20 4" xfId="39235"/>
    <cellStyle name="Percent 2 21 3 20 5" xfId="42034"/>
    <cellStyle name="Percent 2 21 3 20 6" xfId="44485"/>
    <cellStyle name="Percent 2 21 3 21" xfId="8340"/>
    <cellStyle name="Percent 2 21 3 21 2" xfId="17457"/>
    <cellStyle name="Percent 2 21 3 21 3" xfId="33543"/>
    <cellStyle name="Percent 2 21 3 21 4" xfId="37446"/>
    <cellStyle name="Percent 2 21 3 21 5" xfId="33775"/>
    <cellStyle name="Percent 2 21 3 21 6" xfId="44389"/>
    <cellStyle name="Percent 2 21 3 22" xfId="8341"/>
    <cellStyle name="Percent 2 21 3 22 2" xfId="17863"/>
    <cellStyle name="Percent 2 21 3 22 3" xfId="33824"/>
    <cellStyle name="Percent 2 21 3 22 4" xfId="35608"/>
    <cellStyle name="Percent 2 21 3 22 5" xfId="10711"/>
    <cellStyle name="Percent 2 21 3 22 6" xfId="40588"/>
    <cellStyle name="Percent 2 21 3 23" xfId="8342"/>
    <cellStyle name="Percent 2 21 3 23 2" xfId="18267"/>
    <cellStyle name="Percent 2 21 3 23 3" xfId="34111"/>
    <cellStyle name="Percent 2 21 3 23 4" xfId="16500"/>
    <cellStyle name="Percent 2 21 3 23 5" xfId="39294"/>
    <cellStyle name="Percent 2 21 3 23 6" xfId="44416"/>
    <cellStyle name="Percent 2 21 3 24" xfId="8343"/>
    <cellStyle name="Percent 2 21 3 24 2" xfId="18676"/>
    <cellStyle name="Percent 2 21 3 24 3" xfId="34426"/>
    <cellStyle name="Percent 2 21 3 24 4" xfId="16261"/>
    <cellStyle name="Percent 2 21 3 24 5" xfId="32154"/>
    <cellStyle name="Percent 2 21 3 24 6" xfId="42161"/>
    <cellStyle name="Percent 2 21 3 25" xfId="8344"/>
    <cellStyle name="Percent 2 21 3 25 2" xfId="19085"/>
    <cellStyle name="Percent 2 21 3 25 3" xfId="34719"/>
    <cellStyle name="Percent 2 21 3 25 4" xfId="14563"/>
    <cellStyle name="Percent 2 21 3 25 5" xfId="35141"/>
    <cellStyle name="Percent 2 21 3 25 6" xfId="40977"/>
    <cellStyle name="Percent 2 21 3 26" xfId="8345"/>
    <cellStyle name="Percent 2 21 3 26 2" xfId="19490"/>
    <cellStyle name="Percent 2 21 3 26 3" xfId="35018"/>
    <cellStyle name="Percent 2 21 3 26 4" xfId="23321"/>
    <cellStyle name="Percent 2 21 3 26 5" xfId="15028"/>
    <cellStyle name="Percent 2 21 3 26 6" xfId="40368"/>
    <cellStyle name="Percent 2 21 3 27" xfId="8346"/>
    <cellStyle name="Percent 2 21 3 27 2" xfId="19896"/>
    <cellStyle name="Percent 2 21 3 27 3" xfId="35321"/>
    <cellStyle name="Percent 2 21 3 27 4" xfId="9398"/>
    <cellStyle name="Percent 2 21 3 27 5" xfId="35459"/>
    <cellStyle name="Percent 2 21 3 27 6" xfId="37372"/>
    <cellStyle name="Percent 2 21 3 28" xfId="8347"/>
    <cellStyle name="Percent 2 21 3 28 2" xfId="20295"/>
    <cellStyle name="Percent 2 21 3 28 3" xfId="35654"/>
    <cellStyle name="Percent 2 21 3 28 4" xfId="41202"/>
    <cellStyle name="Percent 2 21 3 28 5" xfId="43515"/>
    <cellStyle name="Percent 2 21 3 28 6" xfId="44865"/>
    <cellStyle name="Percent 2 21 3 29" xfId="8348"/>
    <cellStyle name="Percent 2 21 3 29 2" xfId="20700"/>
    <cellStyle name="Percent 2 21 3 29 3" xfId="35933"/>
    <cellStyle name="Percent 2 21 3 29 4" xfId="35887"/>
    <cellStyle name="Percent 2 21 3 29 5" xfId="39016"/>
    <cellStyle name="Percent 2 21 3 29 6" xfId="43624"/>
    <cellStyle name="Percent 2 21 3 3" xfId="8349"/>
    <cellStyle name="Percent 2 21 3 3 10" xfId="50727"/>
    <cellStyle name="Percent 2 21 3 3 11" xfId="51929"/>
    <cellStyle name="Percent 2 21 3 3 12" xfId="53208"/>
    <cellStyle name="Percent 2 21 3 3 13" xfId="54450"/>
    <cellStyle name="Percent 2 21 3 3 14" xfId="55684"/>
    <cellStyle name="Percent 2 21 3 3 15" xfId="56911"/>
    <cellStyle name="Percent 2 21 3 3 16" xfId="58128"/>
    <cellStyle name="Percent 2 21 3 3 17" xfId="59336"/>
    <cellStyle name="Percent 2 21 3 3 18" xfId="60530"/>
    <cellStyle name="Percent 2 21 3 3 19" xfId="61914"/>
    <cellStyle name="Percent 2 21 3 3 2" xfId="12810"/>
    <cellStyle name="Percent 2 21 3 3 20" xfId="63108"/>
    <cellStyle name="Percent 2 21 3 3 3" xfId="9914"/>
    <cellStyle name="Percent 2 21 3 3 4" xfId="35359"/>
    <cellStyle name="Percent 2 21 3 3 5" xfId="41099"/>
    <cellStyle name="Percent 2 21 3 3 6" xfId="41360"/>
    <cellStyle name="Percent 2 21 3 3 7" xfId="46904"/>
    <cellStyle name="Percent 2 21 3 3 8" xfId="48227"/>
    <cellStyle name="Percent 2 21 3 3 9" xfId="49486"/>
    <cellStyle name="Percent 2 21 3 30" xfId="8350"/>
    <cellStyle name="Percent 2 21 3 30 2" xfId="21044"/>
    <cellStyle name="Percent 2 21 3 30 3" xfId="36195"/>
    <cellStyle name="Percent 2 21 3 30 4" xfId="41554"/>
    <cellStyle name="Percent 2 21 3 30 5" xfId="43787"/>
    <cellStyle name="Percent 2 21 3 30 6" xfId="44651"/>
    <cellStyle name="Percent 2 21 3 31" xfId="8351"/>
    <cellStyle name="Percent 2 21 3 31 2" xfId="18567"/>
    <cellStyle name="Percent 2 21 3 31 3" xfId="34343"/>
    <cellStyle name="Percent 2 21 3 31 4" xfId="39892"/>
    <cellStyle name="Percent 2 21 3 31 5" xfId="42546"/>
    <cellStyle name="Percent 2 21 3 31 6" xfId="44147"/>
    <cellStyle name="Percent 2 21 3 32" xfId="8352"/>
    <cellStyle name="Percent 2 21 3 32 2" xfId="23030"/>
    <cellStyle name="Percent 2 21 3 32 3" xfId="37549"/>
    <cellStyle name="Percent 2 21 3 32 4" xfId="37790"/>
    <cellStyle name="Percent 2 21 3 32 5" xfId="38937"/>
    <cellStyle name="Percent 2 21 3 32 6" xfId="36614"/>
    <cellStyle name="Percent 2 21 3 33" xfId="8353"/>
    <cellStyle name="Percent 2 21 3 33 2" xfId="13619"/>
    <cellStyle name="Percent 2 21 3 33 3" xfId="30420"/>
    <cellStyle name="Percent 2 21 3 33 4" xfId="39311"/>
    <cellStyle name="Percent 2 21 3 33 5" xfId="42086"/>
    <cellStyle name="Percent 2 21 3 33 6" xfId="35480"/>
    <cellStyle name="Percent 2 21 3 34" xfId="9791"/>
    <cellStyle name="Percent 2 21 3 35" xfId="23414"/>
    <cellStyle name="Percent 2 21 3 36" xfId="19362"/>
    <cellStyle name="Percent 2 21 3 37" xfId="23093"/>
    <cellStyle name="Percent 2 21 3 38" xfId="13426"/>
    <cellStyle name="Percent 2 21 3 39" xfId="19892"/>
    <cellStyle name="Percent 2 21 3 4" xfId="8354"/>
    <cellStyle name="Percent 2 21 3 4 10" xfId="50728"/>
    <cellStyle name="Percent 2 21 3 4 11" xfId="51930"/>
    <cellStyle name="Percent 2 21 3 4 12" xfId="53209"/>
    <cellStyle name="Percent 2 21 3 4 13" xfId="54451"/>
    <cellStyle name="Percent 2 21 3 4 14" xfId="55685"/>
    <cellStyle name="Percent 2 21 3 4 15" xfId="56912"/>
    <cellStyle name="Percent 2 21 3 4 16" xfId="58129"/>
    <cellStyle name="Percent 2 21 3 4 17" xfId="59337"/>
    <cellStyle name="Percent 2 21 3 4 18" xfId="60531"/>
    <cellStyle name="Percent 2 21 3 4 19" xfId="61915"/>
    <cellStyle name="Percent 2 21 3 4 2" xfId="12811"/>
    <cellStyle name="Percent 2 21 3 4 20" xfId="63109"/>
    <cellStyle name="Percent 2 21 3 4 3" xfId="9913"/>
    <cellStyle name="Percent 2 21 3 4 4" xfId="35061"/>
    <cellStyle name="Percent 2 21 3 4 5" xfId="23317"/>
    <cellStyle name="Percent 2 21 3 4 6" xfId="10853"/>
    <cellStyle name="Percent 2 21 3 4 7" xfId="46905"/>
    <cellStyle name="Percent 2 21 3 4 8" xfId="48228"/>
    <cellStyle name="Percent 2 21 3 4 9" xfId="49487"/>
    <cellStyle name="Percent 2 21 3 40" xfId="24447"/>
    <cellStyle name="Percent 2 21 3 41" xfId="24656"/>
    <cellStyle name="Percent 2 21 3 42" xfId="24858"/>
    <cellStyle name="Percent 2 21 3 43" xfId="25062"/>
    <cellStyle name="Percent 2 21 3 44" xfId="25258"/>
    <cellStyle name="Percent 2 21 3 45" xfId="25457"/>
    <cellStyle name="Percent 2 21 3 46" xfId="25655"/>
    <cellStyle name="Percent 2 21 3 47" xfId="25840"/>
    <cellStyle name="Percent 2 21 3 48" xfId="26029"/>
    <cellStyle name="Percent 2 21 3 49" xfId="26220"/>
    <cellStyle name="Percent 2 21 3 5" xfId="8355"/>
    <cellStyle name="Percent 2 21 3 5 10" xfId="50729"/>
    <cellStyle name="Percent 2 21 3 5 11" xfId="51931"/>
    <cellStyle name="Percent 2 21 3 5 12" xfId="53210"/>
    <cellStyle name="Percent 2 21 3 5 13" xfId="54452"/>
    <cellStyle name="Percent 2 21 3 5 14" xfId="55686"/>
    <cellStyle name="Percent 2 21 3 5 15" xfId="56913"/>
    <cellStyle name="Percent 2 21 3 5 16" xfId="58130"/>
    <cellStyle name="Percent 2 21 3 5 17" xfId="59338"/>
    <cellStyle name="Percent 2 21 3 5 18" xfId="60532"/>
    <cellStyle name="Percent 2 21 3 5 19" xfId="61916"/>
    <cellStyle name="Percent 2 21 3 5 2" xfId="12812"/>
    <cellStyle name="Percent 2 21 3 5 20" xfId="63110"/>
    <cellStyle name="Percent 2 21 3 5 3" xfId="9912"/>
    <cellStyle name="Percent 2 21 3 5 4" xfId="34764"/>
    <cellStyle name="Percent 2 21 3 5 5" xfId="16594"/>
    <cellStyle name="Percent 2 21 3 5 6" xfId="37041"/>
    <cellStyle name="Percent 2 21 3 5 7" xfId="46906"/>
    <cellStyle name="Percent 2 21 3 5 8" xfId="48229"/>
    <cellStyle name="Percent 2 21 3 5 9" xfId="49488"/>
    <cellStyle name="Percent 2 21 3 50" xfId="26404"/>
    <cellStyle name="Percent 2 21 3 51" xfId="26587"/>
    <cellStyle name="Percent 2 21 3 52" xfId="26775"/>
    <cellStyle name="Percent 2 21 3 53" xfId="26953"/>
    <cellStyle name="Percent 2 21 3 54" xfId="27131"/>
    <cellStyle name="Percent 2 21 3 55" xfId="27303"/>
    <cellStyle name="Percent 2 21 3 56" xfId="27473"/>
    <cellStyle name="Percent 2 21 3 57" xfId="27638"/>
    <cellStyle name="Percent 2 21 3 58" xfId="27796"/>
    <cellStyle name="Percent 2 21 3 59" xfId="27950"/>
    <cellStyle name="Percent 2 21 3 6" xfId="8356"/>
    <cellStyle name="Percent 2 21 3 6 10" xfId="50730"/>
    <cellStyle name="Percent 2 21 3 6 11" xfId="51932"/>
    <cellStyle name="Percent 2 21 3 6 12" xfId="53211"/>
    <cellStyle name="Percent 2 21 3 6 13" xfId="54453"/>
    <cellStyle name="Percent 2 21 3 6 14" xfId="55687"/>
    <cellStyle name="Percent 2 21 3 6 15" xfId="56914"/>
    <cellStyle name="Percent 2 21 3 6 16" xfId="58131"/>
    <cellStyle name="Percent 2 21 3 6 17" xfId="59339"/>
    <cellStyle name="Percent 2 21 3 6 18" xfId="60533"/>
    <cellStyle name="Percent 2 21 3 6 19" xfId="61917"/>
    <cellStyle name="Percent 2 21 3 6 2" xfId="12813"/>
    <cellStyle name="Percent 2 21 3 6 20" xfId="63111"/>
    <cellStyle name="Percent 2 21 3 6 3" xfId="9911"/>
    <cellStyle name="Percent 2 21 3 6 4" xfId="34461"/>
    <cellStyle name="Percent 2 21 3 6 5" xfId="37245"/>
    <cellStyle name="Percent 2 21 3 6 6" xfId="34636"/>
    <cellStyle name="Percent 2 21 3 6 7" xfId="46907"/>
    <cellStyle name="Percent 2 21 3 6 8" xfId="48230"/>
    <cellStyle name="Percent 2 21 3 6 9" xfId="49489"/>
    <cellStyle name="Percent 2 21 3 60" xfId="28097"/>
    <cellStyle name="Percent 2 21 3 61" xfId="28246"/>
    <cellStyle name="Percent 2 21 3 62" xfId="28400"/>
    <cellStyle name="Percent 2 21 3 63" xfId="28543"/>
    <cellStyle name="Percent 2 21 3 64" xfId="27744"/>
    <cellStyle name="Percent 2 21 3 65" xfId="24067"/>
    <cellStyle name="Percent 2 21 3 66" xfId="28947"/>
    <cellStyle name="Percent 2 21 3 67" xfId="29198"/>
    <cellStyle name="Percent 2 21 3 68" xfId="28731"/>
    <cellStyle name="Percent 2 21 3 69" xfId="29435"/>
    <cellStyle name="Percent 2 21 3 7" xfId="8357"/>
    <cellStyle name="Percent 2 21 3 7 10" xfId="50731"/>
    <cellStyle name="Percent 2 21 3 7 11" xfId="51933"/>
    <cellStyle name="Percent 2 21 3 7 12" xfId="53212"/>
    <cellStyle name="Percent 2 21 3 7 13" xfId="54454"/>
    <cellStyle name="Percent 2 21 3 7 14" xfId="55688"/>
    <cellStyle name="Percent 2 21 3 7 15" xfId="56915"/>
    <cellStyle name="Percent 2 21 3 7 16" xfId="58132"/>
    <cellStyle name="Percent 2 21 3 7 17" xfId="59340"/>
    <cellStyle name="Percent 2 21 3 7 18" xfId="60534"/>
    <cellStyle name="Percent 2 21 3 7 19" xfId="61918"/>
    <cellStyle name="Percent 2 21 3 7 2" xfId="12814"/>
    <cellStyle name="Percent 2 21 3 7 20" xfId="63112"/>
    <cellStyle name="Percent 2 21 3 7 3" xfId="9910"/>
    <cellStyle name="Percent 2 21 3 7 4" xfId="34148"/>
    <cellStyle name="Percent 2 21 3 7 5" xfId="30873"/>
    <cellStyle name="Percent 2 21 3 7 6" xfId="41134"/>
    <cellStyle name="Percent 2 21 3 7 7" xfId="46908"/>
    <cellStyle name="Percent 2 21 3 7 8" xfId="48231"/>
    <cellStyle name="Percent 2 21 3 7 9" xfId="49490"/>
    <cellStyle name="Percent 2 21 3 70" xfId="25100"/>
    <cellStyle name="Percent 2 21 3 71" xfId="27167"/>
    <cellStyle name="Percent 2 21 3 72" xfId="25733"/>
    <cellStyle name="Percent 2 21 3 73" xfId="29681"/>
    <cellStyle name="Percent 2 21 3 74" xfId="29437"/>
    <cellStyle name="Percent 2 21 3 75" xfId="15744"/>
    <cellStyle name="Percent 2 21 3 76" xfId="12840"/>
    <cellStyle name="Percent 2 21 3 77" xfId="35805"/>
    <cellStyle name="Percent 2 21 3 78" xfId="33780"/>
    <cellStyle name="Percent 2 21 3 79" xfId="39651"/>
    <cellStyle name="Percent 2 21 3 8" xfId="8358"/>
    <cellStyle name="Percent 2 21 3 8 2" xfId="12815"/>
    <cellStyle name="Percent 2 21 3 8 3" xfId="9909"/>
    <cellStyle name="Percent 2 21 3 8 4" xfId="23787"/>
    <cellStyle name="Percent 2 21 3 8 5" xfId="32385"/>
    <cellStyle name="Percent 2 21 3 8 6" xfId="35976"/>
    <cellStyle name="Percent 2 21 3 80" xfId="46902"/>
    <cellStyle name="Percent 2 21 3 81" xfId="48225"/>
    <cellStyle name="Percent 2 21 3 82" xfId="49484"/>
    <cellStyle name="Percent 2 21 3 83" xfId="50725"/>
    <cellStyle name="Percent 2 21 3 84" xfId="51927"/>
    <cellStyle name="Percent 2 21 3 85" xfId="53206"/>
    <cellStyle name="Percent 2 21 3 86" xfId="54448"/>
    <cellStyle name="Percent 2 21 3 87" xfId="55682"/>
    <cellStyle name="Percent 2 21 3 88" xfId="56909"/>
    <cellStyle name="Percent 2 21 3 89" xfId="58126"/>
    <cellStyle name="Percent 2 21 3 9" xfId="8359"/>
    <cellStyle name="Percent 2 21 3 9 2" xfId="12816"/>
    <cellStyle name="Percent 2 21 3 9 3" xfId="23782"/>
    <cellStyle name="Percent 2 21 3 9 4" xfId="30208"/>
    <cellStyle name="Percent 2 21 3 9 5" xfId="36443"/>
    <cellStyle name="Percent 2 21 3 9 6" xfId="30276"/>
    <cellStyle name="Percent 2 21 3 90" xfId="59334"/>
    <cellStyle name="Percent 2 21 3 91" xfId="60528"/>
    <cellStyle name="Percent 2 21 3 92" xfId="61912"/>
    <cellStyle name="Percent 2 21 3 93" xfId="63106"/>
    <cellStyle name="Percent 2 21 30" xfId="8360"/>
    <cellStyle name="Percent 2 21 30 2" xfId="20288"/>
    <cellStyle name="Percent 2 21 30 3" xfId="35650"/>
    <cellStyle name="Percent 2 21 30 4" xfId="33464"/>
    <cellStyle name="Percent 2 21 30 5" xfId="40290"/>
    <cellStyle name="Percent 2 21 30 6" xfId="42621"/>
    <cellStyle name="Percent 2 21 31" xfId="8361"/>
    <cellStyle name="Percent 2 21 31 2" xfId="20692"/>
    <cellStyle name="Percent 2 21 31 3" xfId="35927"/>
    <cellStyle name="Percent 2 21 31 4" xfId="39020"/>
    <cellStyle name="Percent 2 21 31 5" xfId="22894"/>
    <cellStyle name="Percent 2 21 31 6" xfId="36532"/>
    <cellStyle name="Percent 2 21 32" xfId="8362"/>
    <cellStyle name="Percent 2 21 32 2" xfId="21042"/>
    <cellStyle name="Percent 2 21 32 3" xfId="36193"/>
    <cellStyle name="Percent 2 21 32 4" xfId="41842"/>
    <cellStyle name="Percent 2 21 32 5" xfId="43988"/>
    <cellStyle name="Percent 2 21 32 6" xfId="44848"/>
    <cellStyle name="Percent 2 21 33" xfId="8363"/>
    <cellStyle name="Percent 2 21 33 2" xfId="18571"/>
    <cellStyle name="Percent 2 21 33 3" xfId="34345"/>
    <cellStyle name="Percent 2 21 33 4" xfId="39434"/>
    <cellStyle name="Percent 2 21 33 5" xfId="42173"/>
    <cellStyle name="Percent 2 21 33 6" xfId="36182"/>
    <cellStyle name="Percent 2 21 34" xfId="8364"/>
    <cellStyle name="Percent 2 21 34 2" xfId="23537"/>
    <cellStyle name="Percent 2 21 34 3" xfId="37905"/>
    <cellStyle name="Percent 2 21 34 4" xfId="32667"/>
    <cellStyle name="Percent 2 21 34 5" xfId="34422"/>
    <cellStyle name="Percent 2 21 34 6" xfId="44689"/>
    <cellStyle name="Percent 2 21 35" xfId="8365"/>
    <cellStyle name="Percent 2 21 35 2" xfId="23744"/>
    <cellStyle name="Percent 2 21 35 3" xfId="38046"/>
    <cellStyle name="Percent 2 21 35 4" xfId="30062"/>
    <cellStyle name="Percent 2 21 35 5" xfId="38014"/>
    <cellStyle name="Percent 2 21 35 6" xfId="42341"/>
    <cellStyle name="Percent 2 21 36" xfId="9789"/>
    <cellStyle name="Percent 2 21 37" xfId="24145"/>
    <cellStyle name="Percent 2 21 38" xfId="22500"/>
    <cellStyle name="Percent 2 21 39" xfId="24578"/>
    <cellStyle name="Percent 2 21 4" xfId="8366"/>
    <cellStyle name="Percent 2 21 4 10" xfId="50732"/>
    <cellStyle name="Percent 2 21 4 11" xfId="51934"/>
    <cellStyle name="Percent 2 21 4 12" xfId="53213"/>
    <cellStyle name="Percent 2 21 4 13" xfId="54455"/>
    <cellStyle name="Percent 2 21 4 14" xfId="55689"/>
    <cellStyle name="Percent 2 21 4 15" xfId="56916"/>
    <cellStyle name="Percent 2 21 4 16" xfId="58133"/>
    <cellStyle name="Percent 2 21 4 17" xfId="59341"/>
    <cellStyle name="Percent 2 21 4 18" xfId="60535"/>
    <cellStyle name="Percent 2 21 4 19" xfId="61919"/>
    <cellStyle name="Percent 2 21 4 2" xfId="12786"/>
    <cellStyle name="Percent 2 21 4 20" xfId="63113"/>
    <cellStyle name="Percent 2 21 4 3" xfId="9928"/>
    <cellStyle name="Percent 2 21 4 4" xfId="32697"/>
    <cellStyle name="Percent 2 21 4 5" xfId="37101"/>
    <cellStyle name="Percent 2 21 4 6" xfId="31826"/>
    <cellStyle name="Percent 2 21 4 7" xfId="46909"/>
    <cellStyle name="Percent 2 21 4 8" xfId="48232"/>
    <cellStyle name="Percent 2 21 4 9" xfId="49491"/>
    <cellStyle name="Percent 2 21 40" xfId="24778"/>
    <cellStyle name="Percent 2 21 41" xfId="24983"/>
    <cellStyle name="Percent 2 21 42" xfId="25179"/>
    <cellStyle name="Percent 2 21 43" xfId="25378"/>
    <cellStyle name="Percent 2 21 44" xfId="25576"/>
    <cellStyle name="Percent 2 21 45" xfId="25764"/>
    <cellStyle name="Percent 2 21 46" xfId="25950"/>
    <cellStyle name="Percent 2 21 47" xfId="26142"/>
    <cellStyle name="Percent 2 21 48" xfId="26327"/>
    <cellStyle name="Percent 2 21 49" xfId="26508"/>
    <cellStyle name="Percent 2 21 5" xfId="8367"/>
    <cellStyle name="Percent 2 21 5 10" xfId="50733"/>
    <cellStyle name="Percent 2 21 5 11" xfId="51935"/>
    <cellStyle name="Percent 2 21 5 12" xfId="53214"/>
    <cellStyle name="Percent 2 21 5 13" xfId="54456"/>
    <cellStyle name="Percent 2 21 5 14" xfId="55690"/>
    <cellStyle name="Percent 2 21 5 15" xfId="56917"/>
    <cellStyle name="Percent 2 21 5 16" xfId="58134"/>
    <cellStyle name="Percent 2 21 5 17" xfId="59342"/>
    <cellStyle name="Percent 2 21 5 18" xfId="60536"/>
    <cellStyle name="Percent 2 21 5 19" xfId="61920"/>
    <cellStyle name="Percent 2 21 5 2" xfId="12817"/>
    <cellStyle name="Percent 2 21 5 20" xfId="63114"/>
    <cellStyle name="Percent 2 21 5 3" xfId="23575"/>
    <cellStyle name="Percent 2 21 5 4" xfId="20686"/>
    <cellStyle name="Percent 2 21 5 5" xfId="35975"/>
    <cellStyle name="Percent 2 21 5 6" xfId="31955"/>
    <cellStyle name="Percent 2 21 5 7" xfId="46910"/>
    <cellStyle name="Percent 2 21 5 8" xfId="48233"/>
    <cellStyle name="Percent 2 21 5 9" xfId="49492"/>
    <cellStyle name="Percent 2 21 50" xfId="26696"/>
    <cellStyle name="Percent 2 21 51" xfId="26877"/>
    <cellStyle name="Percent 2 21 52" xfId="27055"/>
    <cellStyle name="Percent 2 21 53" xfId="27226"/>
    <cellStyle name="Percent 2 21 54" xfId="27400"/>
    <cellStyle name="Percent 2 21 55" xfId="27564"/>
    <cellStyle name="Percent 2 21 56" xfId="27724"/>
    <cellStyle name="Percent 2 21 57" xfId="27878"/>
    <cellStyle name="Percent 2 21 58" xfId="28023"/>
    <cellStyle name="Percent 2 21 59" xfId="28176"/>
    <cellStyle name="Percent 2 21 6" xfId="8368"/>
    <cellStyle name="Percent 2 21 6 10" xfId="50734"/>
    <cellStyle name="Percent 2 21 6 11" xfId="51936"/>
    <cellStyle name="Percent 2 21 6 12" xfId="53215"/>
    <cellStyle name="Percent 2 21 6 13" xfId="54457"/>
    <cellStyle name="Percent 2 21 6 14" xfId="55691"/>
    <cellStyle name="Percent 2 21 6 15" xfId="56918"/>
    <cellStyle name="Percent 2 21 6 16" xfId="58135"/>
    <cellStyle name="Percent 2 21 6 17" xfId="59343"/>
    <cellStyle name="Percent 2 21 6 18" xfId="60537"/>
    <cellStyle name="Percent 2 21 6 19" xfId="61921"/>
    <cellStyle name="Percent 2 21 6 2" xfId="12818"/>
    <cellStyle name="Percent 2 21 6 20" xfId="63115"/>
    <cellStyle name="Percent 2 21 6 3" xfId="23375"/>
    <cellStyle name="Percent 2 21 6 4" xfId="21028"/>
    <cellStyle name="Percent 2 21 6 5" xfId="36225"/>
    <cellStyle name="Percent 2 21 6 6" xfId="40708"/>
    <cellStyle name="Percent 2 21 6 7" xfId="46911"/>
    <cellStyle name="Percent 2 21 6 8" xfId="48234"/>
    <cellStyle name="Percent 2 21 6 9" xfId="49493"/>
    <cellStyle name="Percent 2 21 60" xfId="28329"/>
    <cellStyle name="Percent 2 21 61" xfId="28471"/>
    <cellStyle name="Percent 2 21 62" xfId="28614"/>
    <cellStyle name="Percent 2 21 63" xfId="28750"/>
    <cellStyle name="Percent 2 21 64" xfId="28878"/>
    <cellStyle name="Percent 2 21 65" xfId="29004"/>
    <cellStyle name="Percent 2 21 66" xfId="29104"/>
    <cellStyle name="Percent 2 21 67" xfId="25696"/>
    <cellStyle name="Percent 2 21 68" xfId="25072"/>
    <cellStyle name="Percent 2 21 69" xfId="28886"/>
    <cellStyle name="Percent 2 21 7" xfId="8369"/>
    <cellStyle name="Percent 2 21 7 10" xfId="50735"/>
    <cellStyle name="Percent 2 21 7 11" xfId="51937"/>
    <cellStyle name="Percent 2 21 7 12" xfId="53216"/>
    <cellStyle name="Percent 2 21 7 13" xfId="54458"/>
    <cellStyle name="Percent 2 21 7 14" xfId="55692"/>
    <cellStyle name="Percent 2 21 7 15" xfId="56919"/>
    <cellStyle name="Percent 2 21 7 16" xfId="58136"/>
    <cellStyle name="Percent 2 21 7 17" xfId="59344"/>
    <cellStyle name="Percent 2 21 7 18" xfId="60538"/>
    <cellStyle name="Percent 2 21 7 19" xfId="61922"/>
    <cellStyle name="Percent 2 21 7 2" xfId="12819"/>
    <cellStyle name="Percent 2 21 7 20" xfId="63116"/>
    <cellStyle name="Percent 2 21 7 3" xfId="21023"/>
    <cellStyle name="Percent 2 21 7 4" xfId="23379"/>
    <cellStyle name="Percent 2 21 7 5" xfId="31724"/>
    <cellStyle name="Percent 2 21 7 6" xfId="36613"/>
    <cellStyle name="Percent 2 21 7 7" xfId="46912"/>
    <cellStyle name="Percent 2 21 7 8" xfId="48235"/>
    <cellStyle name="Percent 2 21 7 9" xfId="49494"/>
    <cellStyle name="Percent 2 21 70" xfId="29560"/>
    <cellStyle name="Percent 2 21 71" xfId="29643"/>
    <cellStyle name="Percent 2 21 72" xfId="28812"/>
    <cellStyle name="Percent 2 21 73" xfId="29807"/>
    <cellStyle name="Percent 2 21 74" xfId="29874"/>
    <cellStyle name="Percent 2 21 75" xfId="29927"/>
    <cellStyle name="Percent 2 21 76" xfId="25114"/>
    <cellStyle name="Percent 2 21 77" xfId="26245"/>
    <cellStyle name="Percent 2 21 78" xfId="12843"/>
    <cellStyle name="Percent 2 21 79" xfId="36343"/>
    <cellStyle name="Percent 2 21 8" xfId="8370"/>
    <cellStyle name="Percent 2 21 8 10" xfId="50736"/>
    <cellStyle name="Percent 2 21 8 11" xfId="51938"/>
    <cellStyle name="Percent 2 21 8 12" xfId="53217"/>
    <cellStyle name="Percent 2 21 8 13" xfId="54459"/>
    <cellStyle name="Percent 2 21 8 14" xfId="55693"/>
    <cellStyle name="Percent 2 21 8 15" xfId="56920"/>
    <cellStyle name="Percent 2 21 8 16" xfId="58137"/>
    <cellStyle name="Percent 2 21 8 17" xfId="59345"/>
    <cellStyle name="Percent 2 21 8 18" xfId="60539"/>
    <cellStyle name="Percent 2 21 8 19" xfId="61923"/>
    <cellStyle name="Percent 2 21 8 2" xfId="12820"/>
    <cellStyle name="Percent 2 21 8 20" xfId="63117"/>
    <cellStyle name="Percent 2 21 8 3" xfId="20657"/>
    <cellStyle name="Percent 2 21 8 4" xfId="23579"/>
    <cellStyle name="Percent 2 21 8 5" xfId="32075"/>
    <cellStyle name="Percent 2 21 8 6" xfId="40831"/>
    <cellStyle name="Percent 2 21 8 7" xfId="46913"/>
    <cellStyle name="Percent 2 21 8 8" xfId="48236"/>
    <cellStyle name="Percent 2 21 8 9" xfId="49495"/>
    <cellStyle name="Percent 2 21 80" xfId="10953"/>
    <cellStyle name="Percent 2 21 81" xfId="39422"/>
    <cellStyle name="Percent 2 21 82" xfId="46894"/>
    <cellStyle name="Percent 2 21 83" xfId="48217"/>
    <cellStyle name="Percent 2 21 84" xfId="49476"/>
    <cellStyle name="Percent 2 21 85" xfId="50717"/>
    <cellStyle name="Percent 2 21 86" xfId="51919"/>
    <cellStyle name="Percent 2 21 87" xfId="53198"/>
    <cellStyle name="Percent 2 21 88" xfId="54440"/>
    <cellStyle name="Percent 2 21 89" xfId="55674"/>
    <cellStyle name="Percent 2 21 9" xfId="8371"/>
    <cellStyle name="Percent 2 21 9 10" xfId="50737"/>
    <cellStyle name="Percent 2 21 9 11" xfId="51939"/>
    <cellStyle name="Percent 2 21 9 12" xfId="53218"/>
    <cellStyle name="Percent 2 21 9 13" xfId="54460"/>
    <cellStyle name="Percent 2 21 9 14" xfId="55694"/>
    <cellStyle name="Percent 2 21 9 15" xfId="56921"/>
    <cellStyle name="Percent 2 21 9 16" xfId="58138"/>
    <cellStyle name="Percent 2 21 9 17" xfId="59346"/>
    <cellStyle name="Percent 2 21 9 18" xfId="60540"/>
    <cellStyle name="Percent 2 21 9 19" xfId="61924"/>
    <cellStyle name="Percent 2 21 9 2" xfId="12821"/>
    <cellStyle name="Percent 2 21 9 20" xfId="63118"/>
    <cellStyle name="Percent 2 21 9 3" xfId="9908"/>
    <cellStyle name="Percent 2 21 9 4" xfId="30207"/>
    <cellStyle name="Percent 2 21 9 5" xfId="9904"/>
    <cellStyle name="Percent 2 21 9 6" xfId="43142"/>
    <cellStyle name="Percent 2 21 9 7" xfId="46914"/>
    <cellStyle name="Percent 2 21 9 8" xfId="48237"/>
    <cellStyle name="Percent 2 21 9 9" xfId="49496"/>
    <cellStyle name="Percent 2 21 90" xfId="56901"/>
    <cellStyle name="Percent 2 21 91" xfId="58118"/>
    <cellStyle name="Percent 2 21 92" xfId="59326"/>
    <cellStyle name="Percent 2 21 93" xfId="60520"/>
    <cellStyle name="Percent 2 21 94" xfId="61904"/>
    <cellStyle name="Percent 2 21 95" xfId="63098"/>
    <cellStyle name="Percent 2 22" xfId="8372"/>
    <cellStyle name="Percent 2 22 10" xfId="8373"/>
    <cellStyle name="Percent 2 22 10 2" xfId="12823"/>
    <cellStyle name="Percent 2 22 10 3" xfId="19847"/>
    <cellStyle name="Percent 2 22 10 4" xfId="9888"/>
    <cellStyle name="Percent 2 22 10 5" xfId="32986"/>
    <cellStyle name="Percent 2 22 10 6" xfId="42143"/>
    <cellStyle name="Percent 2 22 11" xfId="8374"/>
    <cellStyle name="Percent 2 22 11 2" xfId="12824"/>
    <cellStyle name="Percent 2 22 11 3" xfId="19446"/>
    <cellStyle name="Percent 2 22 11 4" xfId="9889"/>
    <cellStyle name="Percent 2 22 11 5" xfId="33288"/>
    <cellStyle name="Percent 2 22 11 6" xfId="42952"/>
    <cellStyle name="Percent 2 22 12" xfId="8375"/>
    <cellStyle name="Percent 2 22 12 2" xfId="12825"/>
    <cellStyle name="Percent 2 22 12 3" xfId="19037"/>
    <cellStyle name="Percent 2 22 12 4" xfId="9890"/>
    <cellStyle name="Percent 2 22 12 5" xfId="33578"/>
    <cellStyle name="Percent 2 22 12 6" xfId="30097"/>
    <cellStyle name="Percent 2 22 13" xfId="8376"/>
    <cellStyle name="Percent 2 22 13 2" xfId="12826"/>
    <cellStyle name="Percent 2 22 13 3" xfId="18628"/>
    <cellStyle name="Percent 2 22 13 4" xfId="9891"/>
    <cellStyle name="Percent 2 22 13 5" xfId="33852"/>
    <cellStyle name="Percent 2 22 13 6" xfId="14045"/>
    <cellStyle name="Percent 2 22 14" xfId="8377"/>
    <cellStyle name="Percent 2 22 14 2" xfId="12827"/>
    <cellStyle name="Percent 2 22 14 3" xfId="18224"/>
    <cellStyle name="Percent 2 22 14 4" xfId="9892"/>
    <cellStyle name="Percent 2 22 14 5" xfId="40680"/>
    <cellStyle name="Percent 2 22 14 6" xfId="43844"/>
    <cellStyle name="Percent 2 22 15" xfId="8378"/>
    <cellStyle name="Percent 2 22 15 2" xfId="12828"/>
    <cellStyle name="Percent 2 22 15 3" xfId="17813"/>
    <cellStyle name="Percent 2 22 15 4" xfId="33854"/>
    <cellStyle name="Percent 2 22 15 5" xfId="40548"/>
    <cellStyle name="Percent 2 22 15 6" xfId="43355"/>
    <cellStyle name="Percent 2 22 16" xfId="8379"/>
    <cellStyle name="Percent 2 22 16 2" xfId="13343"/>
    <cellStyle name="Percent 2 22 16 3" xfId="30202"/>
    <cellStyle name="Percent 2 22 16 4" xfId="35955"/>
    <cellStyle name="Percent 2 22 16 5" xfId="34097"/>
    <cellStyle name="Percent 2 22 16 6" xfId="41922"/>
    <cellStyle name="Percent 2 22 17" xfId="8380"/>
    <cellStyle name="Percent 2 22 17 2" xfId="15032"/>
    <cellStyle name="Percent 2 22 17 3" xfId="31694"/>
    <cellStyle name="Percent 2 22 17 4" xfId="12877"/>
    <cellStyle name="Percent 2 22 17 5" xfId="36098"/>
    <cellStyle name="Percent 2 22 17 6" xfId="45195"/>
    <cellStyle name="Percent 2 22 18" xfId="8381"/>
    <cellStyle name="Percent 2 22 18 2" xfId="15478"/>
    <cellStyle name="Percent 2 22 18 3" xfId="32050"/>
    <cellStyle name="Percent 2 22 18 4" xfId="41529"/>
    <cellStyle name="Percent 2 22 18 5" xfId="43765"/>
    <cellStyle name="Percent 2 22 18 6" xfId="39400"/>
    <cellStyle name="Percent 2 22 19" xfId="8382"/>
    <cellStyle name="Percent 2 22 19 2" xfId="15878"/>
    <cellStyle name="Percent 2 22 19 3" xfId="32359"/>
    <cellStyle name="Percent 2 22 19 4" xfId="41353"/>
    <cellStyle name="Percent 2 22 19 5" xfId="43623"/>
    <cellStyle name="Percent 2 22 19 6" xfId="44998"/>
    <cellStyle name="Percent 2 22 2" xfId="8383"/>
    <cellStyle name="Percent 2 22 2 10" xfId="8384"/>
    <cellStyle name="Percent 2 22 2 10 2" xfId="12830"/>
    <cellStyle name="Percent 2 22 2 10 3" xfId="17016"/>
    <cellStyle name="Percent 2 22 2 10 4" xfId="33290"/>
    <cellStyle name="Percent 2 22 2 10 5" xfId="40424"/>
    <cellStyle name="Percent 2 22 2 10 6" xfId="38975"/>
    <cellStyle name="Percent 2 22 2 11" xfId="8385"/>
    <cellStyle name="Percent 2 22 2 11 2" xfId="12831"/>
    <cellStyle name="Percent 2 22 2 11 3" xfId="16623"/>
    <cellStyle name="Percent 2 22 2 11 4" xfId="32988"/>
    <cellStyle name="Percent 2 22 2 11 5" xfId="34091"/>
    <cellStyle name="Percent 2 22 2 11 6" xfId="42551"/>
    <cellStyle name="Percent 2 22 2 12" xfId="8386"/>
    <cellStyle name="Percent 2 22 2 12 2" xfId="12832"/>
    <cellStyle name="Percent 2 22 2 12 3" xfId="9906"/>
    <cellStyle name="Percent 2 22 2 12 4" xfId="32693"/>
    <cellStyle name="Percent 2 22 2 12 5" xfId="37019"/>
    <cellStyle name="Percent 2 22 2 12 6" xfId="38967"/>
    <cellStyle name="Percent 2 22 2 13" xfId="8387"/>
    <cellStyle name="Percent 2 22 2 13 2" xfId="12833"/>
    <cellStyle name="Percent 2 22 2 13 3" xfId="16224"/>
    <cellStyle name="Percent 2 22 2 13 4" xfId="32388"/>
    <cellStyle name="Percent 2 22 2 13 5" xfId="41645"/>
    <cellStyle name="Percent 2 22 2 13 6" xfId="42939"/>
    <cellStyle name="Percent 2 22 2 14" xfId="8388"/>
    <cellStyle name="Percent 2 22 2 14 2" xfId="13344"/>
    <cellStyle name="Percent 2 22 2 14 3" xfId="30203"/>
    <cellStyle name="Percent 2 22 2 14 4" xfId="35674"/>
    <cellStyle name="Percent 2 22 2 14 5" xfId="38849"/>
    <cellStyle name="Percent 2 22 2 14 6" xfId="40003"/>
    <cellStyle name="Percent 2 22 2 15" xfId="8389"/>
    <cellStyle name="Percent 2 22 2 15 2" xfId="15033"/>
    <cellStyle name="Percent 2 22 2 15 3" xfId="31695"/>
    <cellStyle name="Percent 2 22 2 15 4" xfId="12881"/>
    <cellStyle name="Percent 2 22 2 15 5" xfId="32199"/>
    <cellStyle name="Percent 2 22 2 15 6" xfId="44945"/>
    <cellStyle name="Percent 2 22 2 16" xfId="8390"/>
    <cellStyle name="Percent 2 22 2 16 2" xfId="15479"/>
    <cellStyle name="Percent 2 22 2 16 3" xfId="32051"/>
    <cellStyle name="Percent 2 22 2 16 4" xfId="33224"/>
    <cellStyle name="Percent 2 22 2 16 5" xfId="41264"/>
    <cellStyle name="Percent 2 22 2 16 6" xfId="35253"/>
    <cellStyle name="Percent 2 22 2 17" xfId="8391"/>
    <cellStyle name="Percent 2 22 2 17 2" xfId="15879"/>
    <cellStyle name="Percent 2 22 2 17 3" xfId="32360"/>
    <cellStyle name="Percent 2 22 2 17 4" xfId="38540"/>
    <cellStyle name="Percent 2 22 2 17 5" xfId="11187"/>
    <cellStyle name="Percent 2 22 2 17 6" xfId="44325"/>
    <cellStyle name="Percent 2 22 2 18" xfId="8392"/>
    <cellStyle name="Percent 2 22 2 18 2" xfId="16280"/>
    <cellStyle name="Percent 2 22 2 18 3" xfId="32665"/>
    <cellStyle name="Percent 2 22 2 18 4" xfId="37105"/>
    <cellStyle name="Percent 2 22 2 18 5" xfId="38470"/>
    <cellStyle name="Percent 2 22 2 18 6" xfId="44977"/>
    <cellStyle name="Percent 2 22 2 19" xfId="8393"/>
    <cellStyle name="Percent 2 22 2 19 2" xfId="16679"/>
    <cellStyle name="Percent 2 22 2 19 3" xfId="32960"/>
    <cellStyle name="Percent 2 22 2 19 4" xfId="37746"/>
    <cellStyle name="Percent 2 22 2 19 5" xfId="38171"/>
    <cellStyle name="Percent 2 22 2 19 6" xfId="11151"/>
    <cellStyle name="Percent 2 22 2 2" xfId="8394"/>
    <cellStyle name="Percent 2 22 2 2 10" xfId="50740"/>
    <cellStyle name="Percent 2 22 2 2 11" xfId="51942"/>
    <cellStyle name="Percent 2 22 2 2 12" xfId="53221"/>
    <cellStyle name="Percent 2 22 2 2 13" xfId="54463"/>
    <cellStyle name="Percent 2 22 2 2 14" xfId="55697"/>
    <cellStyle name="Percent 2 22 2 2 15" xfId="56924"/>
    <cellStyle name="Percent 2 22 2 2 16" xfId="58141"/>
    <cellStyle name="Percent 2 22 2 2 17" xfId="59349"/>
    <cellStyle name="Percent 2 22 2 2 18" xfId="60543"/>
    <cellStyle name="Percent 2 22 2 2 19" xfId="61927"/>
    <cellStyle name="Percent 2 22 2 2 2" xfId="12829"/>
    <cellStyle name="Percent 2 22 2 2 20" xfId="63121"/>
    <cellStyle name="Percent 2 22 2 2 3" xfId="17417"/>
    <cellStyle name="Percent 2 22 2 2 4" xfId="33579"/>
    <cellStyle name="Percent 2 22 2 2 5" xfId="39391"/>
    <cellStyle name="Percent 2 22 2 2 6" xfId="38571"/>
    <cellStyle name="Percent 2 22 2 2 7" xfId="46917"/>
    <cellStyle name="Percent 2 22 2 2 8" xfId="48240"/>
    <cellStyle name="Percent 2 22 2 2 9" xfId="49499"/>
    <cellStyle name="Percent 2 22 2 20" xfId="8395"/>
    <cellStyle name="Percent 2 22 2 20 2" xfId="17071"/>
    <cellStyle name="Percent 2 22 2 20 3" xfId="33264"/>
    <cellStyle name="Percent 2 22 2 20 4" xfId="39204"/>
    <cellStyle name="Percent 2 22 2 20 5" xfId="42012"/>
    <cellStyle name="Percent 2 22 2 20 6" xfId="41971"/>
    <cellStyle name="Percent 2 22 2 21" xfId="8396"/>
    <cellStyle name="Percent 2 22 2 21 2" xfId="17470"/>
    <cellStyle name="Percent 2 22 2 21 3" xfId="33553"/>
    <cellStyle name="Percent 2 22 2 21 4" xfId="36822"/>
    <cellStyle name="Percent 2 22 2 21 5" xfId="37504"/>
    <cellStyle name="Percent 2 22 2 21 6" xfId="38349"/>
    <cellStyle name="Percent 2 22 2 22" xfId="8397"/>
    <cellStyle name="Percent 2 22 2 22 2" xfId="17876"/>
    <cellStyle name="Percent 2 22 2 22 3" xfId="33832"/>
    <cellStyle name="Percent 2 22 2 22 4" xfId="30865"/>
    <cellStyle name="Percent 2 22 2 22 5" xfId="31888"/>
    <cellStyle name="Percent 2 22 2 22 6" xfId="39551"/>
    <cellStyle name="Percent 2 22 2 23" xfId="8398"/>
    <cellStyle name="Percent 2 22 2 23 2" xfId="18279"/>
    <cellStyle name="Percent 2 22 2 23 3" xfId="34119"/>
    <cellStyle name="Percent 2 22 2 23 4" xfId="39131"/>
    <cellStyle name="Percent 2 22 2 23 5" xfId="41954"/>
    <cellStyle name="Percent 2 22 2 23 6" xfId="40393"/>
    <cellStyle name="Percent 2 22 2 24" xfId="8399"/>
    <cellStyle name="Percent 2 22 2 24 2" xfId="18689"/>
    <cellStyle name="Percent 2 22 2 24 3" xfId="34434"/>
    <cellStyle name="Percent 2 22 2 24 4" xfId="39839"/>
    <cellStyle name="Percent 2 22 2 24 5" xfId="42502"/>
    <cellStyle name="Percent 2 22 2 24 6" xfId="41263"/>
    <cellStyle name="Percent 2 22 2 25" xfId="8400"/>
    <cellStyle name="Percent 2 22 2 25 2" xfId="19097"/>
    <cellStyle name="Percent 2 22 2 25 3" xfId="34730"/>
    <cellStyle name="Percent 2 22 2 25 4" xfId="17796"/>
    <cellStyle name="Percent 2 22 2 25 5" xfId="38001"/>
    <cellStyle name="Percent 2 22 2 25 6" xfId="38695"/>
    <cellStyle name="Percent 2 22 2 26" xfId="8401"/>
    <cellStyle name="Percent 2 22 2 26 2" xfId="19502"/>
    <cellStyle name="Percent 2 22 2 26 3" xfId="35028"/>
    <cellStyle name="Percent 2 22 2 26 4" xfId="13086"/>
    <cellStyle name="Percent 2 22 2 26 5" xfId="34585"/>
    <cellStyle name="Percent 2 22 2 26 6" xfId="40666"/>
    <cellStyle name="Percent 2 22 2 27" xfId="8402"/>
    <cellStyle name="Percent 2 22 2 27 2" xfId="19909"/>
    <cellStyle name="Percent 2 22 2 27 3" xfId="35330"/>
    <cellStyle name="Percent 2 22 2 27 4" xfId="32645"/>
    <cellStyle name="Percent 2 22 2 27 5" xfId="40685"/>
    <cellStyle name="Percent 2 22 2 27 6" xfId="14485"/>
    <cellStyle name="Percent 2 22 2 28" xfId="8403"/>
    <cellStyle name="Percent 2 22 2 28 2" xfId="20308"/>
    <cellStyle name="Percent 2 22 2 28 3" xfId="35664"/>
    <cellStyle name="Percent 2 22 2 28 4" xfId="10749"/>
    <cellStyle name="Percent 2 22 2 28 5" xfId="34244"/>
    <cellStyle name="Percent 2 22 2 28 6" xfId="44344"/>
    <cellStyle name="Percent 2 22 2 29" xfId="8404"/>
    <cellStyle name="Percent 2 22 2 29 2" xfId="20713"/>
    <cellStyle name="Percent 2 22 2 29 3" xfId="35942"/>
    <cellStyle name="Percent 2 22 2 29 4" xfId="38158"/>
    <cellStyle name="Percent 2 22 2 29 5" xfId="41629"/>
    <cellStyle name="Percent 2 22 2 29 6" xfId="38398"/>
    <cellStyle name="Percent 2 22 2 3" xfId="8405"/>
    <cellStyle name="Percent 2 22 2 3 10" xfId="50741"/>
    <cellStyle name="Percent 2 22 2 3 11" xfId="51943"/>
    <cellStyle name="Percent 2 22 2 3 12" xfId="53222"/>
    <cellStyle name="Percent 2 22 2 3 13" xfId="54464"/>
    <cellStyle name="Percent 2 22 2 3 14" xfId="55698"/>
    <cellStyle name="Percent 2 22 2 3 15" xfId="56925"/>
    <cellStyle name="Percent 2 22 2 3 16" xfId="58142"/>
    <cellStyle name="Percent 2 22 2 3 17" xfId="59350"/>
    <cellStyle name="Percent 2 22 2 3 18" xfId="60544"/>
    <cellStyle name="Percent 2 22 2 3 19" xfId="61928"/>
    <cellStyle name="Percent 2 22 2 3 2" xfId="12834"/>
    <cellStyle name="Percent 2 22 2 3 20" xfId="63122"/>
    <cellStyle name="Percent 2 22 2 3 3" xfId="15824"/>
    <cellStyle name="Percent 2 22 2 3 4" xfId="32076"/>
    <cellStyle name="Percent 2 22 2 3 5" xfId="41001"/>
    <cellStyle name="Percent 2 22 2 3 6" xfId="32210"/>
    <cellStyle name="Percent 2 22 2 3 7" xfId="46918"/>
    <cellStyle name="Percent 2 22 2 3 8" xfId="48241"/>
    <cellStyle name="Percent 2 22 2 3 9" xfId="49500"/>
    <cellStyle name="Percent 2 22 2 30" xfId="8406"/>
    <cellStyle name="Percent 2 22 2 30 2" xfId="21046"/>
    <cellStyle name="Percent 2 22 2 30 3" xfId="36197"/>
    <cellStyle name="Percent 2 22 2 30 4" xfId="41759"/>
    <cellStyle name="Percent 2 22 2 30 5" xfId="43927"/>
    <cellStyle name="Percent 2 22 2 30 6" xfId="44703"/>
    <cellStyle name="Percent 2 22 2 31" xfId="8407"/>
    <cellStyle name="Percent 2 22 2 31 2" xfId="18561"/>
    <cellStyle name="Percent 2 22 2 31 3" xfId="34338"/>
    <cellStyle name="Percent 2 22 2 31 4" xfId="10536"/>
    <cellStyle name="Percent 2 22 2 31 5" xfId="40774"/>
    <cellStyle name="Percent 2 22 2 31 6" xfId="44393"/>
    <cellStyle name="Percent 2 22 2 32" xfId="8408"/>
    <cellStyle name="Percent 2 22 2 32 2" xfId="23028"/>
    <cellStyle name="Percent 2 22 2 32 3" xfId="37547"/>
    <cellStyle name="Percent 2 22 2 32 4" xfId="37510"/>
    <cellStyle name="Percent 2 22 2 32 5" xfId="41762"/>
    <cellStyle name="Percent 2 22 2 32 6" xfId="32775"/>
    <cellStyle name="Percent 2 22 2 33" xfId="8409"/>
    <cellStyle name="Percent 2 22 2 33 2" xfId="13796"/>
    <cellStyle name="Percent 2 22 2 33 3" xfId="30592"/>
    <cellStyle name="Percent 2 22 2 33 4" xfId="38285"/>
    <cellStyle name="Percent 2 22 2 33 5" xfId="11184"/>
    <cellStyle name="Percent 2 22 2 33 6" xfId="30835"/>
    <cellStyle name="Percent 2 22 2 34" xfId="9793"/>
    <cellStyle name="Percent 2 22 2 35" xfId="17290"/>
    <cellStyle name="Percent 2 22 2 36" xfId="19345"/>
    <cellStyle name="Percent 2 22 2 37" xfId="23062"/>
    <cellStyle name="Percent 2 22 2 38" xfId="22335"/>
    <cellStyle name="Percent 2 22 2 39" xfId="20528"/>
    <cellStyle name="Percent 2 22 2 4" xfId="8410"/>
    <cellStyle name="Percent 2 22 2 4 10" xfId="50742"/>
    <cellStyle name="Percent 2 22 2 4 11" xfId="51944"/>
    <cellStyle name="Percent 2 22 2 4 12" xfId="53223"/>
    <cellStyle name="Percent 2 22 2 4 13" xfId="54465"/>
    <cellStyle name="Percent 2 22 2 4 14" xfId="55699"/>
    <cellStyle name="Percent 2 22 2 4 15" xfId="56926"/>
    <cellStyle name="Percent 2 22 2 4 16" xfId="58143"/>
    <cellStyle name="Percent 2 22 2 4 17" xfId="59351"/>
    <cellStyle name="Percent 2 22 2 4 18" xfId="60545"/>
    <cellStyle name="Percent 2 22 2 4 19" xfId="61929"/>
    <cellStyle name="Percent 2 22 2 4 2" xfId="12835"/>
    <cellStyle name="Percent 2 22 2 4 20" xfId="63123"/>
    <cellStyle name="Percent 2 22 2 4 3" xfId="15423"/>
    <cellStyle name="Percent 2 22 2 4 4" xfId="31725"/>
    <cellStyle name="Percent 2 22 2 4 5" xfId="37645"/>
    <cellStyle name="Percent 2 22 2 4 6" xfId="34230"/>
    <cellStyle name="Percent 2 22 2 4 7" xfId="46919"/>
    <cellStyle name="Percent 2 22 2 4 8" xfId="48242"/>
    <cellStyle name="Percent 2 22 2 4 9" xfId="49501"/>
    <cellStyle name="Percent 2 22 2 40" xfId="24046"/>
    <cellStyle name="Percent 2 22 2 41" xfId="20650"/>
    <cellStyle name="Percent 2 22 2 42" xfId="24470"/>
    <cellStyle name="Percent 2 22 2 43" xfId="24679"/>
    <cellStyle name="Percent 2 22 2 44" xfId="24881"/>
    <cellStyle name="Percent 2 22 2 45" xfId="25085"/>
    <cellStyle name="Percent 2 22 2 46" xfId="25281"/>
    <cellStyle name="Percent 2 22 2 47" xfId="25479"/>
    <cellStyle name="Percent 2 22 2 48" xfId="25677"/>
    <cellStyle name="Percent 2 22 2 49" xfId="25863"/>
    <cellStyle name="Percent 2 22 2 5" xfId="8411"/>
    <cellStyle name="Percent 2 22 2 5 10" xfId="18283"/>
    <cellStyle name="Percent 2 22 2 5 11" xfId="18693"/>
    <cellStyle name="Percent 2 22 2 5 12" xfId="19101"/>
    <cellStyle name="Percent 2 22 2 5 13" xfId="19506"/>
    <cellStyle name="Percent 2 22 2 5 14" xfId="19913"/>
    <cellStyle name="Percent 2 22 2 5 15" xfId="20312"/>
    <cellStyle name="Percent 2 22 2 5 16" xfId="20717"/>
    <cellStyle name="Percent 2 22 2 5 17" xfId="21047"/>
    <cellStyle name="Percent 2 22 2 5 18" xfId="46920"/>
    <cellStyle name="Percent 2 22 2 5 19" xfId="48243"/>
    <cellStyle name="Percent 2 22 2 5 2" xfId="15037"/>
    <cellStyle name="Percent 2 22 2 5 20" xfId="49502"/>
    <cellStyle name="Percent 2 22 2 5 21" xfId="50743"/>
    <cellStyle name="Percent 2 22 2 5 22" xfId="51945"/>
    <cellStyle name="Percent 2 22 2 5 23" xfId="53224"/>
    <cellStyle name="Percent 2 22 2 5 24" xfId="54466"/>
    <cellStyle name="Percent 2 22 2 5 25" xfId="55700"/>
    <cellStyle name="Percent 2 22 2 5 26" xfId="56927"/>
    <cellStyle name="Percent 2 22 2 5 27" xfId="58144"/>
    <cellStyle name="Percent 2 22 2 5 28" xfId="59352"/>
    <cellStyle name="Percent 2 22 2 5 29" xfId="60546"/>
    <cellStyle name="Percent 2 22 2 5 3" xfId="15483"/>
    <cellStyle name="Percent 2 22 2 5 30" xfId="61930"/>
    <cellStyle name="Percent 2 22 2 5 31" xfId="63124"/>
    <cellStyle name="Percent 2 22 2 5 4" xfId="15883"/>
    <cellStyle name="Percent 2 22 2 5 5" xfId="16284"/>
    <cellStyle name="Percent 2 22 2 5 6" xfId="16683"/>
    <cellStyle name="Percent 2 22 2 5 7" xfId="17075"/>
    <cellStyle name="Percent 2 22 2 5 8" xfId="17474"/>
    <cellStyle name="Percent 2 22 2 5 9" xfId="17880"/>
    <cellStyle name="Percent 2 22 2 50" xfId="26052"/>
    <cellStyle name="Percent 2 22 2 51" xfId="26242"/>
    <cellStyle name="Percent 2 22 2 52" xfId="26425"/>
    <cellStyle name="Percent 2 22 2 53" xfId="26607"/>
    <cellStyle name="Percent 2 22 2 54" xfId="26796"/>
    <cellStyle name="Percent 2 22 2 55" xfId="26974"/>
    <cellStyle name="Percent 2 22 2 56" xfId="27151"/>
    <cellStyle name="Percent 2 22 2 57" xfId="27325"/>
    <cellStyle name="Percent 2 22 2 58" xfId="27494"/>
    <cellStyle name="Percent 2 22 2 59" xfId="27659"/>
    <cellStyle name="Percent 2 22 2 6" xfId="8412"/>
    <cellStyle name="Percent 2 22 2 6 10" xfId="18284"/>
    <cellStyle name="Percent 2 22 2 6 11" xfId="18694"/>
    <cellStyle name="Percent 2 22 2 6 12" xfId="19102"/>
    <cellStyle name="Percent 2 22 2 6 13" xfId="19507"/>
    <cellStyle name="Percent 2 22 2 6 14" xfId="19914"/>
    <cellStyle name="Percent 2 22 2 6 15" xfId="20313"/>
    <cellStyle name="Percent 2 22 2 6 16" xfId="20718"/>
    <cellStyle name="Percent 2 22 2 6 17" xfId="21048"/>
    <cellStyle name="Percent 2 22 2 6 18" xfId="46921"/>
    <cellStyle name="Percent 2 22 2 6 19" xfId="48244"/>
    <cellStyle name="Percent 2 22 2 6 2" xfId="15038"/>
    <cellStyle name="Percent 2 22 2 6 20" xfId="49503"/>
    <cellStyle name="Percent 2 22 2 6 21" xfId="50744"/>
    <cellStyle name="Percent 2 22 2 6 22" xfId="51946"/>
    <cellStyle name="Percent 2 22 2 6 23" xfId="53225"/>
    <cellStyle name="Percent 2 22 2 6 24" xfId="54467"/>
    <cellStyle name="Percent 2 22 2 6 25" xfId="55701"/>
    <cellStyle name="Percent 2 22 2 6 26" xfId="56928"/>
    <cellStyle name="Percent 2 22 2 6 27" xfId="58145"/>
    <cellStyle name="Percent 2 22 2 6 28" xfId="59353"/>
    <cellStyle name="Percent 2 22 2 6 29" xfId="60547"/>
    <cellStyle name="Percent 2 22 2 6 3" xfId="15484"/>
    <cellStyle name="Percent 2 22 2 6 30" xfId="61931"/>
    <cellStyle name="Percent 2 22 2 6 31" xfId="63125"/>
    <cellStyle name="Percent 2 22 2 6 4" xfId="15884"/>
    <cellStyle name="Percent 2 22 2 6 5" xfId="16285"/>
    <cellStyle name="Percent 2 22 2 6 6" xfId="16684"/>
    <cellStyle name="Percent 2 22 2 6 7" xfId="17076"/>
    <cellStyle name="Percent 2 22 2 6 8" xfId="17475"/>
    <cellStyle name="Percent 2 22 2 6 9" xfId="17881"/>
    <cellStyle name="Percent 2 22 2 60" xfId="27815"/>
    <cellStyle name="Percent 2 22 2 61" xfId="27968"/>
    <cellStyle name="Percent 2 22 2 62" xfId="28115"/>
    <cellStyle name="Percent 2 22 2 63" xfId="28264"/>
    <cellStyle name="Percent 2 22 2 64" xfId="28479"/>
    <cellStyle name="Percent 2 22 2 65" xfId="26135"/>
    <cellStyle name="Percent 2 22 2 66" xfId="26262"/>
    <cellStyle name="Percent 2 22 2 67" xfId="24709"/>
    <cellStyle name="Percent 2 22 2 68" xfId="26126"/>
    <cellStyle name="Percent 2 22 2 69" xfId="28862"/>
    <cellStyle name="Percent 2 22 2 7" xfId="8413"/>
    <cellStyle name="Percent 2 22 2 7 10" xfId="18285"/>
    <cellStyle name="Percent 2 22 2 7 11" xfId="18695"/>
    <cellStyle name="Percent 2 22 2 7 12" xfId="19103"/>
    <cellStyle name="Percent 2 22 2 7 13" xfId="19508"/>
    <cellStyle name="Percent 2 22 2 7 14" xfId="19915"/>
    <cellStyle name="Percent 2 22 2 7 15" xfId="20314"/>
    <cellStyle name="Percent 2 22 2 7 16" xfId="20719"/>
    <cellStyle name="Percent 2 22 2 7 17" xfId="21049"/>
    <cellStyle name="Percent 2 22 2 7 18" xfId="46922"/>
    <cellStyle name="Percent 2 22 2 7 19" xfId="48245"/>
    <cellStyle name="Percent 2 22 2 7 2" xfId="15039"/>
    <cellStyle name="Percent 2 22 2 7 20" xfId="49504"/>
    <cellStyle name="Percent 2 22 2 7 21" xfId="50745"/>
    <cellStyle name="Percent 2 22 2 7 22" xfId="51947"/>
    <cellStyle name="Percent 2 22 2 7 23" xfId="53226"/>
    <cellStyle name="Percent 2 22 2 7 24" xfId="54468"/>
    <cellStyle name="Percent 2 22 2 7 25" xfId="55702"/>
    <cellStyle name="Percent 2 22 2 7 26" xfId="56929"/>
    <cellStyle name="Percent 2 22 2 7 27" xfId="58146"/>
    <cellStyle name="Percent 2 22 2 7 28" xfId="59354"/>
    <cellStyle name="Percent 2 22 2 7 29" xfId="60548"/>
    <cellStyle name="Percent 2 22 2 7 3" xfId="15485"/>
    <cellStyle name="Percent 2 22 2 7 30" xfId="61932"/>
    <cellStyle name="Percent 2 22 2 7 31" xfId="63126"/>
    <cellStyle name="Percent 2 22 2 7 4" xfId="15885"/>
    <cellStyle name="Percent 2 22 2 7 5" xfId="16286"/>
    <cellStyle name="Percent 2 22 2 7 6" xfId="16685"/>
    <cellStyle name="Percent 2 22 2 7 7" xfId="17077"/>
    <cellStyle name="Percent 2 22 2 7 8" xfId="17476"/>
    <cellStyle name="Percent 2 22 2 7 9" xfId="17882"/>
    <cellStyle name="Percent 2 22 2 70" xfId="26626"/>
    <cellStyle name="Percent 2 22 2 71" xfId="29139"/>
    <cellStyle name="Percent 2 22 2 72" xfId="22931"/>
    <cellStyle name="Percent 2 22 2 73" xfId="28719"/>
    <cellStyle name="Percent 2 22 2 74" xfId="28135"/>
    <cellStyle name="Percent 2 22 2 75" xfId="27340"/>
    <cellStyle name="Percent 2 22 2 76" xfId="12838"/>
    <cellStyle name="Percent 2 22 2 77" xfId="35176"/>
    <cellStyle name="Percent 2 22 2 78" xfId="30530"/>
    <cellStyle name="Percent 2 22 2 79" xfId="13517"/>
    <cellStyle name="Percent 2 22 2 8" xfId="8414"/>
    <cellStyle name="Percent 2 22 2 80" xfId="46916"/>
    <cellStyle name="Percent 2 22 2 81" xfId="48239"/>
    <cellStyle name="Percent 2 22 2 82" xfId="49498"/>
    <cellStyle name="Percent 2 22 2 83" xfId="50739"/>
    <cellStyle name="Percent 2 22 2 84" xfId="51941"/>
    <cellStyle name="Percent 2 22 2 85" xfId="53220"/>
    <cellStyle name="Percent 2 22 2 86" xfId="54462"/>
    <cellStyle name="Percent 2 22 2 87" xfId="55696"/>
    <cellStyle name="Percent 2 22 2 88" xfId="56923"/>
    <cellStyle name="Percent 2 22 2 89" xfId="58140"/>
    <cellStyle name="Percent 2 22 2 9" xfId="8415"/>
    <cellStyle name="Percent 2 22 2 90" xfId="59348"/>
    <cellStyle name="Percent 2 22 2 91" xfId="60542"/>
    <cellStyle name="Percent 2 22 2 92" xfId="61926"/>
    <cellStyle name="Percent 2 22 2 93" xfId="63120"/>
    <cellStyle name="Percent 2 22 20" xfId="8416"/>
    <cellStyle name="Percent 2 22 20 2" xfId="16279"/>
    <cellStyle name="Percent 2 22 20 3" xfId="32664"/>
    <cellStyle name="Percent 2 22 20 4" xfId="35250"/>
    <cellStyle name="Percent 2 22 20 5" xfId="40746"/>
    <cellStyle name="Percent 2 22 20 6" xfId="44233"/>
    <cellStyle name="Percent 2 22 21" xfId="8417"/>
    <cellStyle name="Percent 2 22 21 2" xfId="16678"/>
    <cellStyle name="Percent 2 22 21 3" xfId="32959"/>
    <cellStyle name="Percent 2 22 21 4" xfId="36388"/>
    <cellStyle name="Percent 2 22 21 5" xfId="31090"/>
    <cellStyle name="Percent 2 22 21 6" xfId="40188"/>
    <cellStyle name="Percent 2 22 22" xfId="8418"/>
    <cellStyle name="Percent 2 22 22 2" xfId="17070"/>
    <cellStyle name="Percent 2 22 22 3" xfId="33263"/>
    <cellStyle name="Percent 2 22 22 4" xfId="39322"/>
    <cellStyle name="Percent 2 22 22 5" xfId="42095"/>
    <cellStyle name="Percent 2 22 22 6" xfId="42289"/>
    <cellStyle name="Percent 2 22 23" xfId="8419"/>
    <cellStyle name="Percent 2 22 23 2" xfId="17469"/>
    <cellStyle name="Percent 2 22 23 3" xfId="33552"/>
    <cellStyle name="Percent 2 22 23 4" xfId="38004"/>
    <cellStyle name="Percent 2 22 23 5" xfId="40505"/>
    <cellStyle name="Percent 2 22 23 6" xfId="39363"/>
    <cellStyle name="Percent 2 22 24" xfId="8420"/>
    <cellStyle name="Percent 2 22 24 2" xfId="17875"/>
    <cellStyle name="Percent 2 22 24 3" xfId="33831"/>
    <cellStyle name="Percent 2 22 24 4" xfId="17313"/>
    <cellStyle name="Percent 2 22 24 5" xfId="33929"/>
    <cellStyle name="Percent 2 22 24 6" xfId="20965"/>
    <cellStyle name="Percent 2 22 25" xfId="8421"/>
    <cellStyle name="Percent 2 22 25 2" xfId="18278"/>
    <cellStyle name="Percent 2 22 25 3" xfId="34118"/>
    <cellStyle name="Percent 2 22 25 4" xfId="39248"/>
    <cellStyle name="Percent 2 22 25 5" xfId="42046"/>
    <cellStyle name="Percent 2 22 25 6" xfId="42019"/>
    <cellStyle name="Percent 2 22 26" xfId="8422"/>
    <cellStyle name="Percent 2 22 26 2" xfId="18688"/>
    <cellStyle name="Percent 2 22 26 3" xfId="34433"/>
    <cellStyle name="Percent 2 22 26 4" xfId="17857"/>
    <cellStyle name="Percent 2 22 26 5" xfId="33369"/>
    <cellStyle name="Percent 2 22 26 6" xfId="45146"/>
    <cellStyle name="Percent 2 22 27" xfId="8423"/>
    <cellStyle name="Percent 2 22 27 2" xfId="19096"/>
    <cellStyle name="Percent 2 22 27 3" xfId="34729"/>
    <cellStyle name="Percent 2 22 27 4" xfId="17396"/>
    <cellStyle name="Percent 2 22 27 5" xfId="36779"/>
    <cellStyle name="Percent 2 22 27 6" xfId="11100"/>
    <cellStyle name="Percent 2 22 28" xfId="8424"/>
    <cellStyle name="Percent 2 22 28 2" xfId="19501"/>
    <cellStyle name="Percent 2 22 28 3" xfId="35027"/>
    <cellStyle name="Percent 2 22 28 4" xfId="10655"/>
    <cellStyle name="Percent 2 22 28 5" xfId="30221"/>
    <cellStyle name="Percent 2 22 28 6" xfId="13567"/>
    <cellStyle name="Percent 2 22 29" xfId="8425"/>
    <cellStyle name="Percent 2 22 29 2" xfId="19908"/>
    <cellStyle name="Percent 2 22 29 3" xfId="35329"/>
    <cellStyle name="Percent 2 22 29 4" xfId="32937"/>
    <cellStyle name="Percent 2 22 29 5" xfId="39260"/>
    <cellStyle name="Percent 2 22 29 6" xfId="36622"/>
    <cellStyle name="Percent 2 22 3" xfId="8426"/>
    <cellStyle name="Percent 2 22 3 10" xfId="8427"/>
    <cellStyle name="Percent 2 22 3 11" xfId="8428"/>
    <cellStyle name="Percent 2 22 3 12" xfId="8429"/>
    <cellStyle name="Percent 2 22 3 13" xfId="8430"/>
    <cellStyle name="Percent 2 22 3 14" xfId="8431"/>
    <cellStyle name="Percent 2 22 3 15" xfId="8432"/>
    <cellStyle name="Percent 2 22 3 15 2" xfId="15040"/>
    <cellStyle name="Percent 2 22 3 15 3" xfId="31699"/>
    <cellStyle name="Percent 2 22 3 15 4" xfId="40643"/>
    <cellStyle name="Percent 2 22 3 15 5" xfId="43116"/>
    <cellStyle name="Percent 2 22 3 15 6" xfId="44868"/>
    <cellStyle name="Percent 2 22 3 16" xfId="8433"/>
    <cellStyle name="Percent 2 22 3 16 2" xfId="15486"/>
    <cellStyle name="Percent 2 22 3 16 3" xfId="32055"/>
    <cellStyle name="Percent 2 22 3 16 4" xfId="32245"/>
    <cellStyle name="Percent 2 22 3 16 5" xfId="40699"/>
    <cellStyle name="Percent 2 22 3 16 6" xfId="42312"/>
    <cellStyle name="Percent 2 22 3 17" xfId="8434"/>
    <cellStyle name="Percent 2 22 3 17 2" xfId="15886"/>
    <cellStyle name="Percent 2 22 3 17 3" xfId="32365"/>
    <cellStyle name="Percent 2 22 3 17 4" xfId="41112"/>
    <cellStyle name="Percent 2 22 3 17 5" xfId="43444"/>
    <cellStyle name="Percent 2 22 3 17 6" xfId="33222"/>
    <cellStyle name="Percent 2 22 3 18" xfId="8435"/>
    <cellStyle name="Percent 2 22 3 18 2" xfId="16287"/>
    <cellStyle name="Percent 2 22 3 18 3" xfId="32671"/>
    <cellStyle name="Percent 2 22 3 18 4" xfId="41632"/>
    <cellStyle name="Percent 2 22 3 18 5" xfId="43833"/>
    <cellStyle name="Percent 2 22 3 18 6" xfId="44847"/>
    <cellStyle name="Percent 2 22 3 19" xfId="8436"/>
    <cellStyle name="Percent 2 22 3 19 2" xfId="16686"/>
    <cellStyle name="Percent 2 22 3 19 3" xfId="32964"/>
    <cellStyle name="Percent 2 22 3 19 4" xfId="34040"/>
    <cellStyle name="Percent 2 22 3 19 5" xfId="31382"/>
    <cellStyle name="Percent 2 22 3 19 6" xfId="44584"/>
    <cellStyle name="Percent 2 22 3 2" xfId="8437"/>
    <cellStyle name="Percent 2 22 3 2 10" xfId="18287"/>
    <cellStyle name="Percent 2 22 3 2 11" xfId="18697"/>
    <cellStyle name="Percent 2 22 3 2 12" xfId="19105"/>
    <cellStyle name="Percent 2 22 3 2 13" xfId="19510"/>
    <cellStyle name="Percent 2 22 3 2 14" xfId="19917"/>
    <cellStyle name="Percent 2 22 3 2 15" xfId="20316"/>
    <cellStyle name="Percent 2 22 3 2 16" xfId="20721"/>
    <cellStyle name="Percent 2 22 3 2 17" xfId="21051"/>
    <cellStyle name="Percent 2 22 3 2 18" xfId="46924"/>
    <cellStyle name="Percent 2 22 3 2 19" xfId="48247"/>
    <cellStyle name="Percent 2 22 3 2 2" xfId="15041"/>
    <cellStyle name="Percent 2 22 3 2 20" xfId="49506"/>
    <cellStyle name="Percent 2 22 3 2 21" xfId="50747"/>
    <cellStyle name="Percent 2 22 3 2 22" xfId="51949"/>
    <cellStyle name="Percent 2 22 3 2 23" xfId="53228"/>
    <cellStyle name="Percent 2 22 3 2 24" xfId="54470"/>
    <cellStyle name="Percent 2 22 3 2 25" xfId="55704"/>
    <cellStyle name="Percent 2 22 3 2 26" xfId="56931"/>
    <cellStyle name="Percent 2 22 3 2 27" xfId="58148"/>
    <cellStyle name="Percent 2 22 3 2 28" xfId="59356"/>
    <cellStyle name="Percent 2 22 3 2 29" xfId="60550"/>
    <cellStyle name="Percent 2 22 3 2 3" xfId="15487"/>
    <cellStyle name="Percent 2 22 3 2 30" xfId="61934"/>
    <cellStyle name="Percent 2 22 3 2 31" xfId="63128"/>
    <cellStyle name="Percent 2 22 3 2 4" xfId="15887"/>
    <cellStyle name="Percent 2 22 3 2 5" xfId="16288"/>
    <cellStyle name="Percent 2 22 3 2 6" xfId="16687"/>
    <cellStyle name="Percent 2 22 3 2 7" xfId="17079"/>
    <cellStyle name="Percent 2 22 3 2 8" xfId="17478"/>
    <cellStyle name="Percent 2 22 3 2 9" xfId="17884"/>
    <cellStyle name="Percent 2 22 3 20" xfId="8438"/>
    <cellStyle name="Percent 2 22 3 20 2" xfId="17078"/>
    <cellStyle name="Percent 2 22 3 20 3" xfId="33267"/>
    <cellStyle name="Percent 2 22 3 20 4" xfId="37872"/>
    <cellStyle name="Percent 2 22 3 20 5" xfId="38210"/>
    <cellStyle name="Percent 2 22 3 20 6" xfId="37637"/>
    <cellStyle name="Percent 2 22 3 21" xfId="8439"/>
    <cellStyle name="Percent 2 22 3 21 2" xfId="17477"/>
    <cellStyle name="Percent 2 22 3 21 3" xfId="33558"/>
    <cellStyle name="Percent 2 22 3 21 4" xfId="38364"/>
    <cellStyle name="Percent 2 22 3 21 5" xfId="40909"/>
    <cellStyle name="Percent 2 22 3 21 6" xfId="11056"/>
    <cellStyle name="Percent 2 22 3 22" xfId="8440"/>
    <cellStyle name="Percent 2 22 3 22 2" xfId="17883"/>
    <cellStyle name="Percent 2 22 3 22 3" xfId="33836"/>
    <cellStyle name="Percent 2 22 3 22 4" xfId="16117"/>
    <cellStyle name="Percent 2 22 3 22 5" xfId="33065"/>
    <cellStyle name="Percent 2 22 3 22 6" xfId="34145"/>
    <cellStyle name="Percent 2 22 3 23" xfId="8441"/>
    <cellStyle name="Percent 2 22 3 23 2" xfId="18286"/>
    <cellStyle name="Percent 2 22 3 23 3" xfId="34122"/>
    <cellStyle name="Percent 2 22 3 23 4" xfId="38320"/>
    <cellStyle name="Percent 2 22 3 23 5" xfId="39224"/>
    <cellStyle name="Percent 2 22 3 23 6" xfId="43786"/>
    <cellStyle name="Percent 2 22 3 24" xfId="8442"/>
    <cellStyle name="Percent 2 22 3 24 2" xfId="18696"/>
    <cellStyle name="Percent 2 22 3 24 3" xfId="34438"/>
    <cellStyle name="Percent 2 22 3 24 4" xfId="39145"/>
    <cellStyle name="Percent 2 22 3 24 5" xfId="41969"/>
    <cellStyle name="Percent 2 22 3 24 6" xfId="44593"/>
    <cellStyle name="Percent 2 22 3 25" xfId="8443"/>
    <cellStyle name="Percent 2 22 3 25 2" xfId="19104"/>
    <cellStyle name="Percent 2 22 3 25 3" xfId="34737"/>
    <cellStyle name="Percent 2 22 3 25 4" xfId="17860"/>
    <cellStyle name="Percent 2 22 3 25 5" xfId="36715"/>
    <cellStyle name="Percent 2 22 3 25 6" xfId="37737"/>
    <cellStyle name="Percent 2 22 3 26" xfId="8444"/>
    <cellStyle name="Percent 2 22 3 26 2" xfId="19509"/>
    <cellStyle name="Percent 2 22 3 26 3" xfId="35035"/>
    <cellStyle name="Percent 2 22 3 26 4" xfId="13855"/>
    <cellStyle name="Percent 2 22 3 26 5" xfId="35455"/>
    <cellStyle name="Percent 2 22 3 26 6" xfId="31309"/>
    <cellStyle name="Percent 2 22 3 27" xfId="8445"/>
    <cellStyle name="Percent 2 22 3 27 2" xfId="19916"/>
    <cellStyle name="Percent 2 22 3 27 3" xfId="35335"/>
    <cellStyle name="Percent 2 22 3 27 4" xfId="31444"/>
    <cellStyle name="Percent 2 22 3 27 5" xfId="40824"/>
    <cellStyle name="Percent 2 22 3 27 6" xfId="42239"/>
    <cellStyle name="Percent 2 22 3 28" xfId="8446"/>
    <cellStyle name="Percent 2 22 3 28 2" xfId="20315"/>
    <cellStyle name="Percent 2 22 3 28 3" xfId="35670"/>
    <cellStyle name="Percent 2 22 3 28 4" xfId="39674"/>
    <cellStyle name="Percent 2 22 3 28 5" xfId="42373"/>
    <cellStyle name="Percent 2 22 3 28 6" xfId="32801"/>
    <cellStyle name="Percent 2 22 3 29" xfId="8447"/>
    <cellStyle name="Percent 2 22 3 29 2" xfId="20720"/>
    <cellStyle name="Percent 2 22 3 29 3" xfId="35948"/>
    <cellStyle name="Percent 2 22 3 29 4" xfId="10911"/>
    <cellStyle name="Percent 2 22 3 29 5" xfId="41430"/>
    <cellStyle name="Percent 2 22 3 29 6" xfId="40672"/>
    <cellStyle name="Percent 2 22 3 3" xfId="8448"/>
    <cellStyle name="Percent 2 22 3 3 10" xfId="18288"/>
    <cellStyle name="Percent 2 22 3 3 11" xfId="18698"/>
    <cellStyle name="Percent 2 22 3 3 12" xfId="19106"/>
    <cellStyle name="Percent 2 22 3 3 13" xfId="19511"/>
    <cellStyle name="Percent 2 22 3 3 14" xfId="19918"/>
    <cellStyle name="Percent 2 22 3 3 15" xfId="20317"/>
    <cellStyle name="Percent 2 22 3 3 16" xfId="20722"/>
    <cellStyle name="Percent 2 22 3 3 17" xfId="21052"/>
    <cellStyle name="Percent 2 22 3 3 18" xfId="46925"/>
    <cellStyle name="Percent 2 22 3 3 19" xfId="48248"/>
    <cellStyle name="Percent 2 22 3 3 2" xfId="15042"/>
    <cellStyle name="Percent 2 22 3 3 20" xfId="49507"/>
    <cellStyle name="Percent 2 22 3 3 21" xfId="50748"/>
    <cellStyle name="Percent 2 22 3 3 22" xfId="51950"/>
    <cellStyle name="Percent 2 22 3 3 23" xfId="53229"/>
    <cellStyle name="Percent 2 22 3 3 24" xfId="54471"/>
    <cellStyle name="Percent 2 22 3 3 25" xfId="55705"/>
    <cellStyle name="Percent 2 22 3 3 26" xfId="56932"/>
    <cellStyle name="Percent 2 22 3 3 27" xfId="58149"/>
    <cellStyle name="Percent 2 22 3 3 28" xfId="59357"/>
    <cellStyle name="Percent 2 22 3 3 29" xfId="60551"/>
    <cellStyle name="Percent 2 22 3 3 3" xfId="15488"/>
    <cellStyle name="Percent 2 22 3 3 30" xfId="61935"/>
    <cellStyle name="Percent 2 22 3 3 31" xfId="63129"/>
    <cellStyle name="Percent 2 22 3 3 4" xfId="15888"/>
    <cellStyle name="Percent 2 22 3 3 5" xfId="16289"/>
    <cellStyle name="Percent 2 22 3 3 6" xfId="16688"/>
    <cellStyle name="Percent 2 22 3 3 7" xfId="17080"/>
    <cellStyle name="Percent 2 22 3 3 8" xfId="17479"/>
    <cellStyle name="Percent 2 22 3 3 9" xfId="17885"/>
    <cellStyle name="Percent 2 22 3 30" xfId="8449"/>
    <cellStyle name="Percent 2 22 3 30 2" xfId="21050"/>
    <cellStyle name="Percent 2 22 3 30 3" xfId="36201"/>
    <cellStyle name="Percent 2 22 3 30 4" xfId="40551"/>
    <cellStyle name="Percent 2 22 3 30 5" xfId="43045"/>
    <cellStyle name="Percent 2 22 3 30 6" xfId="44730"/>
    <cellStyle name="Percent 2 22 3 31" xfId="8450"/>
    <cellStyle name="Percent 2 22 3 31 2" xfId="18558"/>
    <cellStyle name="Percent 2 22 3 31 3" xfId="34336"/>
    <cellStyle name="Percent 2 22 3 31 4" xfId="38784"/>
    <cellStyle name="Percent 2 22 3 31 5" xfId="14233"/>
    <cellStyle name="Percent 2 22 3 31 6" xfId="44871"/>
    <cellStyle name="Percent 2 22 3 32" xfId="8451"/>
    <cellStyle name="Percent 2 22 3 32 2" xfId="23027"/>
    <cellStyle name="Percent 2 22 3 32 3" xfId="37546"/>
    <cellStyle name="Percent 2 22 3 32 4" xfId="30924"/>
    <cellStyle name="Percent 2 22 3 32 5" xfId="38000"/>
    <cellStyle name="Percent 2 22 3 32 6" xfId="41805"/>
    <cellStyle name="Percent 2 22 3 33" xfId="8452"/>
    <cellStyle name="Percent 2 22 3 33 2" xfId="13803"/>
    <cellStyle name="Percent 2 22 3 33 3" xfId="30599"/>
    <cellStyle name="Percent 2 22 3 33 4" xfId="37961"/>
    <cellStyle name="Percent 2 22 3 33 5" xfId="11165"/>
    <cellStyle name="Percent 2 22 3 33 6" xfId="45110"/>
    <cellStyle name="Percent 2 22 3 34" xfId="9794"/>
    <cellStyle name="Percent 2 22 3 35" xfId="17302"/>
    <cellStyle name="Percent 2 22 3 36" xfId="22499"/>
    <cellStyle name="Percent 2 22 3 37" xfId="24120"/>
    <cellStyle name="Percent 2 22 3 38" xfId="24299"/>
    <cellStyle name="Percent 2 22 3 39" xfId="23164"/>
    <cellStyle name="Percent 2 22 3 4" xfId="8453"/>
    <cellStyle name="Percent 2 22 3 4 10" xfId="18289"/>
    <cellStyle name="Percent 2 22 3 4 11" xfId="18699"/>
    <cellStyle name="Percent 2 22 3 4 12" xfId="19107"/>
    <cellStyle name="Percent 2 22 3 4 13" xfId="19512"/>
    <cellStyle name="Percent 2 22 3 4 14" xfId="19919"/>
    <cellStyle name="Percent 2 22 3 4 15" xfId="20318"/>
    <cellStyle name="Percent 2 22 3 4 16" xfId="20723"/>
    <cellStyle name="Percent 2 22 3 4 17" xfId="21053"/>
    <cellStyle name="Percent 2 22 3 4 18" xfId="46926"/>
    <cellStyle name="Percent 2 22 3 4 19" xfId="48249"/>
    <cellStyle name="Percent 2 22 3 4 2" xfId="15043"/>
    <cellStyle name="Percent 2 22 3 4 20" xfId="49508"/>
    <cellStyle name="Percent 2 22 3 4 21" xfId="50749"/>
    <cellStyle name="Percent 2 22 3 4 22" xfId="51951"/>
    <cellStyle name="Percent 2 22 3 4 23" xfId="53230"/>
    <cellStyle name="Percent 2 22 3 4 24" xfId="54472"/>
    <cellStyle name="Percent 2 22 3 4 25" xfId="55706"/>
    <cellStyle name="Percent 2 22 3 4 26" xfId="56933"/>
    <cellStyle name="Percent 2 22 3 4 27" xfId="58150"/>
    <cellStyle name="Percent 2 22 3 4 28" xfId="59358"/>
    <cellStyle name="Percent 2 22 3 4 29" xfId="60552"/>
    <cellStyle name="Percent 2 22 3 4 3" xfId="15489"/>
    <cellStyle name="Percent 2 22 3 4 30" xfId="61936"/>
    <cellStyle name="Percent 2 22 3 4 31" xfId="63130"/>
    <cellStyle name="Percent 2 22 3 4 4" xfId="15889"/>
    <cellStyle name="Percent 2 22 3 4 5" xfId="16290"/>
    <cellStyle name="Percent 2 22 3 4 6" xfId="16689"/>
    <cellStyle name="Percent 2 22 3 4 7" xfId="17081"/>
    <cellStyle name="Percent 2 22 3 4 8" xfId="17480"/>
    <cellStyle name="Percent 2 22 3 4 9" xfId="17886"/>
    <cellStyle name="Percent 2 22 3 40" xfId="22239"/>
    <cellStyle name="Percent 2 22 3 41" xfId="24333"/>
    <cellStyle name="Percent 2 22 3 42" xfId="23704"/>
    <cellStyle name="Percent 2 22 3 43" xfId="24022"/>
    <cellStyle name="Percent 2 22 3 44" xfId="23149"/>
    <cellStyle name="Percent 2 22 3 45" xfId="23503"/>
    <cellStyle name="Percent 2 22 3 46" xfId="22846"/>
    <cellStyle name="Percent 2 22 3 47" xfId="22175"/>
    <cellStyle name="Percent 2 22 3 48" xfId="22572"/>
    <cellStyle name="Percent 2 22 3 49" xfId="18262"/>
    <cellStyle name="Percent 2 22 3 5" xfId="8454"/>
    <cellStyle name="Percent 2 22 3 5 10" xfId="18290"/>
    <cellStyle name="Percent 2 22 3 5 11" xfId="18700"/>
    <cellStyle name="Percent 2 22 3 5 12" xfId="19108"/>
    <cellStyle name="Percent 2 22 3 5 13" xfId="19513"/>
    <cellStyle name="Percent 2 22 3 5 14" xfId="19920"/>
    <cellStyle name="Percent 2 22 3 5 15" xfId="20319"/>
    <cellStyle name="Percent 2 22 3 5 16" xfId="20724"/>
    <cellStyle name="Percent 2 22 3 5 17" xfId="21054"/>
    <cellStyle name="Percent 2 22 3 5 18" xfId="46927"/>
    <cellStyle name="Percent 2 22 3 5 19" xfId="48250"/>
    <cellStyle name="Percent 2 22 3 5 2" xfId="15044"/>
    <cellStyle name="Percent 2 22 3 5 20" xfId="49509"/>
    <cellStyle name="Percent 2 22 3 5 21" xfId="50750"/>
    <cellStyle name="Percent 2 22 3 5 22" xfId="51952"/>
    <cellStyle name="Percent 2 22 3 5 23" xfId="53231"/>
    <cellStyle name="Percent 2 22 3 5 24" xfId="54473"/>
    <cellStyle name="Percent 2 22 3 5 25" xfId="55707"/>
    <cellStyle name="Percent 2 22 3 5 26" xfId="56934"/>
    <cellStyle name="Percent 2 22 3 5 27" xfId="58151"/>
    <cellStyle name="Percent 2 22 3 5 28" xfId="59359"/>
    <cellStyle name="Percent 2 22 3 5 29" xfId="60553"/>
    <cellStyle name="Percent 2 22 3 5 3" xfId="15490"/>
    <cellStyle name="Percent 2 22 3 5 30" xfId="61937"/>
    <cellStyle name="Percent 2 22 3 5 31" xfId="63131"/>
    <cellStyle name="Percent 2 22 3 5 4" xfId="15890"/>
    <cellStyle name="Percent 2 22 3 5 5" xfId="16291"/>
    <cellStyle name="Percent 2 22 3 5 6" xfId="16690"/>
    <cellStyle name="Percent 2 22 3 5 7" xfId="17082"/>
    <cellStyle name="Percent 2 22 3 5 8" xfId="17481"/>
    <cellStyle name="Percent 2 22 3 5 9" xfId="17887"/>
    <cellStyle name="Percent 2 22 3 50" xfId="23387"/>
    <cellStyle name="Percent 2 22 3 51" xfId="24197"/>
    <cellStyle name="Percent 2 22 3 52" xfId="16545"/>
    <cellStyle name="Percent 2 22 3 53" xfId="20618"/>
    <cellStyle name="Percent 2 22 3 54" xfId="16172"/>
    <cellStyle name="Percent 2 22 3 55" xfId="22561"/>
    <cellStyle name="Percent 2 22 3 56" xfId="23076"/>
    <cellStyle name="Percent 2 22 3 57" xfId="19436"/>
    <cellStyle name="Percent 2 22 3 58" xfId="19853"/>
    <cellStyle name="Percent 2 22 3 59" xfId="16532"/>
    <cellStyle name="Percent 2 22 3 6" xfId="8455"/>
    <cellStyle name="Percent 2 22 3 6 10" xfId="18291"/>
    <cellStyle name="Percent 2 22 3 6 11" xfId="18701"/>
    <cellStyle name="Percent 2 22 3 6 12" xfId="19109"/>
    <cellStyle name="Percent 2 22 3 6 13" xfId="19514"/>
    <cellStyle name="Percent 2 22 3 6 14" xfId="19921"/>
    <cellStyle name="Percent 2 22 3 6 15" xfId="20320"/>
    <cellStyle name="Percent 2 22 3 6 16" xfId="20725"/>
    <cellStyle name="Percent 2 22 3 6 17" xfId="21055"/>
    <cellStyle name="Percent 2 22 3 6 18" xfId="46928"/>
    <cellStyle name="Percent 2 22 3 6 19" xfId="48251"/>
    <cellStyle name="Percent 2 22 3 6 2" xfId="15045"/>
    <cellStyle name="Percent 2 22 3 6 20" xfId="49510"/>
    <cellStyle name="Percent 2 22 3 6 21" xfId="50751"/>
    <cellStyle name="Percent 2 22 3 6 22" xfId="51953"/>
    <cellStyle name="Percent 2 22 3 6 23" xfId="53232"/>
    <cellStyle name="Percent 2 22 3 6 24" xfId="54474"/>
    <cellStyle name="Percent 2 22 3 6 25" xfId="55708"/>
    <cellStyle name="Percent 2 22 3 6 26" xfId="56935"/>
    <cellStyle name="Percent 2 22 3 6 27" xfId="58152"/>
    <cellStyle name="Percent 2 22 3 6 28" xfId="59360"/>
    <cellStyle name="Percent 2 22 3 6 29" xfId="60554"/>
    <cellStyle name="Percent 2 22 3 6 3" xfId="15491"/>
    <cellStyle name="Percent 2 22 3 6 30" xfId="61938"/>
    <cellStyle name="Percent 2 22 3 6 31" xfId="63132"/>
    <cellStyle name="Percent 2 22 3 6 4" xfId="15891"/>
    <cellStyle name="Percent 2 22 3 6 5" xfId="16292"/>
    <cellStyle name="Percent 2 22 3 6 6" xfId="16691"/>
    <cellStyle name="Percent 2 22 3 6 7" xfId="17083"/>
    <cellStyle name="Percent 2 22 3 6 8" xfId="17482"/>
    <cellStyle name="Percent 2 22 3 6 9" xfId="17888"/>
    <cellStyle name="Percent 2 22 3 60" xfId="23955"/>
    <cellStyle name="Percent 2 22 3 61" xfId="22157"/>
    <cellStyle name="Percent 2 22 3 62" xfId="22567"/>
    <cellStyle name="Percent 2 22 3 63" xfId="23542"/>
    <cellStyle name="Percent 2 22 3 64" xfId="28856"/>
    <cellStyle name="Percent 2 22 3 65" xfId="29219"/>
    <cellStyle name="Percent 2 22 3 66" xfId="26477"/>
    <cellStyle name="Percent 2 22 3 67" xfId="21562"/>
    <cellStyle name="Percent 2 22 3 68" xfId="22273"/>
    <cellStyle name="Percent 2 22 3 69" xfId="29433"/>
    <cellStyle name="Percent 2 22 3 7" xfId="8456"/>
    <cellStyle name="Percent 2 22 3 7 10" xfId="18292"/>
    <cellStyle name="Percent 2 22 3 7 11" xfId="18702"/>
    <cellStyle name="Percent 2 22 3 7 12" xfId="19110"/>
    <cellStyle name="Percent 2 22 3 7 13" xfId="19515"/>
    <cellStyle name="Percent 2 22 3 7 14" xfId="19922"/>
    <cellStyle name="Percent 2 22 3 7 15" xfId="20321"/>
    <cellStyle name="Percent 2 22 3 7 16" xfId="20726"/>
    <cellStyle name="Percent 2 22 3 7 17" xfId="21056"/>
    <cellStyle name="Percent 2 22 3 7 18" xfId="46929"/>
    <cellStyle name="Percent 2 22 3 7 19" xfId="48252"/>
    <cellStyle name="Percent 2 22 3 7 2" xfId="15046"/>
    <cellStyle name="Percent 2 22 3 7 20" xfId="49511"/>
    <cellStyle name="Percent 2 22 3 7 21" xfId="50752"/>
    <cellStyle name="Percent 2 22 3 7 22" xfId="51954"/>
    <cellStyle name="Percent 2 22 3 7 23" xfId="53233"/>
    <cellStyle name="Percent 2 22 3 7 24" xfId="54475"/>
    <cellStyle name="Percent 2 22 3 7 25" xfId="55709"/>
    <cellStyle name="Percent 2 22 3 7 26" xfId="56936"/>
    <cellStyle name="Percent 2 22 3 7 27" xfId="58153"/>
    <cellStyle name="Percent 2 22 3 7 28" xfId="59361"/>
    <cellStyle name="Percent 2 22 3 7 29" xfId="60555"/>
    <cellStyle name="Percent 2 22 3 7 3" xfId="15492"/>
    <cellStyle name="Percent 2 22 3 7 30" xfId="61939"/>
    <cellStyle name="Percent 2 22 3 7 31" xfId="63133"/>
    <cellStyle name="Percent 2 22 3 7 4" xfId="15892"/>
    <cellStyle name="Percent 2 22 3 7 5" xfId="16293"/>
    <cellStyle name="Percent 2 22 3 7 6" xfId="16692"/>
    <cellStyle name="Percent 2 22 3 7 7" xfId="17084"/>
    <cellStyle name="Percent 2 22 3 7 8" xfId="17483"/>
    <cellStyle name="Percent 2 22 3 7 9" xfId="17889"/>
    <cellStyle name="Percent 2 22 3 70" xfId="29544"/>
    <cellStyle name="Percent 2 22 3 71" xfId="25747"/>
    <cellStyle name="Percent 2 22 3 72" xfId="28670"/>
    <cellStyle name="Percent 2 22 3 73" xfId="29092"/>
    <cellStyle name="Percent 2 22 3 74" xfId="29781"/>
    <cellStyle name="Percent 2 22 3 75" xfId="29426"/>
    <cellStyle name="Percent 2 22 3 76" xfId="12837"/>
    <cellStyle name="Percent 2 22 3 77" xfId="34877"/>
    <cellStyle name="Percent 2 22 3 78" xfId="10619"/>
    <cellStyle name="Percent 2 22 3 79" xfId="31453"/>
    <cellStyle name="Percent 2 22 3 8" xfId="8457"/>
    <cellStyle name="Percent 2 22 3 80" xfId="46923"/>
    <cellStyle name="Percent 2 22 3 81" xfId="48246"/>
    <cellStyle name="Percent 2 22 3 82" xfId="49505"/>
    <cellStyle name="Percent 2 22 3 83" xfId="50746"/>
    <cellStyle name="Percent 2 22 3 84" xfId="51948"/>
    <cellStyle name="Percent 2 22 3 85" xfId="53227"/>
    <cellStyle name="Percent 2 22 3 86" xfId="54469"/>
    <cellStyle name="Percent 2 22 3 87" xfId="55703"/>
    <cellStyle name="Percent 2 22 3 88" xfId="56930"/>
    <cellStyle name="Percent 2 22 3 89" xfId="58147"/>
    <cellStyle name="Percent 2 22 3 9" xfId="8458"/>
    <cellStyle name="Percent 2 22 3 90" xfId="59355"/>
    <cellStyle name="Percent 2 22 3 91" xfId="60549"/>
    <cellStyle name="Percent 2 22 3 92" xfId="61933"/>
    <cellStyle name="Percent 2 22 3 93" xfId="63127"/>
    <cellStyle name="Percent 2 22 30" xfId="8459"/>
    <cellStyle name="Percent 2 22 30 2" xfId="20307"/>
    <cellStyle name="Percent 2 22 30 3" xfId="35663"/>
    <cellStyle name="Percent 2 22 30 4" xfId="40417"/>
    <cellStyle name="Percent 2 22 30 5" xfId="42947"/>
    <cellStyle name="Percent 2 22 30 6" xfId="44394"/>
    <cellStyle name="Percent 2 22 31" xfId="8460"/>
    <cellStyle name="Percent 2 22 31 2" xfId="20712"/>
    <cellStyle name="Percent 2 22 31 3" xfId="35941"/>
    <cellStyle name="Percent 2 22 31 4" xfId="37208"/>
    <cellStyle name="Percent 2 22 31 5" xfId="11123"/>
    <cellStyle name="Percent 2 22 31 6" xfId="31339"/>
    <cellStyle name="Percent 2 22 32" xfId="8461"/>
    <cellStyle name="Percent 2 22 32 2" xfId="21045"/>
    <cellStyle name="Percent 2 22 32 3" xfId="36196"/>
    <cellStyle name="Percent 2 22 32 4" xfId="41705"/>
    <cellStyle name="Percent 2 22 32 5" xfId="43883"/>
    <cellStyle name="Percent 2 22 32 6" xfId="14720"/>
    <cellStyle name="Percent 2 22 33" xfId="8462"/>
    <cellStyle name="Percent 2 22 33 2" xfId="18566"/>
    <cellStyle name="Percent 2 22 33 3" xfId="34342"/>
    <cellStyle name="Percent 2 22 33 4" xfId="39997"/>
    <cellStyle name="Percent 2 22 33 5" xfId="42627"/>
    <cellStyle name="Percent 2 22 33 6" xfId="43560"/>
    <cellStyle name="Percent 2 22 34" xfId="8463"/>
    <cellStyle name="Percent 2 22 34 2" xfId="23029"/>
    <cellStyle name="Percent 2 22 34 3" xfId="37548"/>
    <cellStyle name="Percent 2 22 34 4" xfId="33821"/>
    <cellStyle name="Percent 2 22 34 5" xfId="31458"/>
    <cellStyle name="Percent 2 22 34 6" xfId="36860"/>
    <cellStyle name="Percent 2 22 35" xfId="8464"/>
    <cellStyle name="Percent 2 22 35 2" xfId="13795"/>
    <cellStyle name="Percent 2 22 35 3" xfId="30591"/>
    <cellStyle name="Percent 2 22 35 4" xfId="32830"/>
    <cellStyle name="Percent 2 22 35 5" xfId="36943"/>
    <cellStyle name="Percent 2 22 35 6" xfId="43969"/>
    <cellStyle name="Percent 2 22 36" xfId="9792"/>
    <cellStyle name="Percent 2 22 37" xfId="17289"/>
    <cellStyle name="Percent 2 22 38" xfId="19365"/>
    <cellStyle name="Percent 2 22 39" xfId="19004"/>
    <cellStyle name="Percent 2 22 4" xfId="8465"/>
    <cellStyle name="Percent 2 22 4 10" xfId="49512"/>
    <cellStyle name="Percent 2 22 4 11" xfId="50753"/>
    <cellStyle name="Percent 2 22 4 12" xfId="51955"/>
    <cellStyle name="Percent 2 22 4 13" xfId="53234"/>
    <cellStyle name="Percent 2 22 4 14" xfId="54476"/>
    <cellStyle name="Percent 2 22 4 15" xfId="55710"/>
    <cellStyle name="Percent 2 22 4 16" xfId="56937"/>
    <cellStyle name="Percent 2 22 4 17" xfId="58154"/>
    <cellStyle name="Percent 2 22 4 18" xfId="59362"/>
    <cellStyle name="Percent 2 22 4 19" xfId="60556"/>
    <cellStyle name="Percent 2 22 4 2" xfId="12822"/>
    <cellStyle name="Percent 2 22 4 2 2" xfId="12853"/>
    <cellStyle name="Percent 2 22 4 2 3" xfId="9905"/>
    <cellStyle name="Percent 2 22 4 2 4" xfId="36226"/>
    <cellStyle name="Percent 2 22 4 2 5" xfId="38343"/>
    <cellStyle name="Percent 2 22 4 2 6" xfId="40373"/>
    <cellStyle name="Percent 2 22 4 20" xfId="61940"/>
    <cellStyle name="Percent 2 22 4 21" xfId="63134"/>
    <cellStyle name="Percent 2 22 4 3" xfId="13346"/>
    <cellStyle name="Percent 2 22 4 4" xfId="20251"/>
    <cellStyle name="Percent 2 22 4 5" xfId="9856"/>
    <cellStyle name="Percent 2 22 4 6" xfId="32691"/>
    <cellStyle name="Percent 2 22 4 7" xfId="43043"/>
    <cellStyle name="Percent 2 22 4 8" xfId="46930"/>
    <cellStyle name="Percent 2 22 4 9" xfId="48253"/>
    <cellStyle name="Percent 2 22 40" xfId="23751"/>
    <cellStyle name="Percent 2 22 41" xfId="20527"/>
    <cellStyle name="Percent 2 22 42" xfId="22243"/>
    <cellStyle name="Percent 2 22 43" xfId="23204"/>
    <cellStyle name="Percent 2 22 44" xfId="14983"/>
    <cellStyle name="Percent 2 22 45" xfId="22860"/>
    <cellStyle name="Percent 2 22 46" xfId="23895"/>
    <cellStyle name="Percent 2 22 47" xfId="21339"/>
    <cellStyle name="Percent 2 22 48" xfId="22014"/>
    <cellStyle name="Percent 2 22 49" xfId="21399"/>
    <cellStyle name="Percent 2 22 5" xfId="8466"/>
    <cellStyle name="Percent 2 22 5 10" xfId="18294"/>
    <cellStyle name="Percent 2 22 5 11" xfId="18704"/>
    <cellStyle name="Percent 2 22 5 12" xfId="19112"/>
    <cellStyle name="Percent 2 22 5 13" xfId="19517"/>
    <cellStyle name="Percent 2 22 5 14" xfId="19924"/>
    <cellStyle name="Percent 2 22 5 15" xfId="20323"/>
    <cellStyle name="Percent 2 22 5 16" xfId="20728"/>
    <cellStyle name="Percent 2 22 5 17" xfId="21057"/>
    <cellStyle name="Percent 2 22 5 18" xfId="46931"/>
    <cellStyle name="Percent 2 22 5 19" xfId="48254"/>
    <cellStyle name="Percent 2 22 5 2" xfId="15048"/>
    <cellStyle name="Percent 2 22 5 20" xfId="49513"/>
    <cellStyle name="Percent 2 22 5 21" xfId="50754"/>
    <cellStyle name="Percent 2 22 5 22" xfId="51956"/>
    <cellStyle name="Percent 2 22 5 23" xfId="53235"/>
    <cellStyle name="Percent 2 22 5 24" xfId="54477"/>
    <cellStyle name="Percent 2 22 5 25" xfId="55711"/>
    <cellStyle name="Percent 2 22 5 26" xfId="56938"/>
    <cellStyle name="Percent 2 22 5 27" xfId="58155"/>
    <cellStyle name="Percent 2 22 5 28" xfId="59363"/>
    <cellStyle name="Percent 2 22 5 29" xfId="60557"/>
    <cellStyle name="Percent 2 22 5 3" xfId="15494"/>
    <cellStyle name="Percent 2 22 5 30" xfId="61941"/>
    <cellStyle name="Percent 2 22 5 31" xfId="63135"/>
    <cellStyle name="Percent 2 22 5 4" xfId="15894"/>
    <cellStyle name="Percent 2 22 5 5" xfId="16295"/>
    <cellStyle name="Percent 2 22 5 6" xfId="16694"/>
    <cellStyle name="Percent 2 22 5 7" xfId="17086"/>
    <cellStyle name="Percent 2 22 5 8" xfId="17485"/>
    <cellStyle name="Percent 2 22 5 9" xfId="17891"/>
    <cellStyle name="Percent 2 22 50" xfId="21952"/>
    <cellStyle name="Percent 2 22 51" xfId="21453"/>
    <cellStyle name="Percent 2 22 52" xfId="21908"/>
    <cellStyle name="Percent 2 22 53" xfId="24519"/>
    <cellStyle name="Percent 2 22 54" xfId="24721"/>
    <cellStyle name="Percent 2 22 55" xfId="24925"/>
    <cellStyle name="Percent 2 22 56" xfId="25122"/>
    <cellStyle name="Percent 2 22 57" xfId="25320"/>
    <cellStyle name="Percent 2 22 58" xfId="25520"/>
    <cellStyle name="Percent 2 22 59" xfId="25709"/>
    <cellStyle name="Percent 2 22 6" xfId="8467"/>
    <cellStyle name="Percent 2 22 6 10" xfId="18295"/>
    <cellStyle name="Percent 2 22 6 11" xfId="18705"/>
    <cellStyle name="Percent 2 22 6 12" xfId="19113"/>
    <cellStyle name="Percent 2 22 6 13" xfId="19518"/>
    <cellStyle name="Percent 2 22 6 14" xfId="19925"/>
    <cellStyle name="Percent 2 22 6 15" xfId="20324"/>
    <cellStyle name="Percent 2 22 6 16" xfId="20729"/>
    <cellStyle name="Percent 2 22 6 17" xfId="21058"/>
    <cellStyle name="Percent 2 22 6 18" xfId="46932"/>
    <cellStyle name="Percent 2 22 6 19" xfId="48255"/>
    <cellStyle name="Percent 2 22 6 2" xfId="15049"/>
    <cellStyle name="Percent 2 22 6 20" xfId="49514"/>
    <cellStyle name="Percent 2 22 6 21" xfId="50755"/>
    <cellStyle name="Percent 2 22 6 22" xfId="51957"/>
    <cellStyle name="Percent 2 22 6 23" xfId="53236"/>
    <cellStyle name="Percent 2 22 6 24" xfId="54478"/>
    <cellStyle name="Percent 2 22 6 25" xfId="55712"/>
    <cellStyle name="Percent 2 22 6 26" xfId="56939"/>
    <cellStyle name="Percent 2 22 6 27" xfId="58156"/>
    <cellStyle name="Percent 2 22 6 28" xfId="59364"/>
    <cellStyle name="Percent 2 22 6 29" xfId="60558"/>
    <cellStyle name="Percent 2 22 6 3" xfId="15495"/>
    <cellStyle name="Percent 2 22 6 30" xfId="61942"/>
    <cellStyle name="Percent 2 22 6 31" xfId="63136"/>
    <cellStyle name="Percent 2 22 6 4" xfId="15895"/>
    <cellStyle name="Percent 2 22 6 5" xfId="16296"/>
    <cellStyle name="Percent 2 22 6 6" xfId="16695"/>
    <cellStyle name="Percent 2 22 6 7" xfId="17087"/>
    <cellStyle name="Percent 2 22 6 8" xfId="17486"/>
    <cellStyle name="Percent 2 22 6 9" xfId="17892"/>
    <cellStyle name="Percent 2 22 60" xfId="25894"/>
    <cellStyle name="Percent 2 22 61" xfId="26087"/>
    <cellStyle name="Percent 2 22 62" xfId="26271"/>
    <cellStyle name="Percent 2 22 63" xfId="26454"/>
    <cellStyle name="Percent 2 22 64" xfId="26639"/>
    <cellStyle name="Percent 2 22 65" xfId="26823"/>
    <cellStyle name="Percent 2 22 66" xfId="28684"/>
    <cellStyle name="Percent 2 22 67" xfId="26602"/>
    <cellStyle name="Percent 2 22 68" xfId="29143"/>
    <cellStyle name="Percent 2 22 69" xfId="28439"/>
    <cellStyle name="Percent 2 22 7" xfId="8468"/>
    <cellStyle name="Percent 2 22 7 10" xfId="18296"/>
    <cellStyle name="Percent 2 22 7 11" xfId="18706"/>
    <cellStyle name="Percent 2 22 7 12" xfId="19114"/>
    <cellStyle name="Percent 2 22 7 13" xfId="19519"/>
    <cellStyle name="Percent 2 22 7 14" xfId="19926"/>
    <cellStyle name="Percent 2 22 7 15" xfId="20325"/>
    <cellStyle name="Percent 2 22 7 16" xfId="20730"/>
    <cellStyle name="Percent 2 22 7 17" xfId="21059"/>
    <cellStyle name="Percent 2 22 7 18" xfId="46933"/>
    <cellStyle name="Percent 2 22 7 19" xfId="48256"/>
    <cellStyle name="Percent 2 22 7 2" xfId="15050"/>
    <cellStyle name="Percent 2 22 7 20" xfId="49515"/>
    <cellStyle name="Percent 2 22 7 21" xfId="50756"/>
    <cellStyle name="Percent 2 22 7 22" xfId="51958"/>
    <cellStyle name="Percent 2 22 7 23" xfId="53237"/>
    <cellStyle name="Percent 2 22 7 24" xfId="54479"/>
    <cellStyle name="Percent 2 22 7 25" xfId="55713"/>
    <cellStyle name="Percent 2 22 7 26" xfId="56940"/>
    <cellStyle name="Percent 2 22 7 27" xfId="58157"/>
    <cellStyle name="Percent 2 22 7 28" xfId="59365"/>
    <cellStyle name="Percent 2 22 7 29" xfId="60559"/>
    <cellStyle name="Percent 2 22 7 3" xfId="15496"/>
    <cellStyle name="Percent 2 22 7 30" xfId="61943"/>
    <cellStyle name="Percent 2 22 7 31" xfId="63137"/>
    <cellStyle name="Percent 2 22 7 4" xfId="15896"/>
    <cellStyle name="Percent 2 22 7 5" xfId="16297"/>
    <cellStyle name="Percent 2 22 7 6" xfId="16696"/>
    <cellStyle name="Percent 2 22 7 7" xfId="17088"/>
    <cellStyle name="Percent 2 22 7 8" xfId="17487"/>
    <cellStyle name="Percent 2 22 7 9" xfId="17893"/>
    <cellStyle name="Percent 2 22 70" xfId="24494"/>
    <cellStyle name="Percent 2 22 71" xfId="21417"/>
    <cellStyle name="Percent 2 22 72" xfId="28283"/>
    <cellStyle name="Percent 2 22 73" xfId="29364"/>
    <cellStyle name="Percent 2 22 74" xfId="29078"/>
    <cellStyle name="Percent 2 22 75" xfId="29190"/>
    <cellStyle name="Percent 2 22 76" xfId="27158"/>
    <cellStyle name="Percent 2 22 77" xfId="29854"/>
    <cellStyle name="Percent 2 22 78" xfId="12839"/>
    <cellStyle name="Percent 2 22 79" xfId="35486"/>
    <cellStyle name="Percent 2 22 8" xfId="8469"/>
    <cellStyle name="Percent 2 22 8 10" xfId="18297"/>
    <cellStyle name="Percent 2 22 8 11" xfId="18707"/>
    <cellStyle name="Percent 2 22 8 12" xfId="19115"/>
    <cellStyle name="Percent 2 22 8 13" xfId="19520"/>
    <cellStyle name="Percent 2 22 8 14" xfId="19927"/>
    <cellStyle name="Percent 2 22 8 15" xfId="20326"/>
    <cellStyle name="Percent 2 22 8 16" xfId="20731"/>
    <cellStyle name="Percent 2 22 8 17" xfId="21060"/>
    <cellStyle name="Percent 2 22 8 18" xfId="46934"/>
    <cellStyle name="Percent 2 22 8 19" xfId="48257"/>
    <cellStyle name="Percent 2 22 8 2" xfId="15051"/>
    <cellStyle name="Percent 2 22 8 20" xfId="49516"/>
    <cellStyle name="Percent 2 22 8 21" xfId="50757"/>
    <cellStyle name="Percent 2 22 8 22" xfId="51959"/>
    <cellStyle name="Percent 2 22 8 23" xfId="53238"/>
    <cellStyle name="Percent 2 22 8 24" xfId="54480"/>
    <cellStyle name="Percent 2 22 8 25" xfId="55714"/>
    <cellStyle name="Percent 2 22 8 26" xfId="56941"/>
    <cellStyle name="Percent 2 22 8 27" xfId="58158"/>
    <cellStyle name="Percent 2 22 8 28" xfId="59366"/>
    <cellStyle name="Percent 2 22 8 29" xfId="60560"/>
    <cellStyle name="Percent 2 22 8 3" xfId="15497"/>
    <cellStyle name="Percent 2 22 8 30" xfId="61944"/>
    <cellStyle name="Percent 2 22 8 31" xfId="63138"/>
    <cellStyle name="Percent 2 22 8 4" xfId="15897"/>
    <cellStyle name="Percent 2 22 8 5" xfId="16298"/>
    <cellStyle name="Percent 2 22 8 6" xfId="16697"/>
    <cellStyle name="Percent 2 22 8 7" xfId="17089"/>
    <cellStyle name="Percent 2 22 8 8" xfId="17488"/>
    <cellStyle name="Percent 2 22 8 9" xfId="17894"/>
    <cellStyle name="Percent 2 22 80" xfId="9490"/>
    <cellStyle name="Percent 2 22 81" xfId="43842"/>
    <cellStyle name="Percent 2 22 82" xfId="46915"/>
    <cellStyle name="Percent 2 22 83" xfId="48238"/>
    <cellStyle name="Percent 2 22 84" xfId="49497"/>
    <cellStyle name="Percent 2 22 85" xfId="50738"/>
    <cellStyle name="Percent 2 22 86" xfId="51940"/>
    <cellStyle name="Percent 2 22 87" xfId="53219"/>
    <cellStyle name="Percent 2 22 88" xfId="54461"/>
    <cellStyle name="Percent 2 22 89" xfId="55695"/>
    <cellStyle name="Percent 2 22 9" xfId="8470"/>
    <cellStyle name="Percent 2 22 9 10" xfId="18298"/>
    <cellStyle name="Percent 2 22 9 11" xfId="18708"/>
    <cellStyle name="Percent 2 22 9 12" xfId="19116"/>
    <cellStyle name="Percent 2 22 9 13" xfId="19521"/>
    <cellStyle name="Percent 2 22 9 14" xfId="19928"/>
    <cellStyle name="Percent 2 22 9 15" xfId="20327"/>
    <cellStyle name="Percent 2 22 9 16" xfId="20732"/>
    <cellStyle name="Percent 2 22 9 17" xfId="21061"/>
    <cellStyle name="Percent 2 22 9 18" xfId="46935"/>
    <cellStyle name="Percent 2 22 9 19" xfId="48258"/>
    <cellStyle name="Percent 2 22 9 2" xfId="15052"/>
    <cellStyle name="Percent 2 22 9 20" xfId="49517"/>
    <cellStyle name="Percent 2 22 9 21" xfId="50758"/>
    <cellStyle name="Percent 2 22 9 22" xfId="51960"/>
    <cellStyle name="Percent 2 22 9 23" xfId="53239"/>
    <cellStyle name="Percent 2 22 9 24" xfId="54481"/>
    <cellStyle name="Percent 2 22 9 25" xfId="55715"/>
    <cellStyle name="Percent 2 22 9 26" xfId="56942"/>
    <cellStyle name="Percent 2 22 9 27" xfId="58159"/>
    <cellStyle name="Percent 2 22 9 28" xfId="59367"/>
    <cellStyle name="Percent 2 22 9 29" xfId="60561"/>
    <cellStyle name="Percent 2 22 9 3" xfId="15498"/>
    <cellStyle name="Percent 2 22 9 30" xfId="61945"/>
    <cellStyle name="Percent 2 22 9 31" xfId="63139"/>
    <cellStyle name="Percent 2 22 9 4" xfId="15898"/>
    <cellStyle name="Percent 2 22 9 5" xfId="16299"/>
    <cellStyle name="Percent 2 22 9 6" xfId="16698"/>
    <cellStyle name="Percent 2 22 9 7" xfId="17090"/>
    <cellStyle name="Percent 2 22 9 8" xfId="17489"/>
    <cellStyle name="Percent 2 22 9 9" xfId="17895"/>
    <cellStyle name="Percent 2 22 90" xfId="56922"/>
    <cellStyle name="Percent 2 22 91" xfId="58139"/>
    <cellStyle name="Percent 2 22 92" xfId="59347"/>
    <cellStyle name="Percent 2 22 93" xfId="60541"/>
    <cellStyle name="Percent 2 22 94" xfId="61925"/>
    <cellStyle name="Percent 2 22 95" xfId="63119"/>
    <cellStyle name="Percent 2 23" xfId="8471"/>
    <cellStyle name="Percent 2 23 10" xfId="8472"/>
    <cellStyle name="Percent 2 23 11" xfId="8473"/>
    <cellStyle name="Percent 2 23 12" xfId="8474"/>
    <cellStyle name="Percent 2 23 13" xfId="8475"/>
    <cellStyle name="Percent 2 23 14" xfId="8476"/>
    <cellStyle name="Percent 2 23 15" xfId="8477"/>
    <cellStyle name="Percent 2 23 16" xfId="8478"/>
    <cellStyle name="Percent 2 23 17" xfId="8479"/>
    <cellStyle name="Percent 2 23 17 2" xfId="15053"/>
    <cellStyle name="Percent 2 23 17 3" xfId="31711"/>
    <cellStyle name="Percent 2 23 17 4" xfId="40300"/>
    <cellStyle name="Percent 2 23 17 5" xfId="42855"/>
    <cellStyle name="Percent 2 23 17 6" xfId="44291"/>
    <cellStyle name="Percent 2 23 18" xfId="8480"/>
    <cellStyle name="Percent 2 23 18 2" xfId="15499"/>
    <cellStyle name="Percent 2 23 18 3" xfId="32064"/>
    <cellStyle name="Percent 2 23 18 4" xfId="37082"/>
    <cellStyle name="Percent 2 23 18 5" xfId="41464"/>
    <cellStyle name="Percent 2 23 18 6" xfId="41983"/>
    <cellStyle name="Percent 2 23 19" xfId="8481"/>
    <cellStyle name="Percent 2 23 19 2" xfId="15899"/>
    <cellStyle name="Percent 2 23 19 3" xfId="32376"/>
    <cellStyle name="Percent 2 23 19 4" xfId="36381"/>
    <cellStyle name="Percent 2 23 19 5" xfId="35911"/>
    <cellStyle name="Percent 2 23 19 6" xfId="37240"/>
    <cellStyle name="Percent 2 23 2" xfId="8482"/>
    <cellStyle name="Percent 2 23 2 10" xfId="8483"/>
    <cellStyle name="Percent 2 23 2 11" xfId="8484"/>
    <cellStyle name="Percent 2 23 2 12" xfId="8485"/>
    <cellStyle name="Percent 2 23 2 13" xfId="8486"/>
    <cellStyle name="Percent 2 23 2 14" xfId="8487"/>
    <cellStyle name="Percent 2 23 2 15" xfId="8488"/>
    <cellStyle name="Percent 2 23 2 15 2" xfId="15054"/>
    <cellStyle name="Percent 2 23 2 15 3" xfId="31712"/>
    <cellStyle name="Percent 2 23 2 15 4" xfId="40183"/>
    <cellStyle name="Percent 2 23 2 15 5" xfId="42770"/>
    <cellStyle name="Percent 2 23 2 15 6" xfId="44238"/>
    <cellStyle name="Percent 2 23 2 16" xfId="8489"/>
    <cellStyle name="Percent 2 23 2 16 2" xfId="15500"/>
    <cellStyle name="Percent 2 23 2 16 3" xfId="32065"/>
    <cellStyle name="Percent 2 23 2 16 4" xfId="34595"/>
    <cellStyle name="Percent 2 23 2 16 5" xfId="41385"/>
    <cellStyle name="Percent 2 23 2 16 6" xfId="34069"/>
    <cellStyle name="Percent 2 23 2 17" xfId="8490"/>
    <cellStyle name="Percent 2 23 2 17 2" xfId="15900"/>
    <cellStyle name="Percent 2 23 2 17 3" xfId="32377"/>
    <cellStyle name="Percent 2 23 2 17 4" xfId="36940"/>
    <cellStyle name="Percent 2 23 2 17 5" xfId="38377"/>
    <cellStyle name="Percent 2 23 2 17 6" xfId="30895"/>
    <cellStyle name="Percent 2 23 2 18" xfId="8491"/>
    <cellStyle name="Percent 2 23 2 18 2" xfId="16301"/>
    <cellStyle name="Percent 2 23 2 18 3" xfId="32682"/>
    <cellStyle name="Percent 2 23 2 18 4" xfId="37095"/>
    <cellStyle name="Percent 2 23 2 18 5" xfId="39585"/>
    <cellStyle name="Percent 2 23 2 18 6" xfId="42418"/>
    <cellStyle name="Percent 2 23 2 19" xfId="8492"/>
    <cellStyle name="Percent 2 23 2 19 2" xfId="16700"/>
    <cellStyle name="Percent 2 23 2 19 3" xfId="32975"/>
    <cellStyle name="Percent 2 23 2 19 4" xfId="40169"/>
    <cellStyle name="Percent 2 23 2 19 5" xfId="42757"/>
    <cellStyle name="Percent 2 23 2 19 6" xfId="39243"/>
    <cellStyle name="Percent 2 23 2 2" xfId="8493"/>
    <cellStyle name="Percent 2 23 2 2 10" xfId="18301"/>
    <cellStyle name="Percent 2 23 2 2 11" xfId="18711"/>
    <cellStyle name="Percent 2 23 2 2 12" xfId="19119"/>
    <cellStyle name="Percent 2 23 2 2 13" xfId="19524"/>
    <cellStyle name="Percent 2 23 2 2 14" xfId="19931"/>
    <cellStyle name="Percent 2 23 2 2 15" xfId="20330"/>
    <cellStyle name="Percent 2 23 2 2 16" xfId="20735"/>
    <cellStyle name="Percent 2 23 2 2 17" xfId="21064"/>
    <cellStyle name="Percent 2 23 2 2 18" xfId="46938"/>
    <cellStyle name="Percent 2 23 2 2 19" xfId="48261"/>
    <cellStyle name="Percent 2 23 2 2 2" xfId="15055"/>
    <cellStyle name="Percent 2 23 2 2 20" xfId="49520"/>
    <cellStyle name="Percent 2 23 2 2 21" xfId="50761"/>
    <cellStyle name="Percent 2 23 2 2 22" xfId="51963"/>
    <cellStyle name="Percent 2 23 2 2 23" xfId="53242"/>
    <cellStyle name="Percent 2 23 2 2 24" xfId="54484"/>
    <cellStyle name="Percent 2 23 2 2 25" xfId="55718"/>
    <cellStyle name="Percent 2 23 2 2 26" xfId="56945"/>
    <cellStyle name="Percent 2 23 2 2 27" xfId="58162"/>
    <cellStyle name="Percent 2 23 2 2 28" xfId="59370"/>
    <cellStyle name="Percent 2 23 2 2 29" xfId="60564"/>
    <cellStyle name="Percent 2 23 2 2 3" xfId="15501"/>
    <cellStyle name="Percent 2 23 2 2 30" xfId="61948"/>
    <cellStyle name="Percent 2 23 2 2 31" xfId="63142"/>
    <cellStyle name="Percent 2 23 2 2 4" xfId="15901"/>
    <cellStyle name="Percent 2 23 2 2 5" xfId="16302"/>
    <cellStyle name="Percent 2 23 2 2 6" xfId="16701"/>
    <cellStyle name="Percent 2 23 2 2 7" xfId="17093"/>
    <cellStyle name="Percent 2 23 2 2 8" xfId="17492"/>
    <cellStyle name="Percent 2 23 2 2 9" xfId="17898"/>
    <cellStyle name="Percent 2 23 2 20" xfId="8494"/>
    <cellStyle name="Percent 2 23 2 20 2" xfId="17092"/>
    <cellStyle name="Percent 2 23 2 20 3" xfId="33280"/>
    <cellStyle name="Percent 2 23 2 20 4" xfId="41853"/>
    <cellStyle name="Percent 2 23 2 20 5" xfId="43995"/>
    <cellStyle name="Percent 2 23 2 20 6" xfId="43358"/>
    <cellStyle name="Percent 2 23 2 21" xfId="8495"/>
    <cellStyle name="Percent 2 23 2 21 2" xfId="17491"/>
    <cellStyle name="Percent 2 23 2 21 3" xfId="33569"/>
    <cellStyle name="Percent 2 23 2 21 4" xfId="37373"/>
    <cellStyle name="Percent 2 23 2 21 5" xfId="41082"/>
    <cellStyle name="Percent 2 23 2 21 6" xfId="39693"/>
    <cellStyle name="Percent 2 23 2 22" xfId="8496"/>
    <cellStyle name="Percent 2 23 2 22 2" xfId="17897"/>
    <cellStyle name="Percent 2 23 2 22 3" xfId="33845"/>
    <cellStyle name="Percent 2 23 2 22 4" xfId="20638"/>
    <cellStyle name="Percent 2 23 2 22 5" xfId="36820"/>
    <cellStyle name="Percent 2 23 2 22 6" xfId="44767"/>
    <cellStyle name="Percent 2 23 2 23" xfId="8497"/>
    <cellStyle name="Percent 2 23 2 23 2" xfId="18300"/>
    <cellStyle name="Percent 2 23 2 23 3" xfId="34133"/>
    <cellStyle name="Percent 2 23 2 23 4" xfId="31288"/>
    <cellStyle name="Percent 2 23 2 23 5" xfId="38893"/>
    <cellStyle name="Percent 2 23 2 23 6" xfId="42961"/>
    <cellStyle name="Percent 2 23 2 24" xfId="8498"/>
    <cellStyle name="Percent 2 23 2 24 2" xfId="18710"/>
    <cellStyle name="Percent 2 23 2 24 3" xfId="34447"/>
    <cellStyle name="Percent 2 23 2 24 4" xfId="39644"/>
    <cellStyle name="Percent 2 23 2 24 5" xfId="42349"/>
    <cellStyle name="Percent 2 23 2 24 6" xfId="34703"/>
    <cellStyle name="Percent 2 23 2 25" xfId="8499"/>
    <cellStyle name="Percent 2 23 2 25 2" xfId="19118"/>
    <cellStyle name="Percent 2 23 2 25 3" xfId="34749"/>
    <cellStyle name="Percent 2 23 2 25 4" xfId="15805"/>
    <cellStyle name="Percent 2 23 2 25 5" xfId="32161"/>
    <cellStyle name="Percent 2 23 2 25 6" xfId="30729"/>
    <cellStyle name="Percent 2 23 2 26" xfId="8500"/>
    <cellStyle name="Percent 2 23 2 26 2" xfId="19523"/>
    <cellStyle name="Percent 2 23 2 26 3" xfId="35046"/>
    <cellStyle name="Percent 2 23 2 26 4" xfId="14572"/>
    <cellStyle name="Percent 2 23 2 26 5" xfId="33947"/>
    <cellStyle name="Percent 2 23 2 26 6" xfId="40580"/>
    <cellStyle name="Percent 2 23 2 27" xfId="8501"/>
    <cellStyle name="Percent 2 23 2 27 2" xfId="19930"/>
    <cellStyle name="Percent 2 23 2 27 3" xfId="35346"/>
    <cellStyle name="Percent 2 23 2 27 4" xfId="32043"/>
    <cellStyle name="Percent 2 23 2 27 5" xfId="41723"/>
    <cellStyle name="Percent 2 23 2 27 6" xfId="43408"/>
    <cellStyle name="Percent 2 23 2 28" xfId="8502"/>
    <cellStyle name="Percent 2 23 2 28 2" xfId="20329"/>
    <cellStyle name="Percent 2 23 2 28 3" xfId="35680"/>
    <cellStyle name="Percent 2 23 2 28 4" xfId="38237"/>
    <cellStyle name="Percent 2 23 2 28 5" xfId="34921"/>
    <cellStyle name="Percent 2 23 2 28 6" xfId="43457"/>
    <cellStyle name="Percent 2 23 2 29" xfId="8503"/>
    <cellStyle name="Percent 2 23 2 29 2" xfId="20734"/>
    <cellStyle name="Percent 2 23 2 29 3" xfId="35961"/>
    <cellStyle name="Percent 2 23 2 29 4" xfId="41903"/>
    <cellStyle name="Percent 2 23 2 29 5" xfId="44033"/>
    <cellStyle name="Percent 2 23 2 29 6" xfId="44588"/>
    <cellStyle name="Percent 2 23 2 3" xfId="8504"/>
    <cellStyle name="Percent 2 23 2 3 10" xfId="18302"/>
    <cellStyle name="Percent 2 23 2 3 11" xfId="18712"/>
    <cellStyle name="Percent 2 23 2 3 12" xfId="19120"/>
    <cellStyle name="Percent 2 23 2 3 13" xfId="19525"/>
    <cellStyle name="Percent 2 23 2 3 14" xfId="19932"/>
    <cellStyle name="Percent 2 23 2 3 15" xfId="20331"/>
    <cellStyle name="Percent 2 23 2 3 16" xfId="20736"/>
    <cellStyle name="Percent 2 23 2 3 17" xfId="21065"/>
    <cellStyle name="Percent 2 23 2 3 18" xfId="46939"/>
    <cellStyle name="Percent 2 23 2 3 19" xfId="48262"/>
    <cellStyle name="Percent 2 23 2 3 2" xfId="15056"/>
    <cellStyle name="Percent 2 23 2 3 20" xfId="49521"/>
    <cellStyle name="Percent 2 23 2 3 21" xfId="50762"/>
    <cellStyle name="Percent 2 23 2 3 22" xfId="51964"/>
    <cellStyle name="Percent 2 23 2 3 23" xfId="53243"/>
    <cellStyle name="Percent 2 23 2 3 24" xfId="54485"/>
    <cellStyle name="Percent 2 23 2 3 25" xfId="55719"/>
    <cellStyle name="Percent 2 23 2 3 26" xfId="56946"/>
    <cellStyle name="Percent 2 23 2 3 27" xfId="58163"/>
    <cellStyle name="Percent 2 23 2 3 28" xfId="59371"/>
    <cellStyle name="Percent 2 23 2 3 29" xfId="60565"/>
    <cellStyle name="Percent 2 23 2 3 3" xfId="15502"/>
    <cellStyle name="Percent 2 23 2 3 30" xfId="61949"/>
    <cellStyle name="Percent 2 23 2 3 31" xfId="63143"/>
    <cellStyle name="Percent 2 23 2 3 4" xfId="15902"/>
    <cellStyle name="Percent 2 23 2 3 5" xfId="16303"/>
    <cellStyle name="Percent 2 23 2 3 6" xfId="16702"/>
    <cellStyle name="Percent 2 23 2 3 7" xfId="17094"/>
    <cellStyle name="Percent 2 23 2 3 8" xfId="17493"/>
    <cellStyle name="Percent 2 23 2 3 9" xfId="17899"/>
    <cellStyle name="Percent 2 23 2 30" xfId="8505"/>
    <cellStyle name="Percent 2 23 2 30 2" xfId="21063"/>
    <cellStyle name="Percent 2 23 2 30 3" xfId="36213"/>
    <cellStyle name="Percent 2 23 2 30 4" xfId="40177"/>
    <cellStyle name="Percent 2 23 2 30 5" xfId="42764"/>
    <cellStyle name="Percent 2 23 2 30 6" xfId="40052"/>
    <cellStyle name="Percent 2 23 2 31" xfId="8506"/>
    <cellStyle name="Percent 2 23 2 31 2" xfId="18556"/>
    <cellStyle name="Percent 2 23 2 31 3" xfId="34334"/>
    <cellStyle name="Percent 2 23 2 31 4" xfId="41416"/>
    <cellStyle name="Percent 2 23 2 31 5" xfId="43679"/>
    <cellStyle name="Percent 2 23 2 31 6" xfId="45086"/>
    <cellStyle name="Percent 2 23 2 32" xfId="8507"/>
    <cellStyle name="Percent 2 23 2 32 2" xfId="23024"/>
    <cellStyle name="Percent 2 23 2 32 3" xfId="37543"/>
    <cellStyle name="Percent 2 23 2 32 4" xfId="13812"/>
    <cellStyle name="Percent 2 23 2 32 5" xfId="32494"/>
    <cellStyle name="Percent 2 23 2 32 6" xfId="35923"/>
    <cellStyle name="Percent 2 23 2 33" xfId="8508"/>
    <cellStyle name="Percent 2 23 2 33 2" xfId="13821"/>
    <cellStyle name="Percent 2 23 2 33 3" xfId="30619"/>
    <cellStyle name="Percent 2 23 2 33 4" xfId="38693"/>
    <cellStyle name="Percent 2 23 2 33 5" xfId="41008"/>
    <cellStyle name="Percent 2 23 2 33 6" xfId="39272"/>
    <cellStyle name="Percent 2 23 2 34" xfId="9796"/>
    <cellStyle name="Percent 2 23 2 35" xfId="17299"/>
    <cellStyle name="Percent 2 23 2 36" xfId="22496"/>
    <cellStyle name="Percent 2 23 2 37" xfId="23094"/>
    <cellStyle name="Percent 2 23 2 38" xfId="22336"/>
    <cellStyle name="Percent 2 23 2 39" xfId="20530"/>
    <cellStyle name="Percent 2 23 2 4" xfId="8509"/>
    <cellStyle name="Percent 2 23 2 4 10" xfId="18303"/>
    <cellStyle name="Percent 2 23 2 4 11" xfId="18713"/>
    <cellStyle name="Percent 2 23 2 4 12" xfId="19121"/>
    <cellStyle name="Percent 2 23 2 4 13" xfId="19526"/>
    <cellStyle name="Percent 2 23 2 4 14" xfId="19933"/>
    <cellStyle name="Percent 2 23 2 4 15" xfId="20332"/>
    <cellStyle name="Percent 2 23 2 4 16" xfId="20737"/>
    <cellStyle name="Percent 2 23 2 4 17" xfId="21066"/>
    <cellStyle name="Percent 2 23 2 4 18" xfId="46940"/>
    <cellStyle name="Percent 2 23 2 4 19" xfId="48263"/>
    <cellStyle name="Percent 2 23 2 4 2" xfId="15057"/>
    <cellStyle name="Percent 2 23 2 4 20" xfId="49522"/>
    <cellStyle name="Percent 2 23 2 4 21" xfId="50763"/>
    <cellStyle name="Percent 2 23 2 4 22" xfId="51965"/>
    <cellStyle name="Percent 2 23 2 4 23" xfId="53244"/>
    <cellStyle name="Percent 2 23 2 4 24" xfId="54486"/>
    <cellStyle name="Percent 2 23 2 4 25" xfId="55720"/>
    <cellStyle name="Percent 2 23 2 4 26" xfId="56947"/>
    <cellStyle name="Percent 2 23 2 4 27" xfId="58164"/>
    <cellStyle name="Percent 2 23 2 4 28" xfId="59372"/>
    <cellStyle name="Percent 2 23 2 4 29" xfId="60566"/>
    <cellStyle name="Percent 2 23 2 4 3" xfId="15503"/>
    <cellStyle name="Percent 2 23 2 4 30" xfId="61950"/>
    <cellStyle name="Percent 2 23 2 4 31" xfId="63144"/>
    <cellStyle name="Percent 2 23 2 4 4" xfId="15903"/>
    <cellStyle name="Percent 2 23 2 4 5" xfId="16304"/>
    <cellStyle name="Percent 2 23 2 4 6" xfId="16703"/>
    <cellStyle name="Percent 2 23 2 4 7" xfId="17095"/>
    <cellStyle name="Percent 2 23 2 4 8" xfId="17494"/>
    <cellStyle name="Percent 2 23 2 4 9" xfId="17900"/>
    <cellStyle name="Percent 2 23 2 40" xfId="15835"/>
    <cellStyle name="Percent 2 23 2 41" xfId="23202"/>
    <cellStyle name="Percent 2 23 2 42" xfId="22132"/>
    <cellStyle name="Percent 2 23 2 43" xfId="23697"/>
    <cellStyle name="Percent 2 23 2 44" xfId="23487"/>
    <cellStyle name="Percent 2 23 2 45" xfId="21340"/>
    <cellStyle name="Percent 2 23 2 46" xfId="24349"/>
    <cellStyle name="Percent 2 23 2 47" xfId="17443"/>
    <cellStyle name="Percent 2 23 2 48" xfId="24010"/>
    <cellStyle name="Percent 2 23 2 49" xfId="24112"/>
    <cellStyle name="Percent 2 23 2 5" xfId="8510"/>
    <cellStyle name="Percent 2 23 2 5 10" xfId="18304"/>
    <cellStyle name="Percent 2 23 2 5 11" xfId="18714"/>
    <cellStyle name="Percent 2 23 2 5 12" xfId="19122"/>
    <cellStyle name="Percent 2 23 2 5 13" xfId="19527"/>
    <cellStyle name="Percent 2 23 2 5 14" xfId="19934"/>
    <cellStyle name="Percent 2 23 2 5 15" xfId="20333"/>
    <cellStyle name="Percent 2 23 2 5 16" xfId="20738"/>
    <cellStyle name="Percent 2 23 2 5 17" xfId="21067"/>
    <cellStyle name="Percent 2 23 2 5 18" xfId="46941"/>
    <cellStyle name="Percent 2 23 2 5 19" xfId="48264"/>
    <cellStyle name="Percent 2 23 2 5 2" xfId="15058"/>
    <cellStyle name="Percent 2 23 2 5 20" xfId="49523"/>
    <cellStyle name="Percent 2 23 2 5 21" xfId="50764"/>
    <cellStyle name="Percent 2 23 2 5 22" xfId="51966"/>
    <cellStyle name="Percent 2 23 2 5 23" xfId="53245"/>
    <cellStyle name="Percent 2 23 2 5 24" xfId="54487"/>
    <cellStyle name="Percent 2 23 2 5 25" xfId="55721"/>
    <cellStyle name="Percent 2 23 2 5 26" xfId="56948"/>
    <cellStyle name="Percent 2 23 2 5 27" xfId="58165"/>
    <cellStyle name="Percent 2 23 2 5 28" xfId="59373"/>
    <cellStyle name="Percent 2 23 2 5 29" xfId="60567"/>
    <cellStyle name="Percent 2 23 2 5 3" xfId="15504"/>
    <cellStyle name="Percent 2 23 2 5 30" xfId="61951"/>
    <cellStyle name="Percent 2 23 2 5 31" xfId="63145"/>
    <cellStyle name="Percent 2 23 2 5 4" xfId="15904"/>
    <cellStyle name="Percent 2 23 2 5 5" xfId="16305"/>
    <cellStyle name="Percent 2 23 2 5 6" xfId="16704"/>
    <cellStyle name="Percent 2 23 2 5 7" xfId="17096"/>
    <cellStyle name="Percent 2 23 2 5 8" xfId="17495"/>
    <cellStyle name="Percent 2 23 2 5 9" xfId="17901"/>
    <cellStyle name="Percent 2 23 2 50" xfId="15298"/>
    <cellStyle name="Percent 2 23 2 51" xfId="23176"/>
    <cellStyle name="Percent 2 23 2 52" xfId="16105"/>
    <cellStyle name="Percent 2 23 2 53" xfId="20680"/>
    <cellStyle name="Percent 2 23 2 54" xfId="22128"/>
    <cellStyle name="Percent 2 23 2 55" xfId="21296"/>
    <cellStyle name="Percent 2 23 2 56" xfId="23485"/>
    <cellStyle name="Percent 2 23 2 57" xfId="20279"/>
    <cellStyle name="Percent 2 23 2 58" xfId="23280"/>
    <cellStyle name="Percent 2 23 2 59" xfId="24091"/>
    <cellStyle name="Percent 2 23 2 6" xfId="8511"/>
    <cellStyle name="Percent 2 23 2 6 10" xfId="18305"/>
    <cellStyle name="Percent 2 23 2 6 11" xfId="18715"/>
    <cellStyle name="Percent 2 23 2 6 12" xfId="19123"/>
    <cellStyle name="Percent 2 23 2 6 13" xfId="19528"/>
    <cellStyle name="Percent 2 23 2 6 14" xfId="19935"/>
    <cellStyle name="Percent 2 23 2 6 15" xfId="20334"/>
    <cellStyle name="Percent 2 23 2 6 16" xfId="20739"/>
    <cellStyle name="Percent 2 23 2 6 17" xfId="21068"/>
    <cellStyle name="Percent 2 23 2 6 18" xfId="46942"/>
    <cellStyle name="Percent 2 23 2 6 19" xfId="48265"/>
    <cellStyle name="Percent 2 23 2 6 2" xfId="15059"/>
    <cellStyle name="Percent 2 23 2 6 20" xfId="49524"/>
    <cellStyle name="Percent 2 23 2 6 21" xfId="50765"/>
    <cellStyle name="Percent 2 23 2 6 22" xfId="51967"/>
    <cellStyle name="Percent 2 23 2 6 23" xfId="53246"/>
    <cellStyle name="Percent 2 23 2 6 24" xfId="54488"/>
    <cellStyle name="Percent 2 23 2 6 25" xfId="55722"/>
    <cellStyle name="Percent 2 23 2 6 26" xfId="56949"/>
    <cellStyle name="Percent 2 23 2 6 27" xfId="58166"/>
    <cellStyle name="Percent 2 23 2 6 28" xfId="59374"/>
    <cellStyle name="Percent 2 23 2 6 29" xfId="60568"/>
    <cellStyle name="Percent 2 23 2 6 3" xfId="15505"/>
    <cellStyle name="Percent 2 23 2 6 30" xfId="61952"/>
    <cellStyle name="Percent 2 23 2 6 31" xfId="63146"/>
    <cellStyle name="Percent 2 23 2 6 4" xfId="15905"/>
    <cellStyle name="Percent 2 23 2 6 5" xfId="16306"/>
    <cellStyle name="Percent 2 23 2 6 6" xfId="16705"/>
    <cellStyle name="Percent 2 23 2 6 7" xfId="17097"/>
    <cellStyle name="Percent 2 23 2 6 8" xfId="17496"/>
    <cellStyle name="Percent 2 23 2 6 9" xfId="17902"/>
    <cellStyle name="Percent 2 23 2 60" xfId="22925"/>
    <cellStyle name="Percent 2 23 2 61" xfId="23679"/>
    <cellStyle name="Percent 2 23 2 62" xfId="21894"/>
    <cellStyle name="Percent 2 23 2 63" xfId="21517"/>
    <cellStyle name="Percent 2 23 2 64" xfId="28158"/>
    <cellStyle name="Percent 2 23 2 65" xfId="21566"/>
    <cellStyle name="Percent 2 23 2 66" xfId="29144"/>
    <cellStyle name="Percent 2 23 2 67" xfId="29450"/>
    <cellStyle name="Percent 2 23 2 68" xfId="26573"/>
    <cellStyle name="Percent 2 23 2 69" xfId="26615"/>
    <cellStyle name="Percent 2 23 2 7" xfId="8512"/>
    <cellStyle name="Percent 2 23 2 7 10" xfId="18306"/>
    <cellStyle name="Percent 2 23 2 7 11" xfId="18716"/>
    <cellStyle name="Percent 2 23 2 7 12" xfId="19124"/>
    <cellStyle name="Percent 2 23 2 7 13" xfId="19529"/>
    <cellStyle name="Percent 2 23 2 7 14" xfId="19936"/>
    <cellStyle name="Percent 2 23 2 7 15" xfId="20335"/>
    <cellStyle name="Percent 2 23 2 7 16" xfId="20740"/>
    <cellStyle name="Percent 2 23 2 7 17" xfId="21069"/>
    <cellStyle name="Percent 2 23 2 7 18" xfId="46943"/>
    <cellStyle name="Percent 2 23 2 7 19" xfId="48266"/>
    <cellStyle name="Percent 2 23 2 7 2" xfId="15060"/>
    <cellStyle name="Percent 2 23 2 7 20" xfId="49525"/>
    <cellStyle name="Percent 2 23 2 7 21" xfId="50766"/>
    <cellStyle name="Percent 2 23 2 7 22" xfId="51968"/>
    <cellStyle name="Percent 2 23 2 7 23" xfId="53247"/>
    <cellStyle name="Percent 2 23 2 7 24" xfId="54489"/>
    <cellStyle name="Percent 2 23 2 7 25" xfId="55723"/>
    <cellStyle name="Percent 2 23 2 7 26" xfId="56950"/>
    <cellStyle name="Percent 2 23 2 7 27" xfId="58167"/>
    <cellStyle name="Percent 2 23 2 7 28" xfId="59375"/>
    <cellStyle name="Percent 2 23 2 7 29" xfId="60569"/>
    <cellStyle name="Percent 2 23 2 7 3" xfId="15506"/>
    <cellStyle name="Percent 2 23 2 7 30" xfId="61953"/>
    <cellStyle name="Percent 2 23 2 7 31" xfId="63147"/>
    <cellStyle name="Percent 2 23 2 7 4" xfId="15906"/>
    <cellStyle name="Percent 2 23 2 7 5" xfId="16307"/>
    <cellStyle name="Percent 2 23 2 7 6" xfId="16706"/>
    <cellStyle name="Percent 2 23 2 7 7" xfId="17098"/>
    <cellStyle name="Percent 2 23 2 7 8" xfId="17497"/>
    <cellStyle name="Percent 2 23 2 7 9" xfId="17903"/>
    <cellStyle name="Percent 2 23 2 70" xfId="26947"/>
    <cellStyle name="Percent 2 23 2 71" xfId="23469"/>
    <cellStyle name="Percent 2 23 2 72" xfId="29293"/>
    <cellStyle name="Percent 2 23 2 73" xfId="29160"/>
    <cellStyle name="Percent 2 23 2 74" xfId="25291"/>
    <cellStyle name="Percent 2 23 2 75" xfId="29852"/>
    <cellStyle name="Percent 2 23 2 76" xfId="22750"/>
    <cellStyle name="Percent 2 23 2 77" xfId="34265"/>
    <cellStyle name="Percent 2 23 2 78" xfId="16672"/>
    <cellStyle name="Percent 2 23 2 79" xfId="10852"/>
    <cellStyle name="Percent 2 23 2 8" xfId="8513"/>
    <cellStyle name="Percent 2 23 2 80" xfId="46937"/>
    <cellStyle name="Percent 2 23 2 81" xfId="48260"/>
    <cellStyle name="Percent 2 23 2 82" xfId="49519"/>
    <cellStyle name="Percent 2 23 2 83" xfId="50760"/>
    <cellStyle name="Percent 2 23 2 84" xfId="51962"/>
    <cellStyle name="Percent 2 23 2 85" xfId="53241"/>
    <cellStyle name="Percent 2 23 2 86" xfId="54483"/>
    <cellStyle name="Percent 2 23 2 87" xfId="55717"/>
    <cellStyle name="Percent 2 23 2 88" xfId="56944"/>
    <cellStyle name="Percent 2 23 2 89" xfId="58161"/>
    <cellStyle name="Percent 2 23 2 9" xfId="8514"/>
    <cellStyle name="Percent 2 23 2 90" xfId="59369"/>
    <cellStyle name="Percent 2 23 2 91" xfId="60563"/>
    <cellStyle name="Percent 2 23 2 92" xfId="61947"/>
    <cellStyle name="Percent 2 23 2 93" xfId="63141"/>
    <cellStyle name="Percent 2 23 20" xfId="8515"/>
    <cellStyle name="Percent 2 23 20 2" xfId="16300"/>
    <cellStyle name="Percent 2 23 20 3" xfId="32681"/>
    <cellStyle name="Percent 2 23 20 4" xfId="38109"/>
    <cellStyle name="Percent 2 23 20 5" xfId="30333"/>
    <cellStyle name="Percent 2 23 20 6" xfId="33718"/>
    <cellStyle name="Percent 2 23 21" xfId="8516"/>
    <cellStyle name="Percent 2 23 21 2" xfId="16699"/>
    <cellStyle name="Percent 2 23 21 3" xfId="32974"/>
    <cellStyle name="Percent 2 23 21 4" xfId="40172"/>
    <cellStyle name="Percent 2 23 21 5" xfId="42761"/>
    <cellStyle name="Percent 2 23 21 6" xfId="34333"/>
    <cellStyle name="Percent 2 23 22" xfId="8517"/>
    <cellStyle name="Percent 2 23 22 2" xfId="17091"/>
    <cellStyle name="Percent 2 23 22 3" xfId="33279"/>
    <cellStyle name="Percent 2 23 22 4" xfId="41880"/>
    <cellStyle name="Percent 2 23 22 5" xfId="44017"/>
    <cellStyle name="Percent 2 23 22 6" xfId="42288"/>
    <cellStyle name="Percent 2 23 23" xfId="8518"/>
    <cellStyle name="Percent 2 23 23 2" xfId="17490"/>
    <cellStyle name="Percent 2 23 23 3" xfId="33568"/>
    <cellStyle name="Percent 2 23 23 4" xfId="32277"/>
    <cellStyle name="Percent 2 23 23 5" xfId="36376"/>
    <cellStyle name="Percent 2 23 23 6" xfId="13528"/>
    <cellStyle name="Percent 2 23 24" xfId="8519"/>
    <cellStyle name="Percent 2 23 24 2" xfId="17896"/>
    <cellStyle name="Percent 2 23 24 3" xfId="33844"/>
    <cellStyle name="Percent 2 23 24 4" xfId="22280"/>
    <cellStyle name="Percent 2 23 24 5" xfId="41579"/>
    <cellStyle name="Percent 2 23 24 6" xfId="42100"/>
    <cellStyle name="Percent 2 23 25" xfId="8520"/>
    <cellStyle name="Percent 2 23 25 2" xfId="18299"/>
    <cellStyle name="Percent 2 23 25 3" xfId="34132"/>
    <cellStyle name="Percent 2 23 25 4" xfId="30484"/>
    <cellStyle name="Percent 2 23 25 5" xfId="35944"/>
    <cellStyle name="Percent 2 23 25 6" xfId="42454"/>
    <cellStyle name="Percent 2 23 26" xfId="8521"/>
    <cellStyle name="Percent 2 23 26 2" xfId="18709"/>
    <cellStyle name="Percent 2 23 26 3" xfId="34446"/>
    <cellStyle name="Percent 2 23 26 4" xfId="39749"/>
    <cellStyle name="Percent 2 23 26 5" xfId="42432"/>
    <cellStyle name="Percent 2 23 26 6" xfId="43029"/>
    <cellStyle name="Percent 2 23 27" xfId="8522"/>
    <cellStyle name="Percent 2 23 27 2" xfId="19117"/>
    <cellStyle name="Percent 2 23 27 3" xfId="34748"/>
    <cellStyle name="Percent 2 23 27 4" xfId="15403"/>
    <cellStyle name="Percent 2 23 27 5" xfId="31809"/>
    <cellStyle name="Percent 2 23 27 6" xfId="39912"/>
    <cellStyle name="Percent 2 23 28" xfId="8523"/>
    <cellStyle name="Percent 2 23 28 2" xfId="19522"/>
    <cellStyle name="Percent 2 23 28 3" xfId="35045"/>
    <cellStyle name="Percent 2 23 28 4" xfId="13726"/>
    <cellStyle name="Percent 2 23 28 5" xfId="33672"/>
    <cellStyle name="Percent 2 23 28 6" xfId="10610"/>
    <cellStyle name="Percent 2 23 29" xfId="8524"/>
    <cellStyle name="Percent 2 23 29 2" xfId="19929"/>
    <cellStyle name="Percent 2 23 29 3" xfId="35345"/>
    <cellStyle name="Percent 2 23 29 4" xfId="32356"/>
    <cellStyle name="Percent 2 23 29 5" xfId="38037"/>
    <cellStyle name="Percent 2 23 29 6" xfId="42294"/>
    <cellStyle name="Percent 2 23 3" xfId="8525"/>
    <cellStyle name="Percent 2 23 3 10" xfId="8526"/>
    <cellStyle name="Percent 2 23 3 11" xfId="8527"/>
    <cellStyle name="Percent 2 23 3 12" xfId="8528"/>
    <cellStyle name="Percent 2 23 3 13" xfId="8529"/>
    <cellStyle name="Percent 2 23 3 14" xfId="8530"/>
    <cellStyle name="Percent 2 23 3 15" xfId="8531"/>
    <cellStyle name="Percent 2 23 3 15 2" xfId="15061"/>
    <cellStyle name="Percent 2 23 3 15 3" xfId="31718"/>
    <cellStyle name="Percent 2 23 3 15 4" xfId="39418"/>
    <cellStyle name="Percent 2 23 3 15 5" xfId="42164"/>
    <cellStyle name="Percent 2 23 3 15 6" xfId="42717"/>
    <cellStyle name="Percent 2 23 3 16" xfId="8532"/>
    <cellStyle name="Percent 2 23 3 16 2" xfId="15507"/>
    <cellStyle name="Percent 2 23 3 16 3" xfId="32068"/>
    <cellStyle name="Percent 2 23 3 16 4" xfId="38091"/>
    <cellStyle name="Percent 2 23 3 16 5" xfId="13926"/>
    <cellStyle name="Percent 2 23 3 16 6" xfId="44713"/>
    <cellStyle name="Percent 2 23 3 17" xfId="8533"/>
    <cellStyle name="Percent 2 23 3 17 2" xfId="15907"/>
    <cellStyle name="Percent 2 23 3 17 3" xfId="32380"/>
    <cellStyle name="Percent 2 23 3 17 4" xfId="32280"/>
    <cellStyle name="Percent 2 23 3 17 5" xfId="35203"/>
    <cellStyle name="Percent 2 23 3 17 6" xfId="42800"/>
    <cellStyle name="Percent 2 23 3 18" xfId="8534"/>
    <cellStyle name="Percent 2 23 3 18 2" xfId="16308"/>
    <cellStyle name="Percent 2 23 3 18 3" xfId="32685"/>
    <cellStyle name="Percent 2 23 3 18 4" xfId="31960"/>
    <cellStyle name="Percent 2 23 3 18 5" xfId="36889"/>
    <cellStyle name="Percent 2 23 3 18 6" xfId="39591"/>
    <cellStyle name="Percent 2 23 3 19" xfId="8535"/>
    <cellStyle name="Percent 2 23 3 19 2" xfId="16707"/>
    <cellStyle name="Percent 2 23 3 19 3" xfId="32978"/>
    <cellStyle name="Percent 2 23 3 19 4" xfId="32586"/>
    <cellStyle name="Percent 2 23 3 19 5" xfId="38251"/>
    <cellStyle name="Percent 2 23 3 19 6" xfId="40927"/>
    <cellStyle name="Percent 2 23 3 2" xfId="8536"/>
    <cellStyle name="Percent 2 23 3 2 10" xfId="18308"/>
    <cellStyle name="Percent 2 23 3 2 11" xfId="18718"/>
    <cellStyle name="Percent 2 23 3 2 12" xfId="19126"/>
    <cellStyle name="Percent 2 23 3 2 13" xfId="19531"/>
    <cellStyle name="Percent 2 23 3 2 14" xfId="19938"/>
    <cellStyle name="Percent 2 23 3 2 15" xfId="20337"/>
    <cellStyle name="Percent 2 23 3 2 16" xfId="20742"/>
    <cellStyle name="Percent 2 23 3 2 17" xfId="21071"/>
    <cellStyle name="Percent 2 23 3 2 18" xfId="46945"/>
    <cellStyle name="Percent 2 23 3 2 19" xfId="48268"/>
    <cellStyle name="Percent 2 23 3 2 2" xfId="15062"/>
    <cellStyle name="Percent 2 23 3 2 20" xfId="49527"/>
    <cellStyle name="Percent 2 23 3 2 21" xfId="50768"/>
    <cellStyle name="Percent 2 23 3 2 22" xfId="51970"/>
    <cellStyle name="Percent 2 23 3 2 23" xfId="53249"/>
    <cellStyle name="Percent 2 23 3 2 24" xfId="54491"/>
    <cellStyle name="Percent 2 23 3 2 25" xfId="55725"/>
    <cellStyle name="Percent 2 23 3 2 26" xfId="56952"/>
    <cellStyle name="Percent 2 23 3 2 27" xfId="58169"/>
    <cellStyle name="Percent 2 23 3 2 28" xfId="59377"/>
    <cellStyle name="Percent 2 23 3 2 29" xfId="60571"/>
    <cellStyle name="Percent 2 23 3 2 3" xfId="15508"/>
    <cellStyle name="Percent 2 23 3 2 30" xfId="61955"/>
    <cellStyle name="Percent 2 23 3 2 31" xfId="63149"/>
    <cellStyle name="Percent 2 23 3 2 4" xfId="15908"/>
    <cellStyle name="Percent 2 23 3 2 5" xfId="16309"/>
    <cellStyle name="Percent 2 23 3 2 6" xfId="16708"/>
    <cellStyle name="Percent 2 23 3 2 7" xfId="17100"/>
    <cellStyle name="Percent 2 23 3 2 8" xfId="17499"/>
    <cellStyle name="Percent 2 23 3 2 9" xfId="17905"/>
    <cellStyle name="Percent 2 23 3 20" xfId="8537"/>
    <cellStyle name="Percent 2 23 3 20 2" xfId="17099"/>
    <cellStyle name="Percent 2 23 3 20 3" xfId="33281"/>
    <cellStyle name="Percent 2 23 3 20 4" xfId="40554"/>
    <cellStyle name="Percent 2 23 3 20 5" xfId="43048"/>
    <cellStyle name="Percent 2 23 3 20 6" xfId="44818"/>
    <cellStyle name="Percent 2 23 3 21" xfId="8538"/>
    <cellStyle name="Percent 2 23 3 21 2" xfId="17498"/>
    <cellStyle name="Percent 2 23 3 21 3" xfId="33573"/>
    <cellStyle name="Percent 2 23 3 21 4" xfId="37450"/>
    <cellStyle name="Percent 2 23 3 21 5" xfId="31970"/>
    <cellStyle name="Percent 2 23 3 21 6" xfId="44838"/>
    <cellStyle name="Percent 2 23 3 22" xfId="8539"/>
    <cellStyle name="Percent 2 23 3 22 2" xfId="17904"/>
    <cellStyle name="Percent 2 23 3 22 3" xfId="33846"/>
    <cellStyle name="Percent 2 23 3 22 4" xfId="40468"/>
    <cellStyle name="Percent 2 23 3 22 5" xfId="42987"/>
    <cellStyle name="Percent 2 23 3 22 6" xfId="44797"/>
    <cellStyle name="Percent 2 23 3 23" xfId="8540"/>
    <cellStyle name="Percent 2 23 3 23 2" xfId="18307"/>
    <cellStyle name="Percent 2 23 3 23 3" xfId="34138"/>
    <cellStyle name="Percent 2 23 3 23 4" xfId="30750"/>
    <cellStyle name="Percent 2 23 3 23 5" xfId="40762"/>
    <cellStyle name="Percent 2 23 3 23 6" xfId="43078"/>
    <cellStyle name="Percent 2 23 3 24" xfId="8541"/>
    <cellStyle name="Percent 2 23 3 24 2" xfId="18717"/>
    <cellStyle name="Percent 2 23 3 24 3" xfId="34451"/>
    <cellStyle name="Percent 2 23 3 24 4" xfId="20963"/>
    <cellStyle name="Percent 2 23 3 24 5" xfId="40481"/>
    <cellStyle name="Percent 2 23 3 24 6" xfId="40509"/>
    <cellStyle name="Percent 2 23 3 25" xfId="8542"/>
    <cellStyle name="Percent 2 23 3 25 2" xfId="19125"/>
    <cellStyle name="Percent 2 23 3 25 3" xfId="34753"/>
    <cellStyle name="Percent 2 23 3 25 4" xfId="10584"/>
    <cellStyle name="Percent 2 23 3 25 5" xfId="38786"/>
    <cellStyle name="Percent 2 23 3 25 6" xfId="42363"/>
    <cellStyle name="Percent 2 23 3 26" xfId="8543"/>
    <cellStyle name="Percent 2 23 3 26 2" xfId="19530"/>
    <cellStyle name="Percent 2 23 3 26 3" xfId="35051"/>
    <cellStyle name="Percent 2 23 3 26 4" xfId="15251"/>
    <cellStyle name="Percent 2 23 3 26 5" xfId="35456"/>
    <cellStyle name="Percent 2 23 3 26 6" xfId="41042"/>
    <cellStyle name="Percent 2 23 3 27" xfId="8544"/>
    <cellStyle name="Percent 2 23 3 27 2" xfId="19937"/>
    <cellStyle name="Percent 2 23 3 27 3" xfId="35349"/>
    <cellStyle name="Percent 2 23 3 27 4" xfId="31358"/>
    <cellStyle name="Percent 2 23 3 27 5" xfId="38368"/>
    <cellStyle name="Percent 2 23 3 27 6" xfId="44883"/>
    <cellStyle name="Percent 2 23 3 28" xfId="8545"/>
    <cellStyle name="Percent 2 23 3 28 2" xfId="20336"/>
    <cellStyle name="Percent 2 23 3 28 3" xfId="35684"/>
    <cellStyle name="Percent 2 23 3 28 4" xfId="37492"/>
    <cellStyle name="Percent 2 23 3 28 5" xfId="32591"/>
    <cellStyle name="Percent 2 23 3 28 6" xfId="33518"/>
    <cellStyle name="Percent 2 23 3 29" xfId="8546"/>
    <cellStyle name="Percent 2 23 3 29 2" xfId="20741"/>
    <cellStyle name="Percent 2 23 3 29 3" xfId="35968"/>
    <cellStyle name="Percent 2 23 3 29 4" xfId="40994"/>
    <cellStyle name="Percent 2 23 3 29 5" xfId="43352"/>
    <cellStyle name="Percent 2 23 3 29 6" xfId="44605"/>
    <cellStyle name="Percent 2 23 3 3" xfId="8547"/>
    <cellStyle name="Percent 2 23 3 3 10" xfId="18309"/>
    <cellStyle name="Percent 2 23 3 3 11" xfId="18719"/>
    <cellStyle name="Percent 2 23 3 3 12" xfId="19127"/>
    <cellStyle name="Percent 2 23 3 3 13" xfId="19532"/>
    <cellStyle name="Percent 2 23 3 3 14" xfId="19939"/>
    <cellStyle name="Percent 2 23 3 3 15" xfId="20338"/>
    <cellStyle name="Percent 2 23 3 3 16" xfId="20743"/>
    <cellStyle name="Percent 2 23 3 3 17" xfId="21072"/>
    <cellStyle name="Percent 2 23 3 3 18" xfId="46946"/>
    <cellStyle name="Percent 2 23 3 3 19" xfId="48269"/>
    <cellStyle name="Percent 2 23 3 3 2" xfId="15063"/>
    <cellStyle name="Percent 2 23 3 3 20" xfId="49528"/>
    <cellStyle name="Percent 2 23 3 3 21" xfId="50769"/>
    <cellStyle name="Percent 2 23 3 3 22" xfId="51971"/>
    <cellStyle name="Percent 2 23 3 3 23" xfId="53250"/>
    <cellStyle name="Percent 2 23 3 3 24" xfId="54492"/>
    <cellStyle name="Percent 2 23 3 3 25" xfId="55726"/>
    <cellStyle name="Percent 2 23 3 3 26" xfId="56953"/>
    <cellStyle name="Percent 2 23 3 3 27" xfId="58170"/>
    <cellStyle name="Percent 2 23 3 3 28" xfId="59378"/>
    <cellStyle name="Percent 2 23 3 3 29" xfId="60572"/>
    <cellStyle name="Percent 2 23 3 3 3" xfId="15509"/>
    <cellStyle name="Percent 2 23 3 3 30" xfId="61956"/>
    <cellStyle name="Percent 2 23 3 3 31" xfId="63150"/>
    <cellStyle name="Percent 2 23 3 3 4" xfId="15909"/>
    <cellStyle name="Percent 2 23 3 3 5" xfId="16310"/>
    <cellStyle name="Percent 2 23 3 3 6" xfId="16709"/>
    <cellStyle name="Percent 2 23 3 3 7" xfId="17101"/>
    <cellStyle name="Percent 2 23 3 3 8" xfId="17500"/>
    <cellStyle name="Percent 2 23 3 3 9" xfId="17906"/>
    <cellStyle name="Percent 2 23 3 30" xfId="8548"/>
    <cellStyle name="Percent 2 23 3 30 2" xfId="21070"/>
    <cellStyle name="Percent 2 23 3 30 3" xfId="36218"/>
    <cellStyle name="Percent 2 23 3 30 4" xfId="39534"/>
    <cellStyle name="Percent 2 23 3 30 5" xfId="42261"/>
    <cellStyle name="Percent 2 23 3 30 6" xfId="34262"/>
    <cellStyle name="Percent 2 23 3 31" xfId="8549"/>
    <cellStyle name="Percent 2 23 3 31 2" xfId="18553"/>
    <cellStyle name="Percent 2 23 3 31 3" xfId="34332"/>
    <cellStyle name="Percent 2 23 3 31 4" xfId="39849"/>
    <cellStyle name="Percent 2 23 3 31 5" xfId="42510"/>
    <cellStyle name="Percent 2 23 3 31 6" xfId="41595"/>
    <cellStyle name="Percent 2 23 3 32" xfId="8550"/>
    <cellStyle name="Percent 2 23 3 32 2" xfId="23023"/>
    <cellStyle name="Percent 2 23 3 32 3" xfId="37542"/>
    <cellStyle name="Percent 2 23 3 32 4" xfId="37142"/>
    <cellStyle name="Percent 2 23 3 32 5" xfId="34912"/>
    <cellStyle name="Percent 2 23 3 32 6" xfId="38622"/>
    <cellStyle name="Percent 2 23 3 33" xfId="8551"/>
    <cellStyle name="Percent 2 23 3 33 2" xfId="13822"/>
    <cellStyle name="Percent 2 23 3 33 3" xfId="30620"/>
    <cellStyle name="Percent 2 23 3 33 4" xfId="38569"/>
    <cellStyle name="Percent 2 23 3 33 5" xfId="38867"/>
    <cellStyle name="Percent 2 23 3 33 6" xfId="14017"/>
    <cellStyle name="Percent 2 23 3 34" xfId="9797"/>
    <cellStyle name="Percent 2 23 3 35" xfId="17301"/>
    <cellStyle name="Percent 2 23 3 36" xfId="19346"/>
    <cellStyle name="Percent 2 23 3 37" xfId="19044"/>
    <cellStyle name="Percent 2 23 3 38" xfId="23637"/>
    <cellStyle name="Percent 2 23 3 39" xfId="22800"/>
    <cellStyle name="Percent 2 23 3 4" xfId="8552"/>
    <cellStyle name="Percent 2 23 3 4 10" xfId="18310"/>
    <cellStyle name="Percent 2 23 3 4 11" xfId="18720"/>
    <cellStyle name="Percent 2 23 3 4 12" xfId="19128"/>
    <cellStyle name="Percent 2 23 3 4 13" xfId="19533"/>
    <cellStyle name="Percent 2 23 3 4 14" xfId="19940"/>
    <cellStyle name="Percent 2 23 3 4 15" xfId="20339"/>
    <cellStyle name="Percent 2 23 3 4 16" xfId="20744"/>
    <cellStyle name="Percent 2 23 3 4 17" xfId="21073"/>
    <cellStyle name="Percent 2 23 3 4 18" xfId="46947"/>
    <cellStyle name="Percent 2 23 3 4 19" xfId="48270"/>
    <cellStyle name="Percent 2 23 3 4 2" xfId="15064"/>
    <cellStyle name="Percent 2 23 3 4 20" xfId="49529"/>
    <cellStyle name="Percent 2 23 3 4 21" xfId="50770"/>
    <cellStyle name="Percent 2 23 3 4 22" xfId="51972"/>
    <cellStyle name="Percent 2 23 3 4 23" xfId="53251"/>
    <cellStyle name="Percent 2 23 3 4 24" xfId="54493"/>
    <cellStyle name="Percent 2 23 3 4 25" xfId="55727"/>
    <cellStyle name="Percent 2 23 3 4 26" xfId="56954"/>
    <cellStyle name="Percent 2 23 3 4 27" xfId="58171"/>
    <cellStyle name="Percent 2 23 3 4 28" xfId="59379"/>
    <cellStyle name="Percent 2 23 3 4 29" xfId="60573"/>
    <cellStyle name="Percent 2 23 3 4 3" xfId="15510"/>
    <cellStyle name="Percent 2 23 3 4 30" xfId="61957"/>
    <cellStyle name="Percent 2 23 3 4 31" xfId="63151"/>
    <cellStyle name="Percent 2 23 3 4 4" xfId="15910"/>
    <cellStyle name="Percent 2 23 3 4 5" xfId="16311"/>
    <cellStyle name="Percent 2 23 3 4 6" xfId="16710"/>
    <cellStyle name="Percent 2 23 3 4 7" xfId="17102"/>
    <cellStyle name="Percent 2 23 3 4 8" xfId="17501"/>
    <cellStyle name="Percent 2 23 3 4 9" xfId="17907"/>
    <cellStyle name="Percent 2 23 3 40" xfId="22241"/>
    <cellStyle name="Percent 2 23 3 41" xfId="20651"/>
    <cellStyle name="Percent 2 23 3 42" xfId="22158"/>
    <cellStyle name="Percent 2 23 3 43" xfId="21278"/>
    <cellStyle name="Percent 2 23 3 44" xfId="22079"/>
    <cellStyle name="Percent 2 23 3 45" xfId="21341"/>
    <cellStyle name="Percent 2 23 3 46" xfId="22013"/>
    <cellStyle name="Percent 2 23 3 47" xfId="21424"/>
    <cellStyle name="Percent 2 23 3 48" xfId="21954"/>
    <cellStyle name="Percent 2 23 3 49" xfId="21455"/>
    <cellStyle name="Percent 2 23 3 5" xfId="8553"/>
    <cellStyle name="Percent 2 23 3 5 10" xfId="18311"/>
    <cellStyle name="Percent 2 23 3 5 11" xfId="18721"/>
    <cellStyle name="Percent 2 23 3 5 12" xfId="19129"/>
    <cellStyle name="Percent 2 23 3 5 13" xfId="19534"/>
    <cellStyle name="Percent 2 23 3 5 14" xfId="19941"/>
    <cellStyle name="Percent 2 23 3 5 15" xfId="20340"/>
    <cellStyle name="Percent 2 23 3 5 16" xfId="20745"/>
    <cellStyle name="Percent 2 23 3 5 17" xfId="21074"/>
    <cellStyle name="Percent 2 23 3 5 18" xfId="46948"/>
    <cellStyle name="Percent 2 23 3 5 19" xfId="48271"/>
    <cellStyle name="Percent 2 23 3 5 2" xfId="15065"/>
    <cellStyle name="Percent 2 23 3 5 20" xfId="49530"/>
    <cellStyle name="Percent 2 23 3 5 21" xfId="50771"/>
    <cellStyle name="Percent 2 23 3 5 22" xfId="51973"/>
    <cellStyle name="Percent 2 23 3 5 23" xfId="53252"/>
    <cellStyle name="Percent 2 23 3 5 24" xfId="54494"/>
    <cellStyle name="Percent 2 23 3 5 25" xfId="55728"/>
    <cellStyle name="Percent 2 23 3 5 26" xfId="56955"/>
    <cellStyle name="Percent 2 23 3 5 27" xfId="58172"/>
    <cellStyle name="Percent 2 23 3 5 28" xfId="59380"/>
    <cellStyle name="Percent 2 23 3 5 29" xfId="60574"/>
    <cellStyle name="Percent 2 23 3 5 3" xfId="15511"/>
    <cellStyle name="Percent 2 23 3 5 30" xfId="61958"/>
    <cellStyle name="Percent 2 23 3 5 31" xfId="63152"/>
    <cellStyle name="Percent 2 23 3 5 4" xfId="15911"/>
    <cellStyle name="Percent 2 23 3 5 5" xfId="16312"/>
    <cellStyle name="Percent 2 23 3 5 6" xfId="16711"/>
    <cellStyle name="Percent 2 23 3 5 7" xfId="17103"/>
    <cellStyle name="Percent 2 23 3 5 8" xfId="17502"/>
    <cellStyle name="Percent 2 23 3 5 9" xfId="17908"/>
    <cellStyle name="Percent 2 23 3 50" xfId="23882"/>
    <cellStyle name="Percent 2 23 3 51" xfId="21504"/>
    <cellStyle name="Percent 2 23 3 52" xfId="21867"/>
    <cellStyle name="Percent 2 23 3 53" xfId="21538"/>
    <cellStyle name="Percent 2 23 3 54" xfId="21843"/>
    <cellStyle name="Percent 2 23 3 55" xfId="21571"/>
    <cellStyle name="Percent 2 23 3 56" xfId="23872"/>
    <cellStyle name="Percent 2 23 3 57" xfId="21593"/>
    <cellStyle name="Percent 2 23 3 58" xfId="24250"/>
    <cellStyle name="Percent 2 23 3 59" xfId="23667"/>
    <cellStyle name="Percent 2 23 3 6" xfId="8554"/>
    <cellStyle name="Percent 2 23 3 6 10" xfId="18312"/>
    <cellStyle name="Percent 2 23 3 6 11" xfId="18722"/>
    <cellStyle name="Percent 2 23 3 6 12" xfId="19130"/>
    <cellStyle name="Percent 2 23 3 6 13" xfId="19535"/>
    <cellStyle name="Percent 2 23 3 6 14" xfId="19942"/>
    <cellStyle name="Percent 2 23 3 6 15" xfId="20341"/>
    <cellStyle name="Percent 2 23 3 6 16" xfId="20746"/>
    <cellStyle name="Percent 2 23 3 6 17" xfId="21075"/>
    <cellStyle name="Percent 2 23 3 6 18" xfId="46949"/>
    <cellStyle name="Percent 2 23 3 6 19" xfId="48272"/>
    <cellStyle name="Percent 2 23 3 6 2" xfId="15066"/>
    <cellStyle name="Percent 2 23 3 6 20" xfId="49531"/>
    <cellStyle name="Percent 2 23 3 6 21" xfId="50772"/>
    <cellStyle name="Percent 2 23 3 6 22" xfId="51974"/>
    <cellStyle name="Percent 2 23 3 6 23" xfId="53253"/>
    <cellStyle name="Percent 2 23 3 6 24" xfId="54495"/>
    <cellStyle name="Percent 2 23 3 6 25" xfId="55729"/>
    <cellStyle name="Percent 2 23 3 6 26" xfId="56956"/>
    <cellStyle name="Percent 2 23 3 6 27" xfId="58173"/>
    <cellStyle name="Percent 2 23 3 6 28" xfId="59381"/>
    <cellStyle name="Percent 2 23 3 6 29" xfId="60575"/>
    <cellStyle name="Percent 2 23 3 6 3" xfId="15512"/>
    <cellStyle name="Percent 2 23 3 6 30" xfId="61959"/>
    <cellStyle name="Percent 2 23 3 6 31" xfId="63153"/>
    <cellStyle name="Percent 2 23 3 6 4" xfId="15912"/>
    <cellStyle name="Percent 2 23 3 6 5" xfId="16313"/>
    <cellStyle name="Percent 2 23 3 6 6" xfId="16712"/>
    <cellStyle name="Percent 2 23 3 6 7" xfId="17104"/>
    <cellStyle name="Percent 2 23 3 6 8" xfId="17503"/>
    <cellStyle name="Percent 2 23 3 6 9" xfId="17909"/>
    <cellStyle name="Percent 2 23 3 60" xfId="21774"/>
    <cellStyle name="Percent 2 23 3 61" xfId="23665"/>
    <cellStyle name="Percent 2 23 3 62" xfId="21756"/>
    <cellStyle name="Percent 2 23 3 63" xfId="21582"/>
    <cellStyle name="Percent 2 23 3 64" xfId="27034"/>
    <cellStyle name="Percent 2 23 3 65" xfId="28817"/>
    <cellStyle name="Percent 2 23 3 66" xfId="22130"/>
    <cellStyle name="Percent 2 23 3 67" xfId="29299"/>
    <cellStyle name="Percent 2 23 3 68" xfId="26688"/>
    <cellStyle name="Percent 2 23 3 69" xfId="29432"/>
    <cellStyle name="Percent 2 23 3 7" xfId="8555"/>
    <cellStyle name="Percent 2 23 3 7 10" xfId="18313"/>
    <cellStyle name="Percent 2 23 3 7 11" xfId="18723"/>
    <cellStyle name="Percent 2 23 3 7 12" xfId="19131"/>
    <cellStyle name="Percent 2 23 3 7 13" xfId="19536"/>
    <cellStyle name="Percent 2 23 3 7 14" xfId="19943"/>
    <cellStyle name="Percent 2 23 3 7 15" xfId="20342"/>
    <cellStyle name="Percent 2 23 3 7 16" xfId="20747"/>
    <cellStyle name="Percent 2 23 3 7 17" xfId="21076"/>
    <cellStyle name="Percent 2 23 3 7 18" xfId="46950"/>
    <cellStyle name="Percent 2 23 3 7 19" xfId="48273"/>
    <cellStyle name="Percent 2 23 3 7 2" xfId="15067"/>
    <cellStyle name="Percent 2 23 3 7 20" xfId="49532"/>
    <cellStyle name="Percent 2 23 3 7 21" xfId="50773"/>
    <cellStyle name="Percent 2 23 3 7 22" xfId="51975"/>
    <cellStyle name="Percent 2 23 3 7 23" xfId="53254"/>
    <cellStyle name="Percent 2 23 3 7 24" xfId="54496"/>
    <cellStyle name="Percent 2 23 3 7 25" xfId="55730"/>
    <cellStyle name="Percent 2 23 3 7 26" xfId="56957"/>
    <cellStyle name="Percent 2 23 3 7 27" xfId="58174"/>
    <cellStyle name="Percent 2 23 3 7 28" xfId="59382"/>
    <cellStyle name="Percent 2 23 3 7 29" xfId="60576"/>
    <cellStyle name="Percent 2 23 3 7 3" xfId="15513"/>
    <cellStyle name="Percent 2 23 3 7 30" xfId="61960"/>
    <cellStyle name="Percent 2 23 3 7 31" xfId="63154"/>
    <cellStyle name="Percent 2 23 3 7 4" xfId="15913"/>
    <cellStyle name="Percent 2 23 3 7 5" xfId="16314"/>
    <cellStyle name="Percent 2 23 3 7 6" xfId="16713"/>
    <cellStyle name="Percent 2 23 3 7 7" xfId="17105"/>
    <cellStyle name="Percent 2 23 3 7 8" xfId="17504"/>
    <cellStyle name="Percent 2 23 3 7 9" xfId="17910"/>
    <cellStyle name="Percent 2 23 3 70" xfId="29715"/>
    <cellStyle name="Percent 2 23 3 71" xfId="28977"/>
    <cellStyle name="Percent 2 23 3 72" xfId="21738"/>
    <cellStyle name="Percent 2 23 3 73" xfId="21635"/>
    <cellStyle name="Percent 2 23 3 74" xfId="29071"/>
    <cellStyle name="Percent 2 23 3 75" xfId="24948"/>
    <cellStyle name="Percent 2 23 3 76" xfId="23945"/>
    <cellStyle name="Percent 2 23 3 77" xfId="30023"/>
    <cellStyle name="Percent 2 23 3 78" xfId="36217"/>
    <cellStyle name="Percent 2 23 3 79" xfId="39659"/>
    <cellStyle name="Percent 2 23 3 8" xfId="8556"/>
    <cellStyle name="Percent 2 23 3 80" xfId="46944"/>
    <cellStyle name="Percent 2 23 3 81" xfId="48267"/>
    <cellStyle name="Percent 2 23 3 82" xfId="49526"/>
    <cellStyle name="Percent 2 23 3 83" xfId="50767"/>
    <cellStyle name="Percent 2 23 3 84" xfId="51969"/>
    <cellStyle name="Percent 2 23 3 85" xfId="53248"/>
    <cellStyle name="Percent 2 23 3 86" xfId="54490"/>
    <cellStyle name="Percent 2 23 3 87" xfId="55724"/>
    <cellStyle name="Percent 2 23 3 88" xfId="56951"/>
    <cellStyle name="Percent 2 23 3 89" xfId="58168"/>
    <cellStyle name="Percent 2 23 3 9" xfId="8557"/>
    <cellStyle name="Percent 2 23 3 90" xfId="59376"/>
    <cellStyle name="Percent 2 23 3 91" xfId="60570"/>
    <cellStyle name="Percent 2 23 3 92" xfId="61954"/>
    <cellStyle name="Percent 2 23 3 93" xfId="63148"/>
    <cellStyle name="Percent 2 23 30" xfId="8558"/>
    <cellStyle name="Percent 2 23 30 2" xfId="20328"/>
    <cellStyle name="Percent 2 23 30 3" xfId="35679"/>
    <cellStyle name="Percent 2 23 30 4" xfId="37653"/>
    <cellStyle name="Percent 2 23 30 5" xfId="34979"/>
    <cellStyle name="Percent 2 23 30 6" xfId="39093"/>
    <cellStyle name="Percent 2 23 31" xfId="8559"/>
    <cellStyle name="Percent 2 23 31 2" xfId="20733"/>
    <cellStyle name="Percent 2 23 31 3" xfId="35960"/>
    <cellStyle name="Percent 2 23 31 4" xfId="41795"/>
    <cellStyle name="Percent 2 23 31 5" xfId="43954"/>
    <cellStyle name="Percent 2 23 31 6" xfId="42928"/>
    <cellStyle name="Percent 2 23 32" xfId="8560"/>
    <cellStyle name="Percent 2 23 32 2" xfId="21062"/>
    <cellStyle name="Percent 2 23 32 3" xfId="36212"/>
    <cellStyle name="Percent 2 23 32 4" xfId="40292"/>
    <cellStyle name="Percent 2 23 32 5" xfId="42849"/>
    <cellStyle name="Percent 2 23 32 6" xfId="44287"/>
    <cellStyle name="Percent 2 23 33" xfId="8561"/>
    <cellStyle name="Percent 2 23 33 2" xfId="18557"/>
    <cellStyle name="Percent 2 23 33 3" xfId="34335"/>
    <cellStyle name="Percent 2 23 33 4" xfId="40822"/>
    <cellStyle name="Percent 2 23 33 5" xfId="43231"/>
    <cellStyle name="Percent 2 23 33 6" xfId="44469"/>
    <cellStyle name="Percent 2 23 34" xfId="8562"/>
    <cellStyle name="Percent 2 23 34 2" xfId="23026"/>
    <cellStyle name="Percent 2 23 34 3" xfId="37545"/>
    <cellStyle name="Percent 2 23 34 4" xfId="37283"/>
    <cellStyle name="Percent 2 23 34 5" xfId="23267"/>
    <cellStyle name="Percent 2 23 34 6" xfId="39289"/>
    <cellStyle name="Percent 2 23 35" xfId="8563"/>
    <cellStyle name="Percent 2 23 35 2" xfId="13809"/>
    <cellStyle name="Percent 2 23 35 3" xfId="30605"/>
    <cellStyle name="Percent 2 23 35 4" xfId="41686"/>
    <cellStyle name="Percent 2 23 35 5" xfId="43867"/>
    <cellStyle name="Percent 2 23 35 6" xfId="45046"/>
    <cellStyle name="Percent 2 23 36" xfId="9795"/>
    <cellStyle name="Percent 2 23 37" xfId="23716"/>
    <cellStyle name="Percent 2 23 38" xfId="22497"/>
    <cellStyle name="Percent 2 23 39" xfId="19041"/>
    <cellStyle name="Percent 2 23 4" xfId="8564"/>
    <cellStyle name="Percent 2 23 4 10" xfId="18314"/>
    <cellStyle name="Percent 2 23 4 11" xfId="18724"/>
    <cellStyle name="Percent 2 23 4 12" xfId="19132"/>
    <cellStyle name="Percent 2 23 4 13" xfId="19537"/>
    <cellStyle name="Percent 2 23 4 14" xfId="19944"/>
    <cellStyle name="Percent 2 23 4 15" xfId="20343"/>
    <cellStyle name="Percent 2 23 4 16" xfId="20748"/>
    <cellStyle name="Percent 2 23 4 17" xfId="21077"/>
    <cellStyle name="Percent 2 23 4 18" xfId="46951"/>
    <cellStyle name="Percent 2 23 4 19" xfId="48274"/>
    <cellStyle name="Percent 2 23 4 2" xfId="15068"/>
    <cellStyle name="Percent 2 23 4 20" xfId="49533"/>
    <cellStyle name="Percent 2 23 4 21" xfId="50774"/>
    <cellStyle name="Percent 2 23 4 22" xfId="51976"/>
    <cellStyle name="Percent 2 23 4 23" xfId="53255"/>
    <cellStyle name="Percent 2 23 4 24" xfId="54497"/>
    <cellStyle name="Percent 2 23 4 25" xfId="55731"/>
    <cellStyle name="Percent 2 23 4 26" xfId="56958"/>
    <cellStyle name="Percent 2 23 4 27" xfId="58175"/>
    <cellStyle name="Percent 2 23 4 28" xfId="59383"/>
    <cellStyle name="Percent 2 23 4 29" xfId="60577"/>
    <cellStyle name="Percent 2 23 4 3" xfId="15514"/>
    <cellStyle name="Percent 2 23 4 30" xfId="61961"/>
    <cellStyle name="Percent 2 23 4 31" xfId="63155"/>
    <cellStyle name="Percent 2 23 4 4" xfId="15914"/>
    <cellStyle name="Percent 2 23 4 5" xfId="16315"/>
    <cellStyle name="Percent 2 23 4 6" xfId="16714"/>
    <cellStyle name="Percent 2 23 4 7" xfId="17106"/>
    <cellStyle name="Percent 2 23 4 8" xfId="17505"/>
    <cellStyle name="Percent 2 23 4 9" xfId="17911"/>
    <cellStyle name="Percent 2 23 40" xfId="22337"/>
    <cellStyle name="Percent 2 23 41" xfId="24551"/>
    <cellStyle name="Percent 2 23 42" xfId="24751"/>
    <cellStyle name="Percent 2 23 43" xfId="24955"/>
    <cellStyle name="Percent 2 23 44" xfId="25153"/>
    <cellStyle name="Percent 2 23 45" xfId="25351"/>
    <cellStyle name="Percent 2 23 46" xfId="25550"/>
    <cellStyle name="Percent 2 23 47" xfId="25740"/>
    <cellStyle name="Percent 2 23 48" xfId="25926"/>
    <cellStyle name="Percent 2 23 49" xfId="26117"/>
    <cellStyle name="Percent 2 23 5" xfId="8565"/>
    <cellStyle name="Percent 2 23 5 10" xfId="18315"/>
    <cellStyle name="Percent 2 23 5 11" xfId="18725"/>
    <cellStyle name="Percent 2 23 5 12" xfId="19133"/>
    <cellStyle name="Percent 2 23 5 13" xfId="19538"/>
    <cellStyle name="Percent 2 23 5 14" xfId="19945"/>
    <cellStyle name="Percent 2 23 5 15" xfId="20344"/>
    <cellStyle name="Percent 2 23 5 16" xfId="20749"/>
    <cellStyle name="Percent 2 23 5 17" xfId="21078"/>
    <cellStyle name="Percent 2 23 5 18" xfId="46952"/>
    <cellStyle name="Percent 2 23 5 19" xfId="48275"/>
    <cellStyle name="Percent 2 23 5 2" xfId="15069"/>
    <cellStyle name="Percent 2 23 5 20" xfId="49534"/>
    <cellStyle name="Percent 2 23 5 21" xfId="50775"/>
    <cellStyle name="Percent 2 23 5 22" xfId="51977"/>
    <cellStyle name="Percent 2 23 5 23" xfId="53256"/>
    <cellStyle name="Percent 2 23 5 24" xfId="54498"/>
    <cellStyle name="Percent 2 23 5 25" xfId="55732"/>
    <cellStyle name="Percent 2 23 5 26" xfId="56959"/>
    <cellStyle name="Percent 2 23 5 27" xfId="58176"/>
    <cellStyle name="Percent 2 23 5 28" xfId="59384"/>
    <cellStyle name="Percent 2 23 5 29" xfId="60578"/>
    <cellStyle name="Percent 2 23 5 3" xfId="15515"/>
    <cellStyle name="Percent 2 23 5 30" xfId="61962"/>
    <cellStyle name="Percent 2 23 5 31" xfId="63156"/>
    <cellStyle name="Percent 2 23 5 4" xfId="15915"/>
    <cellStyle name="Percent 2 23 5 5" xfId="16316"/>
    <cellStyle name="Percent 2 23 5 6" xfId="16715"/>
    <cellStyle name="Percent 2 23 5 7" xfId="17107"/>
    <cellStyle name="Percent 2 23 5 8" xfId="17506"/>
    <cellStyle name="Percent 2 23 5 9" xfId="17912"/>
    <cellStyle name="Percent 2 23 50" xfId="26302"/>
    <cellStyle name="Percent 2 23 51" xfId="26483"/>
    <cellStyle name="Percent 2 23 52" xfId="26671"/>
    <cellStyle name="Percent 2 23 53" xfId="26853"/>
    <cellStyle name="Percent 2 23 54" xfId="27029"/>
    <cellStyle name="Percent 2 23 55" xfId="27203"/>
    <cellStyle name="Percent 2 23 56" xfId="27376"/>
    <cellStyle name="Percent 2 23 57" xfId="27540"/>
    <cellStyle name="Percent 2 23 58" xfId="27702"/>
    <cellStyle name="Percent 2 23 59" xfId="27854"/>
    <cellStyle name="Percent 2 23 6" xfId="8566"/>
    <cellStyle name="Percent 2 23 6 10" xfId="18316"/>
    <cellStyle name="Percent 2 23 6 11" xfId="18726"/>
    <cellStyle name="Percent 2 23 6 12" xfId="19134"/>
    <cellStyle name="Percent 2 23 6 13" xfId="19539"/>
    <cellStyle name="Percent 2 23 6 14" xfId="19946"/>
    <cellStyle name="Percent 2 23 6 15" xfId="20345"/>
    <cellStyle name="Percent 2 23 6 16" xfId="20750"/>
    <cellStyle name="Percent 2 23 6 17" xfId="21079"/>
    <cellStyle name="Percent 2 23 6 18" xfId="46953"/>
    <cellStyle name="Percent 2 23 6 19" xfId="48276"/>
    <cellStyle name="Percent 2 23 6 2" xfId="15070"/>
    <cellStyle name="Percent 2 23 6 20" xfId="49535"/>
    <cellStyle name="Percent 2 23 6 21" xfId="50776"/>
    <cellStyle name="Percent 2 23 6 22" xfId="51978"/>
    <cellStyle name="Percent 2 23 6 23" xfId="53257"/>
    <cellStyle name="Percent 2 23 6 24" xfId="54499"/>
    <cellStyle name="Percent 2 23 6 25" xfId="55733"/>
    <cellStyle name="Percent 2 23 6 26" xfId="56960"/>
    <cellStyle name="Percent 2 23 6 27" xfId="58177"/>
    <cellStyle name="Percent 2 23 6 28" xfId="59385"/>
    <cellStyle name="Percent 2 23 6 29" xfId="60579"/>
    <cellStyle name="Percent 2 23 6 3" xfId="15516"/>
    <cellStyle name="Percent 2 23 6 30" xfId="61963"/>
    <cellStyle name="Percent 2 23 6 31" xfId="63157"/>
    <cellStyle name="Percent 2 23 6 4" xfId="15916"/>
    <cellStyle name="Percent 2 23 6 5" xfId="16317"/>
    <cellStyle name="Percent 2 23 6 6" xfId="16716"/>
    <cellStyle name="Percent 2 23 6 7" xfId="17108"/>
    <cellStyle name="Percent 2 23 6 8" xfId="17507"/>
    <cellStyle name="Percent 2 23 6 9" xfId="17913"/>
    <cellStyle name="Percent 2 23 60" xfId="28000"/>
    <cellStyle name="Percent 2 23 61" xfId="28154"/>
    <cellStyle name="Percent 2 23 62" xfId="28304"/>
    <cellStyle name="Percent 2 23 63" xfId="28450"/>
    <cellStyle name="Percent 2 23 64" xfId="28592"/>
    <cellStyle name="Percent 2 23 65" xfId="28726"/>
    <cellStyle name="Percent 2 23 66" xfId="21879"/>
    <cellStyle name="Percent 2 23 67" xfId="21486"/>
    <cellStyle name="Percent 2 23 68" xfId="27348"/>
    <cellStyle name="Percent 2 23 69" xfId="27116"/>
    <cellStyle name="Percent 2 23 7" xfId="8567"/>
    <cellStyle name="Percent 2 23 7 10" xfId="18317"/>
    <cellStyle name="Percent 2 23 7 11" xfId="18727"/>
    <cellStyle name="Percent 2 23 7 12" xfId="19135"/>
    <cellStyle name="Percent 2 23 7 13" xfId="19540"/>
    <cellStyle name="Percent 2 23 7 14" xfId="19947"/>
    <cellStyle name="Percent 2 23 7 15" xfId="20346"/>
    <cellStyle name="Percent 2 23 7 16" xfId="20751"/>
    <cellStyle name="Percent 2 23 7 17" xfId="21080"/>
    <cellStyle name="Percent 2 23 7 18" xfId="46954"/>
    <cellStyle name="Percent 2 23 7 19" xfId="48277"/>
    <cellStyle name="Percent 2 23 7 2" xfId="15071"/>
    <cellStyle name="Percent 2 23 7 20" xfId="49536"/>
    <cellStyle name="Percent 2 23 7 21" xfId="50777"/>
    <cellStyle name="Percent 2 23 7 22" xfId="51979"/>
    <cellStyle name="Percent 2 23 7 23" xfId="53258"/>
    <cellStyle name="Percent 2 23 7 24" xfId="54500"/>
    <cellStyle name="Percent 2 23 7 25" xfId="55734"/>
    <cellStyle name="Percent 2 23 7 26" xfId="56961"/>
    <cellStyle name="Percent 2 23 7 27" xfId="58178"/>
    <cellStyle name="Percent 2 23 7 28" xfId="59386"/>
    <cellStyle name="Percent 2 23 7 29" xfId="60580"/>
    <cellStyle name="Percent 2 23 7 3" xfId="15517"/>
    <cellStyle name="Percent 2 23 7 30" xfId="61964"/>
    <cellStyle name="Percent 2 23 7 31" xfId="63158"/>
    <cellStyle name="Percent 2 23 7 4" xfId="15917"/>
    <cellStyle name="Percent 2 23 7 5" xfId="16318"/>
    <cellStyle name="Percent 2 23 7 6" xfId="16717"/>
    <cellStyle name="Percent 2 23 7 7" xfId="17109"/>
    <cellStyle name="Percent 2 23 7 8" xfId="17508"/>
    <cellStyle name="Percent 2 23 7 9" xfId="17914"/>
    <cellStyle name="Percent 2 23 70" xfId="24696"/>
    <cellStyle name="Percent 2 23 71" xfId="28492"/>
    <cellStyle name="Percent 2 23 72" xfId="29597"/>
    <cellStyle name="Percent 2 23 73" xfId="29668"/>
    <cellStyle name="Percent 2 23 74" xfId="29701"/>
    <cellStyle name="Percent 2 23 75" xfId="29793"/>
    <cellStyle name="Percent 2 23 76" xfId="29907"/>
    <cellStyle name="Percent 2 23 77" xfId="23198"/>
    <cellStyle name="Percent 2 23 78" xfId="12836"/>
    <cellStyle name="Percent 2 23 79" xfId="34572"/>
    <cellStyle name="Percent 2 23 8" xfId="8568"/>
    <cellStyle name="Percent 2 23 8 10" xfId="18318"/>
    <cellStyle name="Percent 2 23 8 11" xfId="18728"/>
    <cellStyle name="Percent 2 23 8 12" xfId="19136"/>
    <cellStyle name="Percent 2 23 8 13" xfId="19541"/>
    <cellStyle name="Percent 2 23 8 14" xfId="19948"/>
    <cellStyle name="Percent 2 23 8 15" xfId="20347"/>
    <cellStyle name="Percent 2 23 8 16" xfId="20752"/>
    <cellStyle name="Percent 2 23 8 17" xfId="21081"/>
    <cellStyle name="Percent 2 23 8 18" xfId="46955"/>
    <cellStyle name="Percent 2 23 8 19" xfId="48278"/>
    <cellStyle name="Percent 2 23 8 2" xfId="15072"/>
    <cellStyle name="Percent 2 23 8 20" xfId="49537"/>
    <cellStyle name="Percent 2 23 8 21" xfId="50778"/>
    <cellStyle name="Percent 2 23 8 22" xfId="51980"/>
    <cellStyle name="Percent 2 23 8 23" xfId="53259"/>
    <cellStyle name="Percent 2 23 8 24" xfId="54501"/>
    <cellStyle name="Percent 2 23 8 25" xfId="55735"/>
    <cellStyle name="Percent 2 23 8 26" xfId="56962"/>
    <cellStyle name="Percent 2 23 8 27" xfId="58179"/>
    <cellStyle name="Percent 2 23 8 28" xfId="59387"/>
    <cellStyle name="Percent 2 23 8 29" xfId="60581"/>
    <cellStyle name="Percent 2 23 8 3" xfId="15518"/>
    <cellStyle name="Percent 2 23 8 30" xfId="61965"/>
    <cellStyle name="Percent 2 23 8 31" xfId="63159"/>
    <cellStyle name="Percent 2 23 8 4" xfId="15918"/>
    <cellStyle name="Percent 2 23 8 5" xfId="16319"/>
    <cellStyle name="Percent 2 23 8 6" xfId="16718"/>
    <cellStyle name="Percent 2 23 8 7" xfId="17110"/>
    <cellStyle name="Percent 2 23 8 8" xfId="17509"/>
    <cellStyle name="Percent 2 23 8 9" xfId="17915"/>
    <cellStyle name="Percent 2 23 80" xfId="30659"/>
    <cellStyle name="Percent 2 23 81" xfId="37271"/>
    <cellStyle name="Percent 2 23 82" xfId="46936"/>
    <cellStyle name="Percent 2 23 83" xfId="48259"/>
    <cellStyle name="Percent 2 23 84" xfId="49518"/>
    <cellStyle name="Percent 2 23 85" xfId="50759"/>
    <cellStyle name="Percent 2 23 86" xfId="51961"/>
    <cellStyle name="Percent 2 23 87" xfId="53240"/>
    <cellStyle name="Percent 2 23 88" xfId="54482"/>
    <cellStyle name="Percent 2 23 89" xfId="55716"/>
    <cellStyle name="Percent 2 23 9" xfId="8569"/>
    <cellStyle name="Percent 2 23 9 10" xfId="18319"/>
    <cellStyle name="Percent 2 23 9 11" xfId="18729"/>
    <cellStyle name="Percent 2 23 9 12" xfId="19137"/>
    <cellStyle name="Percent 2 23 9 13" xfId="19542"/>
    <cellStyle name="Percent 2 23 9 14" xfId="19949"/>
    <cellStyle name="Percent 2 23 9 15" xfId="20348"/>
    <cellStyle name="Percent 2 23 9 16" xfId="20753"/>
    <cellStyle name="Percent 2 23 9 17" xfId="21082"/>
    <cellStyle name="Percent 2 23 9 18" xfId="46956"/>
    <cellStyle name="Percent 2 23 9 19" xfId="48279"/>
    <cellStyle name="Percent 2 23 9 2" xfId="15073"/>
    <cellStyle name="Percent 2 23 9 20" xfId="49538"/>
    <cellStyle name="Percent 2 23 9 21" xfId="50779"/>
    <cellStyle name="Percent 2 23 9 22" xfId="51981"/>
    <cellStyle name="Percent 2 23 9 23" xfId="53260"/>
    <cellStyle name="Percent 2 23 9 24" xfId="54502"/>
    <cellStyle name="Percent 2 23 9 25" xfId="55736"/>
    <cellStyle name="Percent 2 23 9 26" xfId="56963"/>
    <cellStyle name="Percent 2 23 9 27" xfId="58180"/>
    <cellStyle name="Percent 2 23 9 28" xfId="59388"/>
    <cellStyle name="Percent 2 23 9 29" xfId="60582"/>
    <cellStyle name="Percent 2 23 9 3" xfId="15519"/>
    <cellStyle name="Percent 2 23 9 30" xfId="61966"/>
    <cellStyle name="Percent 2 23 9 31" xfId="63160"/>
    <cellStyle name="Percent 2 23 9 4" xfId="15919"/>
    <cellStyle name="Percent 2 23 9 5" xfId="16320"/>
    <cellStyle name="Percent 2 23 9 6" xfId="16719"/>
    <cellStyle name="Percent 2 23 9 7" xfId="17111"/>
    <cellStyle name="Percent 2 23 9 8" xfId="17510"/>
    <cellStyle name="Percent 2 23 9 9" xfId="17916"/>
    <cellStyle name="Percent 2 23 90" xfId="56943"/>
    <cellStyle name="Percent 2 23 91" xfId="58160"/>
    <cellStyle name="Percent 2 23 92" xfId="59368"/>
    <cellStyle name="Percent 2 23 93" xfId="60562"/>
    <cellStyle name="Percent 2 23 94" xfId="61946"/>
    <cellStyle name="Percent 2 23 95" xfId="63140"/>
    <cellStyle name="Percent 2 24" xfId="8570"/>
    <cellStyle name="Percent 2 24 10" xfId="8571"/>
    <cellStyle name="Percent 2 24 11" xfId="8572"/>
    <cellStyle name="Percent 2 24 12" xfId="8573"/>
    <cellStyle name="Percent 2 24 13" xfId="8574"/>
    <cellStyle name="Percent 2 24 14" xfId="8575"/>
    <cellStyle name="Percent 2 24 15" xfId="8576"/>
    <cellStyle name="Percent 2 24 16" xfId="8577"/>
    <cellStyle name="Percent 2 24 17" xfId="8578"/>
    <cellStyle name="Percent 2 24 17 2" xfId="15074"/>
    <cellStyle name="Percent 2 24 17 3" xfId="31726"/>
    <cellStyle name="Percent 2 24 17 4" xfId="35009"/>
    <cellStyle name="Percent 2 24 17 5" xfId="10646"/>
    <cellStyle name="Percent 2 24 17 6" xfId="44181"/>
    <cellStyle name="Percent 2 24 18" xfId="8579"/>
    <cellStyle name="Percent 2 24 18 2" xfId="15520"/>
    <cellStyle name="Percent 2 24 18 3" xfId="32077"/>
    <cellStyle name="Percent 2 24 18 4" xfId="35516"/>
    <cellStyle name="Percent 2 24 18 5" xfId="30394"/>
    <cellStyle name="Percent 2 24 18 6" xfId="44604"/>
    <cellStyle name="Percent 2 24 19" xfId="8580"/>
    <cellStyle name="Percent 2 24 19 2" xfId="15920"/>
    <cellStyle name="Percent 2 24 19 3" xfId="32389"/>
    <cellStyle name="Percent 2 24 19 4" xfId="41899"/>
    <cellStyle name="Percent 2 24 19 5" xfId="44029"/>
    <cellStyle name="Percent 2 24 19 6" xfId="45043"/>
    <cellStyle name="Percent 2 24 2" xfId="8581"/>
    <cellStyle name="Percent 2 24 2 10" xfId="8582"/>
    <cellStyle name="Percent 2 24 2 11" xfId="8583"/>
    <cellStyle name="Percent 2 24 2 12" xfId="8584"/>
    <cellStyle name="Percent 2 24 2 13" xfId="8585"/>
    <cellStyle name="Percent 2 24 2 14" xfId="8586"/>
    <cellStyle name="Percent 2 24 2 15" xfId="8587"/>
    <cellStyle name="Percent 2 24 2 15 2" xfId="15075"/>
    <cellStyle name="Percent 2 24 2 15 3" xfId="31727"/>
    <cellStyle name="Percent 2 24 2 15 4" xfId="37835"/>
    <cellStyle name="Percent 2 24 2 15 5" xfId="39974"/>
    <cellStyle name="Percent 2 24 2 15 6" xfId="45131"/>
    <cellStyle name="Percent 2 24 2 16" xfId="8588"/>
    <cellStyle name="Percent 2 24 2 16 2" xfId="15521"/>
    <cellStyle name="Percent 2 24 2 16 3" xfId="32078"/>
    <cellStyle name="Percent 2 24 2 16 4" xfId="36918"/>
    <cellStyle name="Percent 2 24 2 16 5" xfId="20254"/>
    <cellStyle name="Percent 2 24 2 16 6" xfId="44563"/>
    <cellStyle name="Percent 2 24 2 17" xfId="8589"/>
    <cellStyle name="Percent 2 24 2 17 2" xfId="15921"/>
    <cellStyle name="Percent 2 24 2 17 3" xfId="32390"/>
    <cellStyle name="Percent 2 24 2 17 4" xfId="39217"/>
    <cellStyle name="Percent 2 24 2 17 5" xfId="42024"/>
    <cellStyle name="Percent 2 24 2 17 6" xfId="44442"/>
    <cellStyle name="Percent 2 24 2 18" xfId="8590"/>
    <cellStyle name="Percent 2 24 2 18 2" xfId="16322"/>
    <cellStyle name="Percent 2 24 2 18 3" xfId="32695"/>
    <cellStyle name="Percent 2 24 2 18 4" xfId="30374"/>
    <cellStyle name="Percent 2 24 2 18 5" xfId="32054"/>
    <cellStyle name="Percent 2 24 2 18 6" xfId="44573"/>
    <cellStyle name="Percent 2 24 2 19" xfId="8591"/>
    <cellStyle name="Percent 2 24 2 19 2" xfId="16721"/>
    <cellStyle name="Percent 2 24 2 19 3" xfId="32990"/>
    <cellStyle name="Percent 2 24 2 19 4" xfId="36912"/>
    <cellStyle name="Percent 2 24 2 19 5" xfId="31677"/>
    <cellStyle name="Percent 2 24 2 19 6" xfId="14708"/>
    <cellStyle name="Percent 2 24 2 2" xfId="8592"/>
    <cellStyle name="Percent 2 24 2 2 10" xfId="18322"/>
    <cellStyle name="Percent 2 24 2 2 11" xfId="18732"/>
    <cellStyle name="Percent 2 24 2 2 12" xfId="19140"/>
    <cellStyle name="Percent 2 24 2 2 13" xfId="19545"/>
    <cellStyle name="Percent 2 24 2 2 14" xfId="19952"/>
    <cellStyle name="Percent 2 24 2 2 15" xfId="20351"/>
    <cellStyle name="Percent 2 24 2 2 16" xfId="20756"/>
    <cellStyle name="Percent 2 24 2 2 17" xfId="21085"/>
    <cellStyle name="Percent 2 24 2 2 18" xfId="46959"/>
    <cellStyle name="Percent 2 24 2 2 19" xfId="48282"/>
    <cellStyle name="Percent 2 24 2 2 2" xfId="15076"/>
    <cellStyle name="Percent 2 24 2 2 20" xfId="49541"/>
    <cellStyle name="Percent 2 24 2 2 21" xfId="50782"/>
    <cellStyle name="Percent 2 24 2 2 22" xfId="51984"/>
    <cellStyle name="Percent 2 24 2 2 23" xfId="53263"/>
    <cellStyle name="Percent 2 24 2 2 24" xfId="54505"/>
    <cellStyle name="Percent 2 24 2 2 25" xfId="55739"/>
    <cellStyle name="Percent 2 24 2 2 26" xfId="56966"/>
    <cellStyle name="Percent 2 24 2 2 27" xfId="58183"/>
    <cellStyle name="Percent 2 24 2 2 28" xfId="59391"/>
    <cellStyle name="Percent 2 24 2 2 29" xfId="60585"/>
    <cellStyle name="Percent 2 24 2 2 3" xfId="15522"/>
    <cellStyle name="Percent 2 24 2 2 30" xfId="61969"/>
    <cellStyle name="Percent 2 24 2 2 31" xfId="63163"/>
    <cellStyle name="Percent 2 24 2 2 4" xfId="15922"/>
    <cellStyle name="Percent 2 24 2 2 5" xfId="16323"/>
    <cellStyle name="Percent 2 24 2 2 6" xfId="16722"/>
    <cellStyle name="Percent 2 24 2 2 7" xfId="17114"/>
    <cellStyle name="Percent 2 24 2 2 8" xfId="17513"/>
    <cellStyle name="Percent 2 24 2 2 9" xfId="17919"/>
    <cellStyle name="Percent 2 24 2 20" xfId="8593"/>
    <cellStyle name="Percent 2 24 2 20 2" xfId="17113"/>
    <cellStyle name="Percent 2 24 2 20 3" xfId="33292"/>
    <cellStyle name="Percent 2 24 2 20 4" xfId="40209"/>
    <cellStyle name="Percent 2 24 2 20 5" xfId="42790"/>
    <cellStyle name="Percent 2 24 2 20 6" xfId="44252"/>
    <cellStyle name="Percent 2 24 2 21" xfId="8594"/>
    <cellStyle name="Percent 2 24 2 21 2" xfId="17512"/>
    <cellStyle name="Percent 2 24 2 21 3" xfId="33581"/>
    <cellStyle name="Percent 2 24 2 21 4" xfId="36679"/>
    <cellStyle name="Percent 2 24 2 21 5" xfId="36151"/>
    <cellStyle name="Percent 2 24 2 21 6" xfId="32273"/>
    <cellStyle name="Percent 2 24 2 22" xfId="8595"/>
    <cellStyle name="Percent 2 24 2 22 2" xfId="17918"/>
    <cellStyle name="Percent 2 24 2 22 3" xfId="33856"/>
    <cellStyle name="Percent 2 24 2 22 4" xfId="40445"/>
    <cellStyle name="Percent 2 24 2 22 5" xfId="42969"/>
    <cellStyle name="Percent 2 24 2 22 6" xfId="44358"/>
    <cellStyle name="Percent 2 24 2 23" xfId="8596"/>
    <cellStyle name="Percent 2 24 2 23 2" xfId="18321"/>
    <cellStyle name="Percent 2 24 2 23 3" xfId="34147"/>
    <cellStyle name="Percent 2 24 2 23 4" xfId="31003"/>
    <cellStyle name="Percent 2 24 2 23 5" xfId="38393"/>
    <cellStyle name="Percent 2 24 2 23 6" xfId="31377"/>
    <cellStyle name="Percent 2 24 2 24" xfId="8597"/>
    <cellStyle name="Percent 2 24 2 24 2" xfId="18731"/>
    <cellStyle name="Percent 2 24 2 24 3" xfId="34460"/>
    <cellStyle name="Percent 2 24 2 24 4" xfId="33996"/>
    <cellStyle name="Percent 2 24 2 24 5" xfId="30892"/>
    <cellStyle name="Percent 2 24 2 24 6" xfId="43220"/>
    <cellStyle name="Percent 2 24 2 25" xfId="8598"/>
    <cellStyle name="Percent 2 24 2 25 2" xfId="19139"/>
    <cellStyle name="Percent 2 24 2 25 3" xfId="34763"/>
    <cellStyle name="Percent 2 24 2 25 4" xfId="16194"/>
    <cellStyle name="Percent 2 24 2 25 5" xfId="34846"/>
    <cellStyle name="Percent 2 24 2 25 6" xfId="31906"/>
    <cellStyle name="Percent 2 24 2 26" xfId="8599"/>
    <cellStyle name="Percent 2 24 2 26 2" xfId="19544"/>
    <cellStyle name="Percent 2 24 2 26 3" xfId="35060"/>
    <cellStyle name="Percent 2 24 2 26 4" xfId="20949"/>
    <cellStyle name="Percent 2 24 2 26 5" xfId="33379"/>
    <cellStyle name="Percent 2 24 2 26 6" xfId="17717"/>
    <cellStyle name="Percent 2 24 2 27" xfId="8600"/>
    <cellStyle name="Percent 2 24 2 27 2" xfId="19951"/>
    <cellStyle name="Percent 2 24 2 27 3" xfId="35358"/>
    <cellStyle name="Percent 2 24 2 27 4" xfId="38796"/>
    <cellStyle name="Percent 2 24 2 27 5" xfId="38182"/>
    <cellStyle name="Percent 2 24 2 27 6" xfId="37241"/>
    <cellStyle name="Percent 2 24 2 28" xfId="8601"/>
    <cellStyle name="Percent 2 24 2 28 2" xfId="20350"/>
    <cellStyle name="Percent 2 24 2 28 3" xfId="35694"/>
    <cellStyle name="Percent 2 24 2 28 4" xfId="30273"/>
    <cellStyle name="Percent 2 24 2 28 5" xfId="34741"/>
    <cellStyle name="Percent 2 24 2 28 6" xfId="43974"/>
    <cellStyle name="Percent 2 24 2 29" xfId="8602"/>
    <cellStyle name="Percent 2 24 2 29 2" xfId="20755"/>
    <cellStyle name="Percent 2 24 2 29 3" xfId="35979"/>
    <cellStyle name="Percent 2 24 2 29 4" xfId="39677"/>
    <cellStyle name="Percent 2 24 2 29 5" xfId="42376"/>
    <cellStyle name="Percent 2 24 2 29 6" xfId="43083"/>
    <cellStyle name="Percent 2 24 2 3" xfId="8603"/>
    <cellStyle name="Percent 2 24 2 3 10" xfId="18323"/>
    <cellStyle name="Percent 2 24 2 3 11" xfId="18733"/>
    <cellStyle name="Percent 2 24 2 3 12" xfId="19141"/>
    <cellStyle name="Percent 2 24 2 3 13" xfId="19546"/>
    <cellStyle name="Percent 2 24 2 3 14" xfId="19953"/>
    <cellStyle name="Percent 2 24 2 3 15" xfId="20352"/>
    <cellStyle name="Percent 2 24 2 3 16" xfId="20757"/>
    <cellStyle name="Percent 2 24 2 3 17" xfId="21086"/>
    <cellStyle name="Percent 2 24 2 3 18" xfId="46960"/>
    <cellStyle name="Percent 2 24 2 3 19" xfId="48283"/>
    <cellStyle name="Percent 2 24 2 3 2" xfId="15077"/>
    <cellStyle name="Percent 2 24 2 3 20" xfId="49542"/>
    <cellStyle name="Percent 2 24 2 3 21" xfId="50783"/>
    <cellStyle name="Percent 2 24 2 3 22" xfId="51985"/>
    <cellStyle name="Percent 2 24 2 3 23" xfId="53264"/>
    <cellStyle name="Percent 2 24 2 3 24" xfId="54506"/>
    <cellStyle name="Percent 2 24 2 3 25" xfId="55740"/>
    <cellStyle name="Percent 2 24 2 3 26" xfId="56967"/>
    <cellStyle name="Percent 2 24 2 3 27" xfId="58184"/>
    <cellStyle name="Percent 2 24 2 3 28" xfId="59392"/>
    <cellStyle name="Percent 2 24 2 3 29" xfId="60586"/>
    <cellStyle name="Percent 2 24 2 3 3" xfId="15523"/>
    <cellStyle name="Percent 2 24 2 3 30" xfId="61970"/>
    <cellStyle name="Percent 2 24 2 3 31" xfId="63164"/>
    <cellStyle name="Percent 2 24 2 3 4" xfId="15923"/>
    <cellStyle name="Percent 2 24 2 3 5" xfId="16324"/>
    <cellStyle name="Percent 2 24 2 3 6" xfId="16723"/>
    <cellStyle name="Percent 2 24 2 3 7" xfId="17115"/>
    <cellStyle name="Percent 2 24 2 3 8" xfId="17514"/>
    <cellStyle name="Percent 2 24 2 3 9" xfId="17920"/>
    <cellStyle name="Percent 2 24 2 30" xfId="8604"/>
    <cellStyle name="Percent 2 24 2 30 2" xfId="21084"/>
    <cellStyle name="Percent 2 24 2 30 3" xfId="36229"/>
    <cellStyle name="Percent 2 24 2 30 4" xfId="37278"/>
    <cellStyle name="Percent 2 24 2 30 5" xfId="37507"/>
    <cellStyle name="Percent 2 24 2 30 6" xfId="39431"/>
    <cellStyle name="Percent 2 24 2 31" xfId="8605"/>
    <cellStyle name="Percent 2 24 2 31 2" xfId="18549"/>
    <cellStyle name="Percent 2 24 2 31 3" xfId="34328"/>
    <cellStyle name="Percent 2 24 2 31 4" xfId="10531"/>
    <cellStyle name="Percent 2 24 2 31 5" xfId="40877"/>
    <cellStyle name="Percent 2 24 2 31 6" xfId="39414"/>
    <cellStyle name="Percent 2 24 2 32" xfId="8606"/>
    <cellStyle name="Percent 2 24 2 32 2" xfId="23021"/>
    <cellStyle name="Percent 2 24 2 32 3" xfId="37540"/>
    <cellStyle name="Percent 2 24 2 32 4" xfId="37045"/>
    <cellStyle name="Percent 2 24 2 32 5" xfId="37044"/>
    <cellStyle name="Percent 2 24 2 32 6" xfId="14378"/>
    <cellStyle name="Percent 2 24 2 33" xfId="8607"/>
    <cellStyle name="Percent 2 24 2 33 2" xfId="13824"/>
    <cellStyle name="Percent 2 24 2 33 3" xfId="30622"/>
    <cellStyle name="Percent 2 24 2 33 4" xfId="37614"/>
    <cellStyle name="Percent 2 24 2 33 5" xfId="33217"/>
    <cellStyle name="Percent 2 24 2 33 6" xfId="34565"/>
    <cellStyle name="Percent 2 24 2 34" xfId="9799"/>
    <cellStyle name="Percent 2 24 2 35" xfId="17307"/>
    <cellStyle name="Percent 2 24 2 36" xfId="22495"/>
    <cellStyle name="Percent 2 24 2 37" xfId="23435"/>
    <cellStyle name="Percent 2 24 2 38" xfId="22333"/>
    <cellStyle name="Percent 2 24 2 39" xfId="22801"/>
    <cellStyle name="Percent 2 24 2 4" xfId="8608"/>
    <cellStyle name="Percent 2 24 2 4 10" xfId="18324"/>
    <cellStyle name="Percent 2 24 2 4 11" xfId="18734"/>
    <cellStyle name="Percent 2 24 2 4 12" xfId="19142"/>
    <cellStyle name="Percent 2 24 2 4 13" xfId="19547"/>
    <cellStyle name="Percent 2 24 2 4 14" xfId="19954"/>
    <cellStyle name="Percent 2 24 2 4 15" xfId="20353"/>
    <cellStyle name="Percent 2 24 2 4 16" xfId="20758"/>
    <cellStyle name="Percent 2 24 2 4 17" xfId="21087"/>
    <cellStyle name="Percent 2 24 2 4 18" xfId="46961"/>
    <cellStyle name="Percent 2 24 2 4 19" xfId="48284"/>
    <cellStyle name="Percent 2 24 2 4 2" xfId="15078"/>
    <cellStyle name="Percent 2 24 2 4 20" xfId="49543"/>
    <cellStyle name="Percent 2 24 2 4 21" xfId="50784"/>
    <cellStyle name="Percent 2 24 2 4 22" xfId="51986"/>
    <cellStyle name="Percent 2 24 2 4 23" xfId="53265"/>
    <cellStyle name="Percent 2 24 2 4 24" xfId="54507"/>
    <cellStyle name="Percent 2 24 2 4 25" xfId="55741"/>
    <cellStyle name="Percent 2 24 2 4 26" xfId="56968"/>
    <cellStyle name="Percent 2 24 2 4 27" xfId="58185"/>
    <cellStyle name="Percent 2 24 2 4 28" xfId="59393"/>
    <cellStyle name="Percent 2 24 2 4 29" xfId="60587"/>
    <cellStyle name="Percent 2 24 2 4 3" xfId="15524"/>
    <cellStyle name="Percent 2 24 2 4 30" xfId="61971"/>
    <cellStyle name="Percent 2 24 2 4 31" xfId="63165"/>
    <cellStyle name="Percent 2 24 2 4 4" xfId="15924"/>
    <cellStyle name="Percent 2 24 2 4 5" xfId="16325"/>
    <cellStyle name="Percent 2 24 2 4 6" xfId="16724"/>
    <cellStyle name="Percent 2 24 2 4 7" xfId="17116"/>
    <cellStyle name="Percent 2 24 2 4 8" xfId="17515"/>
    <cellStyle name="Percent 2 24 2 4 9" xfId="17921"/>
    <cellStyle name="Percent 2 24 2 40" xfId="15463"/>
    <cellStyle name="Percent 2 24 2 41" xfId="22540"/>
    <cellStyle name="Percent 2 24 2 42" xfId="18943"/>
    <cellStyle name="Percent 2 24 2 43" xfId="23632"/>
    <cellStyle name="Percent 2 24 2 44" xfId="19858"/>
    <cellStyle name="Percent 2 24 2 45" xfId="22270"/>
    <cellStyle name="Percent 2 24 2 46" xfId="20626"/>
    <cellStyle name="Percent 2 24 2 47" xfId="22184"/>
    <cellStyle name="Percent 2 24 2 48" xfId="21264"/>
    <cellStyle name="Percent 2 24 2 49" xfId="24287"/>
    <cellStyle name="Percent 2 24 2 5" xfId="8609"/>
    <cellStyle name="Percent 2 24 2 5 10" xfId="18325"/>
    <cellStyle name="Percent 2 24 2 5 11" xfId="18735"/>
    <cellStyle name="Percent 2 24 2 5 12" xfId="19143"/>
    <cellStyle name="Percent 2 24 2 5 13" xfId="19548"/>
    <cellStyle name="Percent 2 24 2 5 14" xfId="19955"/>
    <cellStyle name="Percent 2 24 2 5 15" xfId="20354"/>
    <cellStyle name="Percent 2 24 2 5 16" xfId="20759"/>
    <cellStyle name="Percent 2 24 2 5 17" xfId="21088"/>
    <cellStyle name="Percent 2 24 2 5 18" xfId="46962"/>
    <cellStyle name="Percent 2 24 2 5 19" xfId="48285"/>
    <cellStyle name="Percent 2 24 2 5 2" xfId="15079"/>
    <cellStyle name="Percent 2 24 2 5 20" xfId="49544"/>
    <cellStyle name="Percent 2 24 2 5 21" xfId="50785"/>
    <cellStyle name="Percent 2 24 2 5 22" xfId="51987"/>
    <cellStyle name="Percent 2 24 2 5 23" xfId="53266"/>
    <cellStyle name="Percent 2 24 2 5 24" xfId="54508"/>
    <cellStyle name="Percent 2 24 2 5 25" xfId="55742"/>
    <cellStyle name="Percent 2 24 2 5 26" xfId="56969"/>
    <cellStyle name="Percent 2 24 2 5 27" xfId="58186"/>
    <cellStyle name="Percent 2 24 2 5 28" xfId="59394"/>
    <cellStyle name="Percent 2 24 2 5 29" xfId="60588"/>
    <cellStyle name="Percent 2 24 2 5 3" xfId="15525"/>
    <cellStyle name="Percent 2 24 2 5 30" xfId="61972"/>
    <cellStyle name="Percent 2 24 2 5 31" xfId="63166"/>
    <cellStyle name="Percent 2 24 2 5 4" xfId="15925"/>
    <cellStyle name="Percent 2 24 2 5 5" xfId="16326"/>
    <cellStyle name="Percent 2 24 2 5 6" xfId="16725"/>
    <cellStyle name="Percent 2 24 2 5 7" xfId="17117"/>
    <cellStyle name="Percent 2 24 2 5 8" xfId="17516"/>
    <cellStyle name="Percent 2 24 2 5 9" xfId="17922"/>
    <cellStyle name="Percent 2 24 2 50" xfId="22593"/>
    <cellStyle name="Percent 2 24 2 51" xfId="23427"/>
    <cellStyle name="Percent 2 24 2 52" xfId="22401"/>
    <cellStyle name="Percent 2 24 2 53" xfId="23834"/>
    <cellStyle name="Percent 2 24 2 54" xfId="20134"/>
    <cellStyle name="Percent 2 24 2 55" xfId="22830"/>
    <cellStyle name="Percent 2 24 2 56" xfId="23531"/>
    <cellStyle name="Percent 2 24 2 57" xfId="20704"/>
    <cellStyle name="Percent 2 24 2 58" xfId="23899"/>
    <cellStyle name="Percent 2 24 2 59" xfId="21309"/>
    <cellStyle name="Percent 2 24 2 6" xfId="8610"/>
    <cellStyle name="Percent 2 24 2 6 10" xfId="18326"/>
    <cellStyle name="Percent 2 24 2 6 11" xfId="18736"/>
    <cellStyle name="Percent 2 24 2 6 12" xfId="19144"/>
    <cellStyle name="Percent 2 24 2 6 13" xfId="19549"/>
    <cellStyle name="Percent 2 24 2 6 14" xfId="19956"/>
    <cellStyle name="Percent 2 24 2 6 15" xfId="20355"/>
    <cellStyle name="Percent 2 24 2 6 16" xfId="20760"/>
    <cellStyle name="Percent 2 24 2 6 17" xfId="21089"/>
    <cellStyle name="Percent 2 24 2 6 18" xfId="46963"/>
    <cellStyle name="Percent 2 24 2 6 19" xfId="48286"/>
    <cellStyle name="Percent 2 24 2 6 2" xfId="15080"/>
    <cellStyle name="Percent 2 24 2 6 20" xfId="49545"/>
    <cellStyle name="Percent 2 24 2 6 21" xfId="50786"/>
    <cellStyle name="Percent 2 24 2 6 22" xfId="51988"/>
    <cellStyle name="Percent 2 24 2 6 23" xfId="53267"/>
    <cellStyle name="Percent 2 24 2 6 24" xfId="54509"/>
    <cellStyle name="Percent 2 24 2 6 25" xfId="55743"/>
    <cellStyle name="Percent 2 24 2 6 26" xfId="56970"/>
    <cellStyle name="Percent 2 24 2 6 27" xfId="58187"/>
    <cellStyle name="Percent 2 24 2 6 28" xfId="59395"/>
    <cellStyle name="Percent 2 24 2 6 29" xfId="60589"/>
    <cellStyle name="Percent 2 24 2 6 3" xfId="15526"/>
    <cellStyle name="Percent 2 24 2 6 30" xfId="61973"/>
    <cellStyle name="Percent 2 24 2 6 31" xfId="63167"/>
    <cellStyle name="Percent 2 24 2 6 4" xfId="15926"/>
    <cellStyle name="Percent 2 24 2 6 5" xfId="16327"/>
    <cellStyle name="Percent 2 24 2 6 6" xfId="16726"/>
    <cellStyle name="Percent 2 24 2 6 7" xfId="17118"/>
    <cellStyle name="Percent 2 24 2 6 8" xfId="17517"/>
    <cellStyle name="Percent 2 24 2 6 9" xfId="17923"/>
    <cellStyle name="Percent 2 24 2 60" xfId="22041"/>
    <cellStyle name="Percent 2 24 2 61" xfId="21379"/>
    <cellStyle name="Percent 2 24 2 62" xfId="21975"/>
    <cellStyle name="Percent 2 24 2 63" xfId="21433"/>
    <cellStyle name="Percent 2 24 2 64" xfId="25509"/>
    <cellStyle name="Percent 2 24 2 65" xfId="29218"/>
    <cellStyle name="Percent 2 24 2 66" xfId="29086"/>
    <cellStyle name="Percent 2 24 2 67" xfId="28597"/>
    <cellStyle name="Percent 2 24 2 68" xfId="22060"/>
    <cellStyle name="Percent 2 24 2 69" xfId="25111"/>
    <cellStyle name="Percent 2 24 2 7" xfId="8611"/>
    <cellStyle name="Percent 2 24 2 7 10" xfId="18327"/>
    <cellStyle name="Percent 2 24 2 7 11" xfId="18737"/>
    <cellStyle name="Percent 2 24 2 7 12" xfId="19145"/>
    <cellStyle name="Percent 2 24 2 7 13" xfId="19550"/>
    <cellStyle name="Percent 2 24 2 7 14" xfId="19957"/>
    <cellStyle name="Percent 2 24 2 7 15" xfId="20356"/>
    <cellStyle name="Percent 2 24 2 7 16" xfId="20761"/>
    <cellStyle name="Percent 2 24 2 7 17" xfId="21090"/>
    <cellStyle name="Percent 2 24 2 7 18" xfId="46964"/>
    <cellStyle name="Percent 2 24 2 7 19" xfId="48287"/>
    <cellStyle name="Percent 2 24 2 7 2" xfId="15081"/>
    <cellStyle name="Percent 2 24 2 7 20" xfId="49546"/>
    <cellStyle name="Percent 2 24 2 7 21" xfId="50787"/>
    <cellStyle name="Percent 2 24 2 7 22" xfId="51989"/>
    <cellStyle name="Percent 2 24 2 7 23" xfId="53268"/>
    <cellStyle name="Percent 2 24 2 7 24" xfId="54510"/>
    <cellStyle name="Percent 2 24 2 7 25" xfId="55744"/>
    <cellStyle name="Percent 2 24 2 7 26" xfId="56971"/>
    <cellStyle name="Percent 2 24 2 7 27" xfId="58188"/>
    <cellStyle name="Percent 2 24 2 7 28" xfId="59396"/>
    <cellStyle name="Percent 2 24 2 7 29" xfId="60590"/>
    <cellStyle name="Percent 2 24 2 7 3" xfId="15527"/>
    <cellStyle name="Percent 2 24 2 7 30" xfId="61974"/>
    <cellStyle name="Percent 2 24 2 7 31" xfId="63168"/>
    <cellStyle name="Percent 2 24 2 7 4" xfId="15927"/>
    <cellStyle name="Percent 2 24 2 7 5" xfId="16328"/>
    <cellStyle name="Percent 2 24 2 7 6" xfId="16727"/>
    <cellStyle name="Percent 2 24 2 7 7" xfId="17119"/>
    <cellStyle name="Percent 2 24 2 7 8" xfId="17518"/>
    <cellStyle name="Percent 2 24 2 7 9" xfId="17924"/>
    <cellStyle name="Percent 2 24 2 70" xfId="26432"/>
    <cellStyle name="Percent 2 24 2 71" xfId="28413"/>
    <cellStyle name="Percent 2 24 2 72" xfId="28092"/>
    <cellStyle name="Percent 2 24 2 73" xfId="29684"/>
    <cellStyle name="Percent 2 24 2 74" xfId="29859"/>
    <cellStyle name="Percent 2 24 2 75" xfId="29857"/>
    <cellStyle name="Percent 2 24 2 76" xfId="22752"/>
    <cellStyle name="Percent 2 24 2 77" xfId="30027"/>
    <cellStyle name="Percent 2 24 2 78" xfId="35050"/>
    <cellStyle name="Percent 2 24 2 79" xfId="44999"/>
    <cellStyle name="Percent 2 24 2 8" xfId="8612"/>
    <cellStyle name="Percent 2 24 2 80" xfId="46958"/>
    <cellStyle name="Percent 2 24 2 81" xfId="48281"/>
    <cellStyle name="Percent 2 24 2 82" xfId="49540"/>
    <cellStyle name="Percent 2 24 2 83" xfId="50781"/>
    <cellStyle name="Percent 2 24 2 84" xfId="51983"/>
    <cellStyle name="Percent 2 24 2 85" xfId="53262"/>
    <cellStyle name="Percent 2 24 2 86" xfId="54504"/>
    <cellStyle name="Percent 2 24 2 87" xfId="55738"/>
    <cellStyle name="Percent 2 24 2 88" xfId="56965"/>
    <cellStyle name="Percent 2 24 2 89" xfId="58182"/>
    <cellStyle name="Percent 2 24 2 9" xfId="8613"/>
    <cellStyle name="Percent 2 24 2 90" xfId="59390"/>
    <cellStyle name="Percent 2 24 2 91" xfId="60584"/>
    <cellStyle name="Percent 2 24 2 92" xfId="61968"/>
    <cellStyle name="Percent 2 24 2 93" xfId="63162"/>
    <cellStyle name="Percent 2 24 20" xfId="8614"/>
    <cellStyle name="Percent 2 24 20 2" xfId="16321"/>
    <cellStyle name="Percent 2 24 20 3" xfId="32694"/>
    <cellStyle name="Percent 2 24 20 4" xfId="35246"/>
    <cellStyle name="Percent 2 24 20 5" xfId="40870"/>
    <cellStyle name="Percent 2 24 20 6" xfId="45010"/>
    <cellStyle name="Percent 2 24 21" xfId="8615"/>
    <cellStyle name="Percent 2 24 21 2" xfId="16720"/>
    <cellStyle name="Percent 2 24 21 3" xfId="32989"/>
    <cellStyle name="Percent 2 24 21 4" xfId="37231"/>
    <cellStyle name="Percent 2 24 21 5" xfId="36819"/>
    <cellStyle name="Percent 2 24 21 6" xfId="39099"/>
    <cellStyle name="Percent 2 24 22" xfId="8616"/>
    <cellStyle name="Percent 2 24 22 2" xfId="17112"/>
    <cellStyle name="Percent 2 24 22 3" xfId="33291"/>
    <cellStyle name="Percent 2 24 22 4" xfId="40319"/>
    <cellStyle name="Percent 2 24 22 5" xfId="42871"/>
    <cellStyle name="Percent 2 24 22 6" xfId="44302"/>
    <cellStyle name="Percent 2 24 23" xfId="8617"/>
    <cellStyle name="Percent 2 24 23 2" xfId="17511"/>
    <cellStyle name="Percent 2 24 23 3" xfId="33580"/>
    <cellStyle name="Percent 2 24 23 4" xfId="38545"/>
    <cellStyle name="Percent 2 24 23 5" xfId="14436"/>
    <cellStyle name="Percent 2 24 23 6" xfId="34560"/>
    <cellStyle name="Percent 2 24 24" xfId="8618"/>
    <cellStyle name="Percent 2 24 24 2" xfId="17917"/>
    <cellStyle name="Percent 2 24 24 3" xfId="33855"/>
    <cellStyle name="Percent 2 24 24 4" xfId="10499"/>
    <cellStyle name="Percent 2 24 24 5" xfId="16271"/>
    <cellStyle name="Percent 2 24 24 6" xfId="44408"/>
    <cellStyle name="Percent 2 24 25" xfId="8619"/>
    <cellStyle name="Percent 2 24 25 2" xfId="18320"/>
    <cellStyle name="Percent 2 24 25 3" xfId="34146"/>
    <cellStyle name="Percent 2 24 25 4" xfId="30831"/>
    <cellStyle name="Percent 2 24 25 5" xfId="36400"/>
    <cellStyle name="Percent 2 24 25 6" xfId="37777"/>
    <cellStyle name="Percent 2 24 26" xfId="8620"/>
    <cellStyle name="Percent 2 24 26 2" xfId="18730"/>
    <cellStyle name="Percent 2 24 26 3" xfId="34459"/>
    <cellStyle name="Percent 2 24 26 4" xfId="37114"/>
    <cellStyle name="Percent 2 24 26 5" xfId="41494"/>
    <cellStyle name="Percent 2 24 26 6" xfId="31401"/>
    <cellStyle name="Percent 2 24 27" xfId="8621"/>
    <cellStyle name="Percent 2 24 27 2" xfId="19138"/>
    <cellStyle name="Percent 2 24 27 3" xfId="34762"/>
    <cellStyle name="Percent 2 24 27 4" xfId="15793"/>
    <cellStyle name="Percent 2 24 27 5" xfId="34542"/>
    <cellStyle name="Percent 2 24 27 6" xfId="10873"/>
    <cellStyle name="Percent 2 24 28" xfId="8622"/>
    <cellStyle name="Percent 2 24 28 2" xfId="19543"/>
    <cellStyle name="Percent 2 24 28 3" xfId="35059"/>
    <cellStyle name="Percent 2 24 28 4" xfId="13091"/>
    <cellStyle name="Percent 2 24 28 5" xfId="32516"/>
    <cellStyle name="Percent 2 24 28 6" xfId="40645"/>
    <cellStyle name="Percent 2 24 29" xfId="8623"/>
    <cellStyle name="Percent 2 24 29 2" xfId="19950"/>
    <cellStyle name="Percent 2 24 29 3" xfId="35357"/>
    <cellStyle name="Percent 2 24 29 4" xfId="36965"/>
    <cellStyle name="Percent 2 24 29 5" xfId="40687"/>
    <cellStyle name="Percent 2 24 29 6" xfId="44285"/>
    <cellStyle name="Percent 2 24 3" xfId="8624"/>
    <cellStyle name="Percent 2 24 3 10" xfId="8625"/>
    <cellStyle name="Percent 2 24 3 11" xfId="8626"/>
    <cellStyle name="Percent 2 24 3 12" xfId="8627"/>
    <cellStyle name="Percent 2 24 3 13" xfId="8628"/>
    <cellStyle name="Percent 2 24 3 14" xfId="8629"/>
    <cellStyle name="Percent 2 24 3 15" xfId="8630"/>
    <cellStyle name="Percent 2 24 3 15 2" xfId="15082"/>
    <cellStyle name="Percent 2 24 3 15 3" xfId="31734"/>
    <cellStyle name="Percent 2 24 3 15 4" xfId="40807"/>
    <cellStyle name="Percent 2 24 3 15 5" xfId="43222"/>
    <cellStyle name="Percent 2 24 3 15 6" xfId="13960"/>
    <cellStyle name="Percent 2 24 3 16" xfId="8631"/>
    <cellStyle name="Percent 2 24 3 16 2" xfId="15528"/>
    <cellStyle name="Percent 2 24 3 16 3" xfId="32085"/>
    <cellStyle name="Percent 2 24 3 16 4" xfId="40202"/>
    <cellStyle name="Percent 2 24 3 16 5" xfId="42786"/>
    <cellStyle name="Percent 2 24 3 16 6" xfId="44249"/>
    <cellStyle name="Percent 2 24 3 17" xfId="8632"/>
    <cellStyle name="Percent 2 24 3 17 2" xfId="15928"/>
    <cellStyle name="Percent 2 24 3 17 3" xfId="32397"/>
    <cellStyle name="Percent 2 24 3 17 4" xfId="40860"/>
    <cellStyle name="Percent 2 24 3 17 5" xfId="43263"/>
    <cellStyle name="Percent 2 24 3 17 6" xfId="44514"/>
    <cellStyle name="Percent 2 24 3 18" xfId="8633"/>
    <cellStyle name="Percent 2 24 3 18 2" xfId="16329"/>
    <cellStyle name="Percent 2 24 3 18 3" xfId="32702"/>
    <cellStyle name="Percent 2 24 3 18 4" xfId="40162"/>
    <cellStyle name="Percent 2 24 3 18 5" xfId="42749"/>
    <cellStyle name="Percent 2 24 3 18 6" xfId="40421"/>
    <cellStyle name="Percent 2 24 3 19" xfId="8634"/>
    <cellStyle name="Percent 2 24 3 19 2" xfId="16728"/>
    <cellStyle name="Percent 2 24 3 19 3" xfId="32997"/>
    <cellStyle name="Percent 2 24 3 19 4" xfId="34031"/>
    <cellStyle name="Percent 2 24 3 19 5" xfId="37408"/>
    <cellStyle name="Percent 2 24 3 19 6" xfId="44662"/>
    <cellStyle name="Percent 2 24 3 2" xfId="8635"/>
    <cellStyle name="Percent 2 24 3 2 10" xfId="18329"/>
    <cellStyle name="Percent 2 24 3 2 11" xfId="18739"/>
    <cellStyle name="Percent 2 24 3 2 12" xfId="19147"/>
    <cellStyle name="Percent 2 24 3 2 13" xfId="19552"/>
    <cellStyle name="Percent 2 24 3 2 14" xfId="19959"/>
    <cellStyle name="Percent 2 24 3 2 15" xfId="20358"/>
    <cellStyle name="Percent 2 24 3 2 16" xfId="20763"/>
    <cellStyle name="Percent 2 24 3 2 17" xfId="21092"/>
    <cellStyle name="Percent 2 24 3 2 18" xfId="46966"/>
    <cellStyle name="Percent 2 24 3 2 19" xfId="48289"/>
    <cellStyle name="Percent 2 24 3 2 2" xfId="15083"/>
    <cellStyle name="Percent 2 24 3 2 20" xfId="49548"/>
    <cellStyle name="Percent 2 24 3 2 21" xfId="50789"/>
    <cellStyle name="Percent 2 24 3 2 22" xfId="51991"/>
    <cellStyle name="Percent 2 24 3 2 23" xfId="53270"/>
    <cellStyle name="Percent 2 24 3 2 24" xfId="54512"/>
    <cellStyle name="Percent 2 24 3 2 25" xfId="55746"/>
    <cellStyle name="Percent 2 24 3 2 26" xfId="56973"/>
    <cellStyle name="Percent 2 24 3 2 27" xfId="58190"/>
    <cellStyle name="Percent 2 24 3 2 28" xfId="59398"/>
    <cellStyle name="Percent 2 24 3 2 29" xfId="60592"/>
    <cellStyle name="Percent 2 24 3 2 3" xfId="15529"/>
    <cellStyle name="Percent 2 24 3 2 30" xfId="61976"/>
    <cellStyle name="Percent 2 24 3 2 31" xfId="63170"/>
    <cellStyle name="Percent 2 24 3 2 4" xfId="15929"/>
    <cellStyle name="Percent 2 24 3 2 5" xfId="16330"/>
    <cellStyle name="Percent 2 24 3 2 6" xfId="16729"/>
    <cellStyle name="Percent 2 24 3 2 7" xfId="17121"/>
    <cellStyle name="Percent 2 24 3 2 8" xfId="17520"/>
    <cellStyle name="Percent 2 24 3 2 9" xfId="17926"/>
    <cellStyle name="Percent 2 24 3 20" xfId="8636"/>
    <cellStyle name="Percent 2 24 3 20 2" xfId="17120"/>
    <cellStyle name="Percent 2 24 3 20 3" xfId="33299"/>
    <cellStyle name="Percent 2 24 3 20 4" xfId="39444"/>
    <cellStyle name="Percent 2 24 3 20 5" xfId="42184"/>
    <cellStyle name="Percent 2 24 3 20 6" xfId="43421"/>
    <cellStyle name="Percent 2 24 3 21" xfId="8637"/>
    <cellStyle name="Percent 2 24 3 21 2" xfId="17519"/>
    <cellStyle name="Percent 2 24 3 21 3" xfId="33588"/>
    <cellStyle name="Percent 2 24 3 21 4" xfId="36542"/>
    <cellStyle name="Percent 2 24 3 21 5" xfId="9515"/>
    <cellStyle name="Percent 2 24 3 21 6" xfId="30060"/>
    <cellStyle name="Percent 2 24 3 22" xfId="8638"/>
    <cellStyle name="Percent 2 24 3 22 2" xfId="17925"/>
    <cellStyle name="Percent 2 24 3 22 3" xfId="33863"/>
    <cellStyle name="Percent 2 24 3 22 4" xfId="39708"/>
    <cellStyle name="Percent 2 24 3 22 5" xfId="42399"/>
    <cellStyle name="Percent 2 24 3 22 6" xfId="44057"/>
    <cellStyle name="Percent 2 24 3 23" xfId="8639"/>
    <cellStyle name="Percent 2 24 3 23 2" xfId="18328"/>
    <cellStyle name="Percent 2 24 3 23 3" xfId="34154"/>
    <cellStyle name="Percent 2 24 3 23 4" xfId="10516"/>
    <cellStyle name="Percent 2 24 3 23 5" xfId="32152"/>
    <cellStyle name="Percent 2 24 3 23 6" xfId="44275"/>
    <cellStyle name="Percent 2 24 3 24" xfId="8640"/>
    <cellStyle name="Percent 2 24 3 24 2" xfId="18738"/>
    <cellStyle name="Percent 2 24 3 24 3" xfId="34467"/>
    <cellStyle name="Percent 2 24 3 24 4" xfId="31499"/>
    <cellStyle name="Percent 2 24 3 24 5" xfId="40986"/>
    <cellStyle name="Percent 2 24 3 24 6" xfId="43757"/>
    <cellStyle name="Percent 2 24 3 25" xfId="8641"/>
    <cellStyle name="Percent 2 24 3 25 2" xfId="19146"/>
    <cellStyle name="Percent 2 24 3 25 3" xfId="34770"/>
    <cellStyle name="Percent 2 24 3 25 4" xfId="18191"/>
    <cellStyle name="Percent 2 24 3 25 5" xfId="31810"/>
    <cellStyle name="Percent 2 24 3 25 6" xfId="42678"/>
    <cellStyle name="Percent 2 24 3 26" xfId="8642"/>
    <cellStyle name="Percent 2 24 3 26 2" xfId="19551"/>
    <cellStyle name="Percent 2 24 3 26 3" xfId="35067"/>
    <cellStyle name="Percent 2 24 3 26 4" xfId="13092"/>
    <cellStyle name="Percent 2 24 3 26 5" xfId="32815"/>
    <cellStyle name="Percent 2 24 3 26 6" xfId="34901"/>
    <cellStyle name="Percent 2 24 3 27" xfId="8643"/>
    <cellStyle name="Percent 2 24 3 27 2" xfId="19958"/>
    <cellStyle name="Percent 2 24 3 27 3" xfId="35365"/>
    <cellStyle name="Percent 2 24 3 27 4" xfId="39533"/>
    <cellStyle name="Percent 2 24 3 27 5" xfId="42260"/>
    <cellStyle name="Percent 2 24 3 27 6" xfId="37607"/>
    <cellStyle name="Percent 2 24 3 28" xfId="8644"/>
    <cellStyle name="Percent 2 24 3 28 2" xfId="20357"/>
    <cellStyle name="Percent 2 24 3 28 3" xfId="35701"/>
    <cellStyle name="Percent 2 24 3 28 4" xfId="30604"/>
    <cellStyle name="Percent 2 24 3 28 5" xfId="41365"/>
    <cellStyle name="Percent 2 24 3 28 6" xfId="22912"/>
    <cellStyle name="Percent 2 24 3 29" xfId="8645"/>
    <cellStyle name="Percent 2 24 3 29 2" xfId="20762"/>
    <cellStyle name="Percent 2 24 3 29 3" xfId="35986"/>
    <cellStyle name="Percent 2 24 3 29 4" xfId="38965"/>
    <cellStyle name="Percent 2 24 3 29 5" xfId="40721"/>
    <cellStyle name="Percent 2 24 3 29 6" xfId="38626"/>
    <cellStyle name="Percent 2 24 3 3" xfId="8646"/>
    <cellStyle name="Percent 2 24 3 3 10" xfId="18330"/>
    <cellStyle name="Percent 2 24 3 3 11" xfId="18740"/>
    <cellStyle name="Percent 2 24 3 3 12" xfId="19148"/>
    <cellStyle name="Percent 2 24 3 3 13" xfId="19553"/>
    <cellStyle name="Percent 2 24 3 3 14" xfId="19960"/>
    <cellStyle name="Percent 2 24 3 3 15" xfId="20359"/>
    <cellStyle name="Percent 2 24 3 3 16" xfId="20764"/>
    <cellStyle name="Percent 2 24 3 3 17" xfId="21093"/>
    <cellStyle name="Percent 2 24 3 3 18" xfId="46967"/>
    <cellStyle name="Percent 2 24 3 3 19" xfId="48290"/>
    <cellStyle name="Percent 2 24 3 3 2" xfId="15084"/>
    <cellStyle name="Percent 2 24 3 3 20" xfId="49549"/>
    <cellStyle name="Percent 2 24 3 3 21" xfId="50790"/>
    <cellStyle name="Percent 2 24 3 3 22" xfId="51992"/>
    <cellStyle name="Percent 2 24 3 3 23" xfId="53271"/>
    <cellStyle name="Percent 2 24 3 3 24" xfId="54513"/>
    <cellStyle name="Percent 2 24 3 3 25" xfId="55747"/>
    <cellStyle name="Percent 2 24 3 3 26" xfId="56974"/>
    <cellStyle name="Percent 2 24 3 3 27" xfId="58191"/>
    <cellStyle name="Percent 2 24 3 3 28" xfId="59399"/>
    <cellStyle name="Percent 2 24 3 3 29" xfId="60593"/>
    <cellStyle name="Percent 2 24 3 3 3" xfId="15530"/>
    <cellStyle name="Percent 2 24 3 3 30" xfId="61977"/>
    <cellStyle name="Percent 2 24 3 3 31" xfId="63171"/>
    <cellStyle name="Percent 2 24 3 3 4" xfId="15930"/>
    <cellStyle name="Percent 2 24 3 3 5" xfId="16331"/>
    <cellStyle name="Percent 2 24 3 3 6" xfId="16730"/>
    <cellStyle name="Percent 2 24 3 3 7" xfId="17122"/>
    <cellStyle name="Percent 2 24 3 3 8" xfId="17521"/>
    <cellStyle name="Percent 2 24 3 3 9" xfId="17927"/>
    <cellStyle name="Percent 2 24 3 30" xfId="8647"/>
    <cellStyle name="Percent 2 24 3 30 2" xfId="21091"/>
    <cellStyle name="Percent 2 24 3 30 3" xfId="36236"/>
    <cellStyle name="Percent 2 24 3 30 4" xfId="10936"/>
    <cellStyle name="Percent 2 24 3 30 5" xfId="37605"/>
    <cellStyle name="Percent 2 24 3 30 6" xfId="30302"/>
    <cellStyle name="Percent 2 24 3 31" xfId="8648"/>
    <cellStyle name="Percent 2 24 3 31 2" xfId="18548"/>
    <cellStyle name="Percent 2 24 3 31 3" xfId="34327"/>
    <cellStyle name="Percent 2 24 3 31 4" xfId="10530"/>
    <cellStyle name="Percent 2 24 3 31 5" xfId="40783"/>
    <cellStyle name="Percent 2 24 3 31 6" xfId="39949"/>
    <cellStyle name="Percent 2 24 3 32" xfId="8649"/>
    <cellStyle name="Percent 2 24 3 32 2" xfId="23020"/>
    <cellStyle name="Percent 2 24 3 32 3" xfId="37539"/>
    <cellStyle name="Percent 2 24 3 32 4" xfId="35834"/>
    <cellStyle name="Percent 2 24 3 32 5" xfId="39666"/>
    <cellStyle name="Percent 2 24 3 32 6" xfId="40397"/>
    <cellStyle name="Percent 2 24 3 33" xfId="8650"/>
    <cellStyle name="Percent 2 24 3 33 2" xfId="13829"/>
    <cellStyle name="Percent 2 24 3 33 3" xfId="30626"/>
    <cellStyle name="Percent 2 24 3 33 4" xfId="32220"/>
    <cellStyle name="Percent 2 24 3 33 5" xfId="38308"/>
    <cellStyle name="Percent 2 24 3 33 6" xfId="39631"/>
    <cellStyle name="Percent 2 24 3 34" xfId="9800"/>
    <cellStyle name="Percent 2 24 3 35" xfId="17312"/>
    <cellStyle name="Percent 2 24 3 36" xfId="22476"/>
    <cellStyle name="Percent 2 24 3 37" xfId="19049"/>
    <cellStyle name="Percent 2 24 3 38" xfId="13382"/>
    <cellStyle name="Percent 2 24 3 39" xfId="24205"/>
    <cellStyle name="Percent 2 24 3 4" xfId="8651"/>
    <cellStyle name="Percent 2 24 3 4 10" xfId="18331"/>
    <cellStyle name="Percent 2 24 3 4 11" xfId="18741"/>
    <cellStyle name="Percent 2 24 3 4 12" xfId="19149"/>
    <cellStyle name="Percent 2 24 3 4 13" xfId="19554"/>
    <cellStyle name="Percent 2 24 3 4 14" xfId="19961"/>
    <cellStyle name="Percent 2 24 3 4 15" xfId="20360"/>
    <cellStyle name="Percent 2 24 3 4 16" xfId="20765"/>
    <cellStyle name="Percent 2 24 3 4 17" xfId="21094"/>
    <cellStyle name="Percent 2 24 3 4 18" xfId="46968"/>
    <cellStyle name="Percent 2 24 3 4 19" xfId="48291"/>
    <cellStyle name="Percent 2 24 3 4 2" xfId="15085"/>
    <cellStyle name="Percent 2 24 3 4 20" xfId="49550"/>
    <cellStyle name="Percent 2 24 3 4 21" xfId="50791"/>
    <cellStyle name="Percent 2 24 3 4 22" xfId="51993"/>
    <cellStyle name="Percent 2 24 3 4 23" xfId="53272"/>
    <cellStyle name="Percent 2 24 3 4 24" xfId="54514"/>
    <cellStyle name="Percent 2 24 3 4 25" xfId="55748"/>
    <cellStyle name="Percent 2 24 3 4 26" xfId="56975"/>
    <cellStyle name="Percent 2 24 3 4 27" xfId="58192"/>
    <cellStyle name="Percent 2 24 3 4 28" xfId="59400"/>
    <cellStyle name="Percent 2 24 3 4 29" xfId="60594"/>
    <cellStyle name="Percent 2 24 3 4 3" xfId="15531"/>
    <cellStyle name="Percent 2 24 3 4 30" xfId="61978"/>
    <cellStyle name="Percent 2 24 3 4 31" xfId="63172"/>
    <cellStyle name="Percent 2 24 3 4 4" xfId="15931"/>
    <cellStyle name="Percent 2 24 3 4 5" xfId="16332"/>
    <cellStyle name="Percent 2 24 3 4 6" xfId="16731"/>
    <cellStyle name="Percent 2 24 3 4 7" xfId="17123"/>
    <cellStyle name="Percent 2 24 3 4 8" xfId="17522"/>
    <cellStyle name="Percent 2 24 3 4 9" xfId="17928"/>
    <cellStyle name="Percent 2 24 3 40" xfId="15465"/>
    <cellStyle name="Percent 2 24 3 41" xfId="22541"/>
    <cellStyle name="Percent 2 24 3 42" xfId="18942"/>
    <cellStyle name="Percent 2 24 3 43" xfId="19460"/>
    <cellStyle name="Percent 2 24 3 44" xfId="23839"/>
    <cellStyle name="Percent 2 24 3 45" xfId="22263"/>
    <cellStyle name="Percent 2 24 3 46" xfId="19337"/>
    <cellStyle name="Percent 2 24 3 47" xfId="18970"/>
    <cellStyle name="Percent 2 24 3 48" xfId="22361"/>
    <cellStyle name="Percent 2 24 3 49" xfId="22793"/>
    <cellStyle name="Percent 2 24 3 5" xfId="8652"/>
    <cellStyle name="Percent 2 24 3 5 10" xfId="18332"/>
    <cellStyle name="Percent 2 24 3 5 11" xfId="18742"/>
    <cellStyle name="Percent 2 24 3 5 12" xfId="19150"/>
    <cellStyle name="Percent 2 24 3 5 13" xfId="19555"/>
    <cellStyle name="Percent 2 24 3 5 14" xfId="19962"/>
    <cellStyle name="Percent 2 24 3 5 15" xfId="20361"/>
    <cellStyle name="Percent 2 24 3 5 16" xfId="20766"/>
    <cellStyle name="Percent 2 24 3 5 17" xfId="21095"/>
    <cellStyle name="Percent 2 24 3 5 18" xfId="46969"/>
    <cellStyle name="Percent 2 24 3 5 19" xfId="48292"/>
    <cellStyle name="Percent 2 24 3 5 2" xfId="15086"/>
    <cellStyle name="Percent 2 24 3 5 20" xfId="49551"/>
    <cellStyle name="Percent 2 24 3 5 21" xfId="50792"/>
    <cellStyle name="Percent 2 24 3 5 22" xfId="51994"/>
    <cellStyle name="Percent 2 24 3 5 23" xfId="53273"/>
    <cellStyle name="Percent 2 24 3 5 24" xfId="54515"/>
    <cellStyle name="Percent 2 24 3 5 25" xfId="55749"/>
    <cellStyle name="Percent 2 24 3 5 26" xfId="56976"/>
    <cellStyle name="Percent 2 24 3 5 27" xfId="58193"/>
    <cellStyle name="Percent 2 24 3 5 28" xfId="59401"/>
    <cellStyle name="Percent 2 24 3 5 29" xfId="60595"/>
    <cellStyle name="Percent 2 24 3 5 3" xfId="15532"/>
    <cellStyle name="Percent 2 24 3 5 30" xfId="61979"/>
    <cellStyle name="Percent 2 24 3 5 31" xfId="63173"/>
    <cellStyle name="Percent 2 24 3 5 4" xfId="15932"/>
    <cellStyle name="Percent 2 24 3 5 5" xfId="16333"/>
    <cellStyle name="Percent 2 24 3 5 6" xfId="16732"/>
    <cellStyle name="Percent 2 24 3 5 7" xfId="17124"/>
    <cellStyle name="Percent 2 24 3 5 8" xfId="17523"/>
    <cellStyle name="Percent 2 24 3 5 9" xfId="17929"/>
    <cellStyle name="Percent 2 24 3 50" xfId="23298"/>
    <cellStyle name="Percent 2 24 3 51" xfId="22844"/>
    <cellStyle name="Percent 2 24 3 52" xfId="16631"/>
    <cellStyle name="Percent 2 24 3 53" xfId="21274"/>
    <cellStyle name="Percent 2 24 3 54" xfId="22092"/>
    <cellStyle name="Percent 2 24 3 55" xfId="21326"/>
    <cellStyle name="Percent 2 24 3 56" xfId="22023"/>
    <cellStyle name="Percent 2 24 3 57" xfId="21386"/>
    <cellStyle name="Percent 2 24 3 58" xfId="21963"/>
    <cellStyle name="Percent 2 24 3 59" xfId="21444"/>
    <cellStyle name="Percent 2 24 3 6" xfId="8653"/>
    <cellStyle name="Percent 2 24 3 6 10" xfId="18333"/>
    <cellStyle name="Percent 2 24 3 6 11" xfId="18743"/>
    <cellStyle name="Percent 2 24 3 6 12" xfId="19151"/>
    <cellStyle name="Percent 2 24 3 6 13" xfId="19556"/>
    <cellStyle name="Percent 2 24 3 6 14" xfId="19963"/>
    <cellStyle name="Percent 2 24 3 6 15" xfId="20362"/>
    <cellStyle name="Percent 2 24 3 6 16" xfId="20767"/>
    <cellStyle name="Percent 2 24 3 6 17" xfId="21096"/>
    <cellStyle name="Percent 2 24 3 6 18" xfId="46970"/>
    <cellStyle name="Percent 2 24 3 6 19" xfId="48293"/>
    <cellStyle name="Percent 2 24 3 6 2" xfId="15087"/>
    <cellStyle name="Percent 2 24 3 6 20" xfId="49552"/>
    <cellStyle name="Percent 2 24 3 6 21" xfId="50793"/>
    <cellStyle name="Percent 2 24 3 6 22" xfId="51995"/>
    <cellStyle name="Percent 2 24 3 6 23" xfId="53274"/>
    <cellStyle name="Percent 2 24 3 6 24" xfId="54516"/>
    <cellStyle name="Percent 2 24 3 6 25" xfId="55750"/>
    <cellStyle name="Percent 2 24 3 6 26" xfId="56977"/>
    <cellStyle name="Percent 2 24 3 6 27" xfId="58194"/>
    <cellStyle name="Percent 2 24 3 6 28" xfId="59402"/>
    <cellStyle name="Percent 2 24 3 6 29" xfId="60596"/>
    <cellStyle name="Percent 2 24 3 6 3" xfId="15533"/>
    <cellStyle name="Percent 2 24 3 6 30" xfId="61980"/>
    <cellStyle name="Percent 2 24 3 6 31" xfId="63174"/>
    <cellStyle name="Percent 2 24 3 6 4" xfId="15933"/>
    <cellStyle name="Percent 2 24 3 6 5" xfId="16334"/>
    <cellStyle name="Percent 2 24 3 6 6" xfId="16733"/>
    <cellStyle name="Percent 2 24 3 6 7" xfId="17125"/>
    <cellStyle name="Percent 2 24 3 6 8" xfId="17524"/>
    <cellStyle name="Percent 2 24 3 6 9" xfId="17930"/>
    <cellStyle name="Percent 2 24 3 60" xfId="21916"/>
    <cellStyle name="Percent 2 24 3 61" xfId="21489"/>
    <cellStyle name="Percent 2 24 3 62" xfId="21876"/>
    <cellStyle name="Percent 2 24 3 63" xfId="21536"/>
    <cellStyle name="Percent 2 24 3 64" xfId="21736"/>
    <cellStyle name="Percent 2 24 3 65" xfId="21300"/>
    <cellStyle name="Percent 2 24 3 66" xfId="29146"/>
    <cellStyle name="Percent 2 24 3 67" xfId="27545"/>
    <cellStyle name="Percent 2 24 3 68" xfId="25664"/>
    <cellStyle name="Percent 2 24 3 69" xfId="21699"/>
    <cellStyle name="Percent 2 24 3 7" xfId="8654"/>
    <cellStyle name="Percent 2 24 3 7 10" xfId="18334"/>
    <cellStyle name="Percent 2 24 3 7 11" xfId="18744"/>
    <cellStyle name="Percent 2 24 3 7 12" xfId="19152"/>
    <cellStyle name="Percent 2 24 3 7 13" xfId="19557"/>
    <cellStyle name="Percent 2 24 3 7 14" xfId="19964"/>
    <cellStyle name="Percent 2 24 3 7 15" xfId="20363"/>
    <cellStyle name="Percent 2 24 3 7 16" xfId="20768"/>
    <cellStyle name="Percent 2 24 3 7 17" xfId="21097"/>
    <cellStyle name="Percent 2 24 3 7 18" xfId="46971"/>
    <cellStyle name="Percent 2 24 3 7 19" xfId="48294"/>
    <cellStyle name="Percent 2 24 3 7 2" xfId="15088"/>
    <cellStyle name="Percent 2 24 3 7 20" xfId="49553"/>
    <cellStyle name="Percent 2 24 3 7 21" xfId="50794"/>
    <cellStyle name="Percent 2 24 3 7 22" xfId="51996"/>
    <cellStyle name="Percent 2 24 3 7 23" xfId="53275"/>
    <cellStyle name="Percent 2 24 3 7 24" xfId="54517"/>
    <cellStyle name="Percent 2 24 3 7 25" xfId="55751"/>
    <cellStyle name="Percent 2 24 3 7 26" xfId="56978"/>
    <cellStyle name="Percent 2 24 3 7 27" xfId="58195"/>
    <cellStyle name="Percent 2 24 3 7 28" xfId="59403"/>
    <cellStyle name="Percent 2 24 3 7 29" xfId="60597"/>
    <cellStyle name="Percent 2 24 3 7 3" xfId="15534"/>
    <cellStyle name="Percent 2 24 3 7 30" xfId="61981"/>
    <cellStyle name="Percent 2 24 3 7 31" xfId="63175"/>
    <cellStyle name="Percent 2 24 3 7 4" xfId="15934"/>
    <cellStyle name="Percent 2 24 3 7 5" xfId="16335"/>
    <cellStyle name="Percent 2 24 3 7 6" xfId="16734"/>
    <cellStyle name="Percent 2 24 3 7 7" xfId="17126"/>
    <cellStyle name="Percent 2 24 3 7 8" xfId="17525"/>
    <cellStyle name="Percent 2 24 3 7 9" xfId="17931"/>
    <cellStyle name="Percent 2 24 3 70" xfId="24481"/>
    <cellStyle name="Percent 2 24 3 71" xfId="26631"/>
    <cellStyle name="Percent 2 24 3 72" xfId="27297"/>
    <cellStyle name="Percent 2 24 3 73" xfId="24268"/>
    <cellStyle name="Percent 2 24 3 74" xfId="29908"/>
    <cellStyle name="Percent 2 24 3 75" xfId="29172"/>
    <cellStyle name="Percent 2 24 3 76" xfId="22756"/>
    <cellStyle name="Percent 2 24 3 77" xfId="30026"/>
    <cellStyle name="Percent 2 24 3 78" xfId="35348"/>
    <cellStyle name="Percent 2 24 3 79" xfId="45193"/>
    <cellStyle name="Percent 2 24 3 8" xfId="8655"/>
    <cellStyle name="Percent 2 24 3 80" xfId="46965"/>
    <cellStyle name="Percent 2 24 3 81" xfId="48288"/>
    <cellStyle name="Percent 2 24 3 82" xfId="49547"/>
    <cellStyle name="Percent 2 24 3 83" xfId="50788"/>
    <cellStyle name="Percent 2 24 3 84" xfId="51990"/>
    <cellStyle name="Percent 2 24 3 85" xfId="53269"/>
    <cellStyle name="Percent 2 24 3 86" xfId="54511"/>
    <cellStyle name="Percent 2 24 3 87" xfId="55745"/>
    <cellStyle name="Percent 2 24 3 88" xfId="56972"/>
    <cellStyle name="Percent 2 24 3 89" xfId="58189"/>
    <cellStyle name="Percent 2 24 3 9" xfId="8656"/>
    <cellStyle name="Percent 2 24 3 90" xfId="59397"/>
    <cellStyle name="Percent 2 24 3 91" xfId="60591"/>
    <cellStyle name="Percent 2 24 3 92" xfId="61975"/>
    <cellStyle name="Percent 2 24 3 93" xfId="63169"/>
    <cellStyle name="Percent 2 24 30" xfId="8657"/>
    <cellStyle name="Percent 2 24 30 2" xfId="20349"/>
    <cellStyle name="Percent 2 24 30 3" xfId="35693"/>
    <cellStyle name="Percent 2 24 30 4" xfId="31596"/>
    <cellStyle name="Percent 2 24 30 5" xfId="36815"/>
    <cellStyle name="Percent 2 24 30 6" xfId="43567"/>
    <cellStyle name="Percent 2 24 31" xfId="8658"/>
    <cellStyle name="Percent 2 24 31 2" xfId="20754"/>
    <cellStyle name="Percent 2 24 31 3" xfId="35978"/>
    <cellStyle name="Percent 2 24 31 4" xfId="39780"/>
    <cellStyle name="Percent 2 24 31 5" xfId="42460"/>
    <cellStyle name="Percent 2 24 31 6" xfId="38667"/>
    <cellStyle name="Percent 2 24 32" xfId="8659"/>
    <cellStyle name="Percent 2 24 32 2" xfId="21083"/>
    <cellStyle name="Percent 2 24 32 3" xfId="36228"/>
    <cellStyle name="Percent 2 24 32 4" xfId="38457"/>
    <cellStyle name="Percent 2 24 32 5" xfId="40811"/>
    <cellStyle name="Percent 2 24 32 6" xfId="36078"/>
    <cellStyle name="Percent 2 24 33" xfId="8660"/>
    <cellStyle name="Percent 2 24 33 2" xfId="18552"/>
    <cellStyle name="Percent 2 24 33 3" xfId="34331"/>
    <cellStyle name="Percent 2 24 33 4" xfId="10535"/>
    <cellStyle name="Percent 2 24 33 5" xfId="41372"/>
    <cellStyle name="Percent 2 24 33 6" xfId="36092"/>
    <cellStyle name="Percent 2 24 34" xfId="8661"/>
    <cellStyle name="Percent 2 24 34 2" xfId="23022"/>
    <cellStyle name="Percent 2 24 34 3" xfId="37541"/>
    <cellStyle name="Percent 2 24 34 4" xfId="38296"/>
    <cellStyle name="Percent 2 24 34 5" xfId="41907"/>
    <cellStyle name="Percent 2 24 34 6" xfId="43930"/>
    <cellStyle name="Percent 2 24 35" xfId="8662"/>
    <cellStyle name="Percent 2 24 35 2" xfId="13823"/>
    <cellStyle name="Percent 2 24 35 3" xfId="30621"/>
    <cellStyle name="Percent 2 24 35 4" xfId="31898"/>
    <cellStyle name="Percent 2 24 35 5" xfId="36898"/>
    <cellStyle name="Percent 2 24 35 6" xfId="40728"/>
    <cellStyle name="Percent 2 24 36" xfId="9798"/>
    <cellStyle name="Percent 2 24 37" xfId="17306"/>
    <cellStyle name="Percent 2 24 38" xfId="23915"/>
    <cellStyle name="Percent 2 24 39" xfId="19047"/>
    <cellStyle name="Percent 2 24 4" xfId="8663"/>
    <cellStyle name="Percent 2 24 4 10" xfId="18335"/>
    <cellStyle name="Percent 2 24 4 11" xfId="18745"/>
    <cellStyle name="Percent 2 24 4 12" xfId="19153"/>
    <cellStyle name="Percent 2 24 4 13" xfId="19558"/>
    <cellStyle name="Percent 2 24 4 14" xfId="19965"/>
    <cellStyle name="Percent 2 24 4 15" xfId="20364"/>
    <cellStyle name="Percent 2 24 4 16" xfId="20769"/>
    <cellStyle name="Percent 2 24 4 17" xfId="21098"/>
    <cellStyle name="Percent 2 24 4 18" xfId="46972"/>
    <cellStyle name="Percent 2 24 4 19" xfId="48295"/>
    <cellStyle name="Percent 2 24 4 2" xfId="15089"/>
    <cellStyle name="Percent 2 24 4 20" xfId="49554"/>
    <cellStyle name="Percent 2 24 4 21" xfId="50795"/>
    <cellStyle name="Percent 2 24 4 22" xfId="51997"/>
    <cellStyle name="Percent 2 24 4 23" xfId="53276"/>
    <cellStyle name="Percent 2 24 4 24" xfId="54518"/>
    <cellStyle name="Percent 2 24 4 25" xfId="55752"/>
    <cellStyle name="Percent 2 24 4 26" xfId="56979"/>
    <cellStyle name="Percent 2 24 4 27" xfId="58196"/>
    <cellStyle name="Percent 2 24 4 28" xfId="59404"/>
    <cellStyle name="Percent 2 24 4 29" xfId="60598"/>
    <cellStyle name="Percent 2 24 4 3" xfId="15535"/>
    <cellStyle name="Percent 2 24 4 30" xfId="61982"/>
    <cellStyle name="Percent 2 24 4 31" xfId="63176"/>
    <cellStyle name="Percent 2 24 4 4" xfId="15935"/>
    <cellStyle name="Percent 2 24 4 5" xfId="16336"/>
    <cellStyle name="Percent 2 24 4 6" xfId="16735"/>
    <cellStyle name="Percent 2 24 4 7" xfId="17127"/>
    <cellStyle name="Percent 2 24 4 8" xfId="17526"/>
    <cellStyle name="Percent 2 24 4 9" xfId="17932"/>
    <cellStyle name="Percent 2 24 40" xfId="19480"/>
    <cellStyle name="Percent 2 24 41" xfId="23165"/>
    <cellStyle name="Percent 2 24 42" xfId="22238"/>
    <cellStyle name="Percent 2 24 43" xfId="19330"/>
    <cellStyle name="Percent 2 24 44" xfId="18915"/>
    <cellStyle name="Percent 2 24 45" xfId="13486"/>
    <cellStyle name="Percent 2 24 46" xfId="19865"/>
    <cellStyle name="Percent 2 24 47" xfId="22258"/>
    <cellStyle name="Percent 2 24 48" xfId="22867"/>
    <cellStyle name="Percent 2 24 49" xfId="22176"/>
    <cellStyle name="Percent 2 24 5" xfId="8664"/>
    <cellStyle name="Percent 2 24 5 10" xfId="18336"/>
    <cellStyle name="Percent 2 24 5 11" xfId="18746"/>
    <cellStyle name="Percent 2 24 5 12" xfId="19154"/>
    <cellStyle name="Percent 2 24 5 13" xfId="19559"/>
    <cellStyle name="Percent 2 24 5 14" xfId="19966"/>
    <cellStyle name="Percent 2 24 5 15" xfId="20365"/>
    <cellStyle name="Percent 2 24 5 16" xfId="20770"/>
    <cellStyle name="Percent 2 24 5 17" xfId="21099"/>
    <cellStyle name="Percent 2 24 5 18" xfId="46973"/>
    <cellStyle name="Percent 2 24 5 19" xfId="48296"/>
    <cellStyle name="Percent 2 24 5 2" xfId="15090"/>
    <cellStyle name="Percent 2 24 5 20" xfId="49555"/>
    <cellStyle name="Percent 2 24 5 21" xfId="50796"/>
    <cellStyle name="Percent 2 24 5 22" xfId="51998"/>
    <cellStyle name="Percent 2 24 5 23" xfId="53277"/>
    <cellStyle name="Percent 2 24 5 24" xfId="54519"/>
    <cellStyle name="Percent 2 24 5 25" xfId="55753"/>
    <cellStyle name="Percent 2 24 5 26" xfId="56980"/>
    <cellStyle name="Percent 2 24 5 27" xfId="58197"/>
    <cellStyle name="Percent 2 24 5 28" xfId="59405"/>
    <cellStyle name="Percent 2 24 5 29" xfId="60599"/>
    <cellStyle name="Percent 2 24 5 3" xfId="15536"/>
    <cellStyle name="Percent 2 24 5 30" xfId="61983"/>
    <cellStyle name="Percent 2 24 5 31" xfId="63177"/>
    <cellStyle name="Percent 2 24 5 4" xfId="15936"/>
    <cellStyle name="Percent 2 24 5 5" xfId="16337"/>
    <cellStyle name="Percent 2 24 5 6" xfId="16736"/>
    <cellStyle name="Percent 2 24 5 7" xfId="17128"/>
    <cellStyle name="Percent 2 24 5 8" xfId="17527"/>
    <cellStyle name="Percent 2 24 5 9" xfId="17933"/>
    <cellStyle name="Percent 2 24 50" xfId="22571"/>
    <cellStyle name="Percent 2 24 51" xfId="18263"/>
    <cellStyle name="Percent 2 24 52" xfId="23631"/>
    <cellStyle name="Percent 2 24 53" xfId="19860"/>
    <cellStyle name="Percent 2 24 54" xfId="22266"/>
    <cellStyle name="Percent 2 24 55" xfId="23194"/>
    <cellStyle name="Percent 2 24 56" xfId="24465"/>
    <cellStyle name="Percent 2 24 57" xfId="24674"/>
    <cellStyle name="Percent 2 24 58" xfId="24876"/>
    <cellStyle name="Percent 2 24 59" xfId="25080"/>
    <cellStyle name="Percent 2 24 6" xfId="8665"/>
    <cellStyle name="Percent 2 24 6 10" xfId="18337"/>
    <cellStyle name="Percent 2 24 6 11" xfId="18747"/>
    <cellStyle name="Percent 2 24 6 12" xfId="19155"/>
    <cellStyle name="Percent 2 24 6 13" xfId="19560"/>
    <cellStyle name="Percent 2 24 6 14" xfId="19967"/>
    <cellStyle name="Percent 2 24 6 15" xfId="20366"/>
    <cellStyle name="Percent 2 24 6 16" xfId="20771"/>
    <cellStyle name="Percent 2 24 6 17" xfId="21100"/>
    <cellStyle name="Percent 2 24 6 18" xfId="46974"/>
    <cellStyle name="Percent 2 24 6 19" xfId="48297"/>
    <cellStyle name="Percent 2 24 6 2" xfId="15091"/>
    <cellStyle name="Percent 2 24 6 20" xfId="49556"/>
    <cellStyle name="Percent 2 24 6 21" xfId="50797"/>
    <cellStyle name="Percent 2 24 6 22" xfId="51999"/>
    <cellStyle name="Percent 2 24 6 23" xfId="53278"/>
    <cellStyle name="Percent 2 24 6 24" xfId="54520"/>
    <cellStyle name="Percent 2 24 6 25" xfId="55754"/>
    <cellStyle name="Percent 2 24 6 26" xfId="56981"/>
    <cellStyle name="Percent 2 24 6 27" xfId="58198"/>
    <cellStyle name="Percent 2 24 6 28" xfId="59406"/>
    <cellStyle name="Percent 2 24 6 29" xfId="60600"/>
    <cellStyle name="Percent 2 24 6 3" xfId="15537"/>
    <cellStyle name="Percent 2 24 6 30" xfId="61984"/>
    <cellStyle name="Percent 2 24 6 31" xfId="63178"/>
    <cellStyle name="Percent 2 24 6 4" xfId="15937"/>
    <cellStyle name="Percent 2 24 6 5" xfId="16338"/>
    <cellStyle name="Percent 2 24 6 6" xfId="16737"/>
    <cellStyle name="Percent 2 24 6 7" xfId="17129"/>
    <cellStyle name="Percent 2 24 6 8" xfId="17528"/>
    <cellStyle name="Percent 2 24 6 9" xfId="17934"/>
    <cellStyle name="Percent 2 24 60" xfId="25276"/>
    <cellStyle name="Percent 2 24 61" xfId="25474"/>
    <cellStyle name="Percent 2 24 62" xfId="25672"/>
    <cellStyle name="Percent 2 24 63" xfId="25858"/>
    <cellStyle name="Percent 2 24 64" xfId="26047"/>
    <cellStyle name="Percent 2 24 65" xfId="26237"/>
    <cellStyle name="Percent 2 24 66" xfId="26572"/>
    <cellStyle name="Percent 2 24 67" xfId="29032"/>
    <cellStyle name="Percent 2 24 68" xfId="22272"/>
    <cellStyle name="Percent 2 24 69" xfId="21700"/>
    <cellStyle name="Percent 2 24 7" xfId="8666"/>
    <cellStyle name="Percent 2 24 7 10" xfId="18338"/>
    <cellStyle name="Percent 2 24 7 11" xfId="18748"/>
    <cellStyle name="Percent 2 24 7 12" xfId="19156"/>
    <cellStyle name="Percent 2 24 7 13" xfId="19561"/>
    <cellStyle name="Percent 2 24 7 14" xfId="19968"/>
    <cellStyle name="Percent 2 24 7 15" xfId="20367"/>
    <cellStyle name="Percent 2 24 7 16" xfId="20772"/>
    <cellStyle name="Percent 2 24 7 17" xfId="21101"/>
    <cellStyle name="Percent 2 24 7 18" xfId="46975"/>
    <cellStyle name="Percent 2 24 7 19" xfId="48298"/>
    <cellStyle name="Percent 2 24 7 2" xfId="15092"/>
    <cellStyle name="Percent 2 24 7 20" xfId="49557"/>
    <cellStyle name="Percent 2 24 7 21" xfId="50798"/>
    <cellStyle name="Percent 2 24 7 22" xfId="52000"/>
    <cellStyle name="Percent 2 24 7 23" xfId="53279"/>
    <cellStyle name="Percent 2 24 7 24" xfId="54521"/>
    <cellStyle name="Percent 2 24 7 25" xfId="55755"/>
    <cellStyle name="Percent 2 24 7 26" xfId="56982"/>
    <cellStyle name="Percent 2 24 7 27" xfId="58199"/>
    <cellStyle name="Percent 2 24 7 28" xfId="59407"/>
    <cellStyle name="Percent 2 24 7 29" xfId="60601"/>
    <cellStyle name="Percent 2 24 7 3" xfId="15538"/>
    <cellStyle name="Percent 2 24 7 30" xfId="61985"/>
    <cellStyle name="Percent 2 24 7 31" xfId="63179"/>
    <cellStyle name="Percent 2 24 7 4" xfId="15938"/>
    <cellStyle name="Percent 2 24 7 5" xfId="16339"/>
    <cellStyle name="Percent 2 24 7 6" xfId="16738"/>
    <cellStyle name="Percent 2 24 7 7" xfId="17130"/>
    <cellStyle name="Percent 2 24 7 8" xfId="17529"/>
    <cellStyle name="Percent 2 24 7 9" xfId="17935"/>
    <cellStyle name="Percent 2 24 70" xfId="26061"/>
    <cellStyle name="Percent 2 24 71" xfId="28713"/>
    <cellStyle name="Percent 2 24 72" xfId="28577"/>
    <cellStyle name="Percent 2 24 73" xfId="29519"/>
    <cellStyle name="Percent 2 24 74" xfId="29700"/>
    <cellStyle name="Percent 2 24 75" xfId="29386"/>
    <cellStyle name="Percent 2 24 76" xfId="29060"/>
    <cellStyle name="Percent 2 24 77" xfId="29693"/>
    <cellStyle name="Percent 2 24 78" xfId="22778"/>
    <cellStyle name="Percent 2 24 79" xfId="30224"/>
    <cellStyle name="Percent 2 24 8" xfId="8667"/>
    <cellStyle name="Percent 2 24 8 10" xfId="18339"/>
    <cellStyle name="Percent 2 24 8 11" xfId="18749"/>
    <cellStyle name="Percent 2 24 8 12" xfId="19157"/>
    <cellStyle name="Percent 2 24 8 13" xfId="19562"/>
    <cellStyle name="Percent 2 24 8 14" xfId="19969"/>
    <cellStyle name="Percent 2 24 8 15" xfId="20368"/>
    <cellStyle name="Percent 2 24 8 16" xfId="20773"/>
    <cellStyle name="Percent 2 24 8 17" xfId="21102"/>
    <cellStyle name="Percent 2 24 8 18" xfId="46976"/>
    <cellStyle name="Percent 2 24 8 19" xfId="48299"/>
    <cellStyle name="Percent 2 24 8 2" xfId="15093"/>
    <cellStyle name="Percent 2 24 8 20" xfId="49558"/>
    <cellStyle name="Percent 2 24 8 21" xfId="50799"/>
    <cellStyle name="Percent 2 24 8 22" xfId="52001"/>
    <cellStyle name="Percent 2 24 8 23" xfId="53280"/>
    <cellStyle name="Percent 2 24 8 24" xfId="54522"/>
    <cellStyle name="Percent 2 24 8 25" xfId="55756"/>
    <cellStyle name="Percent 2 24 8 26" xfId="56983"/>
    <cellStyle name="Percent 2 24 8 27" xfId="58200"/>
    <cellStyle name="Percent 2 24 8 28" xfId="59408"/>
    <cellStyle name="Percent 2 24 8 29" xfId="60602"/>
    <cellStyle name="Percent 2 24 8 3" xfId="15539"/>
    <cellStyle name="Percent 2 24 8 30" xfId="61986"/>
    <cellStyle name="Percent 2 24 8 31" xfId="63180"/>
    <cellStyle name="Percent 2 24 8 4" xfId="15939"/>
    <cellStyle name="Percent 2 24 8 5" xfId="16340"/>
    <cellStyle name="Percent 2 24 8 6" xfId="16739"/>
    <cellStyle name="Percent 2 24 8 7" xfId="17131"/>
    <cellStyle name="Percent 2 24 8 8" xfId="17530"/>
    <cellStyle name="Percent 2 24 8 9" xfId="17936"/>
    <cellStyle name="Percent 2 24 80" xfId="41643"/>
    <cellStyle name="Percent 2 24 81" xfId="35262"/>
    <cellStyle name="Percent 2 24 82" xfId="46957"/>
    <cellStyle name="Percent 2 24 83" xfId="48280"/>
    <cellStyle name="Percent 2 24 84" xfId="49539"/>
    <cellStyle name="Percent 2 24 85" xfId="50780"/>
    <cellStyle name="Percent 2 24 86" xfId="51982"/>
    <cellStyle name="Percent 2 24 87" xfId="53261"/>
    <cellStyle name="Percent 2 24 88" xfId="54503"/>
    <cellStyle name="Percent 2 24 89" xfId="55737"/>
    <cellStyle name="Percent 2 24 9" xfId="8668"/>
    <cellStyle name="Percent 2 24 9 10" xfId="18340"/>
    <cellStyle name="Percent 2 24 9 11" xfId="18750"/>
    <cellStyle name="Percent 2 24 9 12" xfId="19158"/>
    <cellStyle name="Percent 2 24 9 13" xfId="19563"/>
    <cellStyle name="Percent 2 24 9 14" xfId="19970"/>
    <cellStyle name="Percent 2 24 9 15" xfId="20369"/>
    <cellStyle name="Percent 2 24 9 16" xfId="20774"/>
    <cellStyle name="Percent 2 24 9 17" xfId="21103"/>
    <cellStyle name="Percent 2 24 9 18" xfId="46977"/>
    <cellStyle name="Percent 2 24 9 19" xfId="48300"/>
    <cellStyle name="Percent 2 24 9 2" xfId="15094"/>
    <cellStyle name="Percent 2 24 9 20" xfId="49559"/>
    <cellStyle name="Percent 2 24 9 21" xfId="50800"/>
    <cellStyle name="Percent 2 24 9 22" xfId="52002"/>
    <cellStyle name="Percent 2 24 9 23" xfId="53281"/>
    <cellStyle name="Percent 2 24 9 24" xfId="54523"/>
    <cellStyle name="Percent 2 24 9 25" xfId="55757"/>
    <cellStyle name="Percent 2 24 9 26" xfId="56984"/>
    <cellStyle name="Percent 2 24 9 27" xfId="58201"/>
    <cellStyle name="Percent 2 24 9 28" xfId="59409"/>
    <cellStyle name="Percent 2 24 9 29" xfId="60603"/>
    <cellStyle name="Percent 2 24 9 3" xfId="15540"/>
    <cellStyle name="Percent 2 24 9 30" xfId="61987"/>
    <cellStyle name="Percent 2 24 9 31" xfId="63181"/>
    <cellStyle name="Percent 2 24 9 4" xfId="15940"/>
    <cellStyle name="Percent 2 24 9 5" xfId="16341"/>
    <cellStyle name="Percent 2 24 9 6" xfId="16740"/>
    <cellStyle name="Percent 2 24 9 7" xfId="17132"/>
    <cellStyle name="Percent 2 24 9 8" xfId="17531"/>
    <cellStyle name="Percent 2 24 9 9" xfId="17937"/>
    <cellStyle name="Percent 2 24 90" xfId="56964"/>
    <cellStyle name="Percent 2 24 91" xfId="58181"/>
    <cellStyle name="Percent 2 24 92" xfId="59389"/>
    <cellStyle name="Percent 2 24 93" xfId="60583"/>
    <cellStyle name="Percent 2 24 94" xfId="61967"/>
    <cellStyle name="Percent 2 24 95" xfId="63161"/>
    <cellStyle name="Percent 2 3" xfId="8669"/>
    <cellStyle name="Percent 2 3 10" xfId="8670"/>
    <cellStyle name="Percent 2 3 11" xfId="8671"/>
    <cellStyle name="Percent 2 3 12" xfId="8672"/>
    <cellStyle name="Percent 2 3 13" xfId="8673"/>
    <cellStyle name="Percent 2 3 14" xfId="8674"/>
    <cellStyle name="Percent 2 3 15" xfId="8675"/>
    <cellStyle name="Percent 2 3 16" xfId="8676"/>
    <cellStyle name="Percent 2 3 17" xfId="8677"/>
    <cellStyle name="Percent 2 3 17 2" xfId="15095"/>
    <cellStyle name="Percent 2 3 17 3" xfId="31747"/>
    <cellStyle name="Percent 2 3 17 4" xfId="40652"/>
    <cellStyle name="Percent 2 3 17 5" xfId="43123"/>
    <cellStyle name="Percent 2 3 17 6" xfId="44457"/>
    <cellStyle name="Percent 2 3 18" xfId="8678"/>
    <cellStyle name="Percent 2 3 18 2" xfId="15541"/>
    <cellStyle name="Percent 2 3 18 3" xfId="32098"/>
    <cellStyle name="Percent 2 3 18 4" xfId="38721"/>
    <cellStyle name="Percent 2 3 18 5" xfId="41652"/>
    <cellStyle name="Percent 2 3 18 6" xfId="42061"/>
    <cellStyle name="Percent 2 3 19" xfId="8679"/>
    <cellStyle name="Percent 2 3 19 2" xfId="15941"/>
    <cellStyle name="Percent 2 3 19 3" xfId="32410"/>
    <cellStyle name="Percent 2 3 19 4" xfId="39420"/>
    <cellStyle name="Percent 2 3 19 5" xfId="42165"/>
    <cellStyle name="Percent 2 3 19 6" xfId="36339"/>
    <cellStyle name="Percent 2 3 2" xfId="8680"/>
    <cellStyle name="Percent 2 3 2 10" xfId="8681"/>
    <cellStyle name="Percent 2 3 2 11" xfId="8682"/>
    <cellStyle name="Percent 2 3 2 12" xfId="8683"/>
    <cellStyle name="Percent 2 3 2 13" xfId="8684"/>
    <cellStyle name="Percent 2 3 2 14" xfId="8685"/>
    <cellStyle name="Percent 2 3 2 15" xfId="8686"/>
    <cellStyle name="Percent 2 3 2 15 2" xfId="15096"/>
    <cellStyle name="Percent 2 3 2 15 3" xfId="31748"/>
    <cellStyle name="Percent 2 3 2 15 4" xfId="40557"/>
    <cellStyle name="Percent 2 3 2 15 5" xfId="43051"/>
    <cellStyle name="Percent 2 3 2 15 6" xfId="44412"/>
    <cellStyle name="Percent 2 3 2 16" xfId="8687"/>
    <cellStyle name="Percent 2 3 2 16 2" xfId="15542"/>
    <cellStyle name="Percent 2 3 2 16 3" xfId="32099"/>
    <cellStyle name="Percent 2 3 2 16 4" xfId="38598"/>
    <cellStyle name="Percent 2 3 2 16 5" xfId="40009"/>
    <cellStyle name="Percent 2 3 2 16 6" xfId="17751"/>
    <cellStyle name="Percent 2 3 2 17" xfId="8688"/>
    <cellStyle name="Percent 2 3 2 17 2" xfId="15942"/>
    <cellStyle name="Percent 2 3 2 17 3" xfId="32411"/>
    <cellStyle name="Percent 2 3 2 17 4" xfId="39299"/>
    <cellStyle name="Percent 2 3 2 17 5" xfId="42078"/>
    <cellStyle name="Percent 2 3 2 17 6" xfId="34567"/>
    <cellStyle name="Percent 2 3 2 18" xfId="8689"/>
    <cellStyle name="Percent 2 3 2 18 2" xfId="16343"/>
    <cellStyle name="Percent 2 3 2 18 3" xfId="32716"/>
    <cellStyle name="Percent 2 3 2 18 4" xfId="37995"/>
    <cellStyle name="Percent 2 3 2 18 5" xfId="37902"/>
    <cellStyle name="Percent 2 3 2 18 6" xfId="30821"/>
    <cellStyle name="Percent 2 3 2 19" xfId="8690"/>
    <cellStyle name="Percent 2 3 2 19 2" xfId="16742"/>
    <cellStyle name="Percent 2 3 2 19 3" xfId="33011"/>
    <cellStyle name="Percent 2 3 2 19 4" xfId="41306"/>
    <cellStyle name="Percent 2 3 2 19 5" xfId="43588"/>
    <cellStyle name="Percent 2 3 2 19 6" xfId="44180"/>
    <cellStyle name="Percent 2 3 2 2" xfId="8691"/>
    <cellStyle name="Percent 2 3 2 2 10" xfId="18343"/>
    <cellStyle name="Percent 2 3 2 2 11" xfId="18753"/>
    <cellStyle name="Percent 2 3 2 2 12" xfId="19161"/>
    <cellStyle name="Percent 2 3 2 2 13" xfId="19566"/>
    <cellStyle name="Percent 2 3 2 2 14" xfId="19973"/>
    <cellStyle name="Percent 2 3 2 2 15" xfId="20372"/>
    <cellStyle name="Percent 2 3 2 2 16" xfId="20777"/>
    <cellStyle name="Percent 2 3 2 2 17" xfId="21106"/>
    <cellStyle name="Percent 2 3 2 2 18" xfId="46980"/>
    <cellStyle name="Percent 2 3 2 2 19" xfId="48303"/>
    <cellStyle name="Percent 2 3 2 2 2" xfId="15097"/>
    <cellStyle name="Percent 2 3 2 2 20" xfId="49562"/>
    <cellStyle name="Percent 2 3 2 2 21" xfId="50803"/>
    <cellStyle name="Percent 2 3 2 2 22" xfId="52005"/>
    <cellStyle name="Percent 2 3 2 2 23" xfId="53284"/>
    <cellStyle name="Percent 2 3 2 2 24" xfId="54526"/>
    <cellStyle name="Percent 2 3 2 2 25" xfId="55760"/>
    <cellStyle name="Percent 2 3 2 2 26" xfId="56987"/>
    <cellStyle name="Percent 2 3 2 2 27" xfId="58204"/>
    <cellStyle name="Percent 2 3 2 2 28" xfId="59412"/>
    <cellStyle name="Percent 2 3 2 2 29" xfId="60606"/>
    <cellStyle name="Percent 2 3 2 2 3" xfId="15543"/>
    <cellStyle name="Percent 2 3 2 2 30" xfId="61990"/>
    <cellStyle name="Percent 2 3 2 2 31" xfId="63184"/>
    <cellStyle name="Percent 2 3 2 2 4" xfId="15943"/>
    <cellStyle name="Percent 2 3 2 2 5" xfId="16344"/>
    <cellStyle name="Percent 2 3 2 2 6" xfId="16743"/>
    <cellStyle name="Percent 2 3 2 2 7" xfId="17135"/>
    <cellStyle name="Percent 2 3 2 2 8" xfId="17534"/>
    <cellStyle name="Percent 2 3 2 2 9" xfId="17940"/>
    <cellStyle name="Percent 2 3 2 20" xfId="8692"/>
    <cellStyle name="Percent 2 3 2 20 2" xfId="17134"/>
    <cellStyle name="Percent 2 3 2 20 3" xfId="33313"/>
    <cellStyle name="Percent 2 3 2 20 4" xfId="41504"/>
    <cellStyle name="Percent 2 3 2 20 5" xfId="43744"/>
    <cellStyle name="Percent 2 3 2 20 6" xfId="44922"/>
    <cellStyle name="Percent 2 3 2 21" xfId="8693"/>
    <cellStyle name="Percent 2 3 2 21 2" xfId="17533"/>
    <cellStyle name="Percent 2 3 2 21 3" xfId="33602"/>
    <cellStyle name="Percent 2 3 2 21 4" xfId="35855"/>
    <cellStyle name="Percent 2 3 2 21 5" xfId="10792"/>
    <cellStyle name="Percent 2 3 2 21 6" xfId="41904"/>
    <cellStyle name="Percent 2 3 2 22" xfId="8694"/>
    <cellStyle name="Percent 2 3 2 22 2" xfId="17939"/>
    <cellStyle name="Percent 2 3 2 22 3" xfId="33877"/>
    <cellStyle name="Percent 2 3 2 22 4" xfId="10509"/>
    <cellStyle name="Percent 2 3 2 22 5" xfId="34839"/>
    <cellStyle name="Percent 2 3 2 22 6" xfId="43800"/>
    <cellStyle name="Percent 2 3 2 23" xfId="8695"/>
    <cellStyle name="Percent 2 3 2 23 2" xfId="18342"/>
    <cellStyle name="Percent 2 3 2 23 3" xfId="34168"/>
    <cellStyle name="Percent 2 3 2 23 4" xfId="40276"/>
    <cellStyle name="Percent 2 3 2 23 5" xfId="42838"/>
    <cellStyle name="Percent 2 3 2 23 6" xfId="44524"/>
    <cellStyle name="Percent 2 3 2 24" xfId="8696"/>
    <cellStyle name="Percent 2 3 2 24 2" xfId="18752"/>
    <cellStyle name="Percent 2 3 2 24 3" xfId="34481"/>
    <cellStyle name="Percent 2 3 2 24 4" xfId="31080"/>
    <cellStyle name="Percent 2 3 2 24 5" xfId="38008"/>
    <cellStyle name="Percent 2 3 2 24 6" xfId="42830"/>
    <cellStyle name="Percent 2 3 2 25" xfId="8697"/>
    <cellStyle name="Percent 2 3 2 25 2" xfId="19160"/>
    <cellStyle name="Percent 2 3 2 25 3" xfId="34784"/>
    <cellStyle name="Percent 2 3 2 25 4" xfId="13076"/>
    <cellStyle name="Percent 2 3 2 25 5" xfId="30040"/>
    <cellStyle name="Percent 2 3 2 25 6" xfId="42921"/>
    <cellStyle name="Percent 2 3 2 26" xfId="8698"/>
    <cellStyle name="Percent 2 3 2 26 2" xfId="19565"/>
    <cellStyle name="Percent 2 3 2 26 3" xfId="35081"/>
    <cellStyle name="Percent 2 3 2 26 4" xfId="14807"/>
    <cellStyle name="Percent 2 3 2 26 5" xfId="35457"/>
    <cellStyle name="Percent 2 3 2 26 6" xfId="40262"/>
    <cellStyle name="Percent 2 3 2 27" xfId="8699"/>
    <cellStyle name="Percent 2 3 2 27 2" xfId="19972"/>
    <cellStyle name="Percent 2 3 2 27 3" xfId="35379"/>
    <cellStyle name="Percent 2 3 2 27 4" xfId="37259"/>
    <cellStyle name="Percent 2 3 2 27 5" xfId="40572"/>
    <cellStyle name="Percent 2 3 2 27 6" xfId="39403"/>
    <cellStyle name="Percent 2 3 2 28" xfId="8700"/>
    <cellStyle name="Percent 2 3 2 28 2" xfId="20371"/>
    <cellStyle name="Percent 2 3 2 28 3" xfId="35715"/>
    <cellStyle name="Percent 2 3 2 28 4" xfId="30362"/>
    <cellStyle name="Percent 2 3 2 28 5" xfId="40470"/>
    <cellStyle name="Percent 2 3 2 28 6" xfId="45048"/>
    <cellStyle name="Percent 2 3 2 29" xfId="8701"/>
    <cellStyle name="Percent 2 3 2 29 2" xfId="20776"/>
    <cellStyle name="Percent 2 3 2 29 3" xfId="36000"/>
    <cellStyle name="Percent 2 3 2 29 4" xfId="37884"/>
    <cellStyle name="Percent 2 3 2 29 5" xfId="37515"/>
    <cellStyle name="Percent 2 3 2 29 6" xfId="38821"/>
    <cellStyle name="Percent 2 3 2 3" xfId="8702"/>
    <cellStyle name="Percent 2 3 2 3 10" xfId="18344"/>
    <cellStyle name="Percent 2 3 2 3 11" xfId="18754"/>
    <cellStyle name="Percent 2 3 2 3 12" xfId="19162"/>
    <cellStyle name="Percent 2 3 2 3 13" xfId="19567"/>
    <cellStyle name="Percent 2 3 2 3 14" xfId="19974"/>
    <cellStyle name="Percent 2 3 2 3 15" xfId="20373"/>
    <cellStyle name="Percent 2 3 2 3 16" xfId="20778"/>
    <cellStyle name="Percent 2 3 2 3 17" xfId="21107"/>
    <cellStyle name="Percent 2 3 2 3 18" xfId="46981"/>
    <cellStyle name="Percent 2 3 2 3 19" xfId="48304"/>
    <cellStyle name="Percent 2 3 2 3 2" xfId="15098"/>
    <cellStyle name="Percent 2 3 2 3 20" xfId="49563"/>
    <cellStyle name="Percent 2 3 2 3 21" xfId="50804"/>
    <cellStyle name="Percent 2 3 2 3 22" xfId="52006"/>
    <cellStyle name="Percent 2 3 2 3 23" xfId="53285"/>
    <cellStyle name="Percent 2 3 2 3 24" xfId="54527"/>
    <cellStyle name="Percent 2 3 2 3 25" xfId="55761"/>
    <cellStyle name="Percent 2 3 2 3 26" xfId="56988"/>
    <cellStyle name="Percent 2 3 2 3 27" xfId="58205"/>
    <cellStyle name="Percent 2 3 2 3 28" xfId="59413"/>
    <cellStyle name="Percent 2 3 2 3 29" xfId="60607"/>
    <cellStyle name="Percent 2 3 2 3 3" xfId="15544"/>
    <cellStyle name="Percent 2 3 2 3 30" xfId="61991"/>
    <cellStyle name="Percent 2 3 2 3 31" xfId="63185"/>
    <cellStyle name="Percent 2 3 2 3 4" xfId="15944"/>
    <cellStyle name="Percent 2 3 2 3 5" xfId="16345"/>
    <cellStyle name="Percent 2 3 2 3 6" xfId="16744"/>
    <cellStyle name="Percent 2 3 2 3 7" xfId="17136"/>
    <cellStyle name="Percent 2 3 2 3 8" xfId="17535"/>
    <cellStyle name="Percent 2 3 2 3 9" xfId="17941"/>
    <cellStyle name="Percent 2 3 2 30" xfId="8703"/>
    <cellStyle name="Percent 2 3 2 30 2" xfId="21105"/>
    <cellStyle name="Percent 2 3 2 30 3" xfId="36250"/>
    <cellStyle name="Percent 2 3 2 30 4" xfId="30401"/>
    <cellStyle name="Percent 2 3 2 30 5" xfId="41234"/>
    <cellStyle name="Percent 2 3 2 30 6" xfId="32217"/>
    <cellStyle name="Percent 2 3 2 31" xfId="8704"/>
    <cellStyle name="Percent 2 3 2 31 2" xfId="18545"/>
    <cellStyle name="Percent 2 3 2 31 3" xfId="34324"/>
    <cellStyle name="Percent 2 3 2 31 4" xfId="10527"/>
    <cellStyle name="Percent 2 3 2 31 5" xfId="33657"/>
    <cellStyle name="Percent 2 3 2 31 6" xfId="43460"/>
    <cellStyle name="Percent 2 3 2 32" xfId="8705"/>
    <cellStyle name="Percent 2 3 2 32 2" xfId="23019"/>
    <cellStyle name="Percent 2 3 2 32 3" xfId="37538"/>
    <cellStyle name="Percent 2 3 2 32 4" xfId="32324"/>
    <cellStyle name="Percent 2 3 2 32 5" xfId="37432"/>
    <cellStyle name="Percent 2 3 2 32 6" xfId="31235"/>
    <cellStyle name="Percent 2 3 2 33" xfId="8706"/>
    <cellStyle name="Percent 2 3 2 33 2" xfId="13838"/>
    <cellStyle name="Percent 2 3 2 33 3" xfId="30634"/>
    <cellStyle name="Percent 2 3 2 33 4" xfId="36990"/>
    <cellStyle name="Percent 2 3 2 33 5" xfId="38467"/>
    <cellStyle name="Percent 2 3 2 33 6" xfId="10644"/>
    <cellStyle name="Percent 2 3 2 34" xfId="9802"/>
    <cellStyle name="Percent 2 3 2 35" xfId="23417"/>
    <cellStyle name="Percent 2 3 2 36" xfId="19367"/>
    <cellStyle name="Percent 2 3 2 37" xfId="19050"/>
    <cellStyle name="Percent 2 3 2 38" xfId="24028"/>
    <cellStyle name="Percent 2 3 2 39" xfId="22776"/>
    <cellStyle name="Percent 2 3 2 4" xfId="8707"/>
    <cellStyle name="Percent 2 3 2 4 10" xfId="18345"/>
    <cellStyle name="Percent 2 3 2 4 11" xfId="18755"/>
    <cellStyle name="Percent 2 3 2 4 12" xfId="19163"/>
    <cellStyle name="Percent 2 3 2 4 13" xfId="19568"/>
    <cellStyle name="Percent 2 3 2 4 14" xfId="19975"/>
    <cellStyle name="Percent 2 3 2 4 15" xfId="20374"/>
    <cellStyle name="Percent 2 3 2 4 16" xfId="20779"/>
    <cellStyle name="Percent 2 3 2 4 17" xfId="21108"/>
    <cellStyle name="Percent 2 3 2 4 18" xfId="46982"/>
    <cellStyle name="Percent 2 3 2 4 19" xfId="48305"/>
    <cellStyle name="Percent 2 3 2 4 2" xfId="15099"/>
    <cellStyle name="Percent 2 3 2 4 20" xfId="49564"/>
    <cellStyle name="Percent 2 3 2 4 21" xfId="50805"/>
    <cellStyle name="Percent 2 3 2 4 22" xfId="52007"/>
    <cellStyle name="Percent 2 3 2 4 23" xfId="53286"/>
    <cellStyle name="Percent 2 3 2 4 24" xfId="54528"/>
    <cellStyle name="Percent 2 3 2 4 25" xfId="55762"/>
    <cellStyle name="Percent 2 3 2 4 26" xfId="56989"/>
    <cellStyle name="Percent 2 3 2 4 27" xfId="58206"/>
    <cellStyle name="Percent 2 3 2 4 28" xfId="59414"/>
    <cellStyle name="Percent 2 3 2 4 29" xfId="60608"/>
    <cellStyle name="Percent 2 3 2 4 3" xfId="15545"/>
    <cellStyle name="Percent 2 3 2 4 30" xfId="61992"/>
    <cellStyle name="Percent 2 3 2 4 31" xfId="63186"/>
    <cellStyle name="Percent 2 3 2 4 4" xfId="15945"/>
    <cellStyle name="Percent 2 3 2 4 5" xfId="16346"/>
    <cellStyle name="Percent 2 3 2 4 6" xfId="16745"/>
    <cellStyle name="Percent 2 3 2 4 7" xfId="17137"/>
    <cellStyle name="Percent 2 3 2 4 8" xfId="17536"/>
    <cellStyle name="Percent 2 3 2 4 9" xfId="17942"/>
    <cellStyle name="Percent 2 3 2 40" xfId="24450"/>
    <cellStyle name="Percent 2 3 2 41" xfId="24659"/>
    <cellStyle name="Percent 2 3 2 42" xfId="24861"/>
    <cellStyle name="Percent 2 3 2 43" xfId="25065"/>
    <cellStyle name="Percent 2 3 2 44" xfId="25261"/>
    <cellStyle name="Percent 2 3 2 45" xfId="25460"/>
    <cellStyle name="Percent 2 3 2 46" xfId="25658"/>
    <cellStyle name="Percent 2 3 2 47" xfId="25843"/>
    <cellStyle name="Percent 2 3 2 48" xfId="26032"/>
    <cellStyle name="Percent 2 3 2 49" xfId="26223"/>
    <cellStyle name="Percent 2 3 2 5" xfId="8708"/>
    <cellStyle name="Percent 2 3 2 5 10" xfId="18346"/>
    <cellStyle name="Percent 2 3 2 5 11" xfId="18756"/>
    <cellStyle name="Percent 2 3 2 5 12" xfId="19164"/>
    <cellStyle name="Percent 2 3 2 5 13" xfId="19569"/>
    <cellStyle name="Percent 2 3 2 5 14" xfId="19976"/>
    <cellStyle name="Percent 2 3 2 5 15" xfId="20375"/>
    <cellStyle name="Percent 2 3 2 5 16" xfId="20780"/>
    <cellStyle name="Percent 2 3 2 5 17" xfId="21109"/>
    <cellStyle name="Percent 2 3 2 5 18" xfId="46983"/>
    <cellStyle name="Percent 2 3 2 5 19" xfId="48306"/>
    <cellStyle name="Percent 2 3 2 5 2" xfId="15100"/>
    <cellStyle name="Percent 2 3 2 5 20" xfId="49565"/>
    <cellStyle name="Percent 2 3 2 5 21" xfId="50806"/>
    <cellStyle name="Percent 2 3 2 5 22" xfId="52008"/>
    <cellStyle name="Percent 2 3 2 5 23" xfId="53287"/>
    <cellStyle name="Percent 2 3 2 5 24" xfId="54529"/>
    <cellStyle name="Percent 2 3 2 5 25" xfId="55763"/>
    <cellStyle name="Percent 2 3 2 5 26" xfId="56990"/>
    <cellStyle name="Percent 2 3 2 5 27" xfId="58207"/>
    <cellStyle name="Percent 2 3 2 5 28" xfId="59415"/>
    <cellStyle name="Percent 2 3 2 5 29" xfId="60609"/>
    <cellStyle name="Percent 2 3 2 5 3" xfId="15546"/>
    <cellStyle name="Percent 2 3 2 5 30" xfId="61993"/>
    <cellStyle name="Percent 2 3 2 5 31" xfId="63187"/>
    <cellStyle name="Percent 2 3 2 5 4" xfId="15946"/>
    <cellStyle name="Percent 2 3 2 5 5" xfId="16347"/>
    <cellStyle name="Percent 2 3 2 5 6" xfId="16746"/>
    <cellStyle name="Percent 2 3 2 5 7" xfId="17138"/>
    <cellStyle name="Percent 2 3 2 5 8" xfId="17537"/>
    <cellStyle name="Percent 2 3 2 5 9" xfId="17943"/>
    <cellStyle name="Percent 2 3 2 50" xfId="26407"/>
    <cellStyle name="Percent 2 3 2 51" xfId="26590"/>
    <cellStyle name="Percent 2 3 2 52" xfId="26778"/>
    <cellStyle name="Percent 2 3 2 53" xfId="26956"/>
    <cellStyle name="Percent 2 3 2 54" xfId="27134"/>
    <cellStyle name="Percent 2 3 2 55" xfId="27306"/>
    <cellStyle name="Percent 2 3 2 56" xfId="27476"/>
    <cellStyle name="Percent 2 3 2 57" xfId="27641"/>
    <cellStyle name="Percent 2 3 2 58" xfId="27799"/>
    <cellStyle name="Percent 2 3 2 59" xfId="27953"/>
    <cellStyle name="Percent 2 3 2 6" xfId="8709"/>
    <cellStyle name="Percent 2 3 2 6 10" xfId="18347"/>
    <cellStyle name="Percent 2 3 2 6 11" xfId="18757"/>
    <cellStyle name="Percent 2 3 2 6 12" xfId="19165"/>
    <cellStyle name="Percent 2 3 2 6 13" xfId="19570"/>
    <cellStyle name="Percent 2 3 2 6 14" xfId="19977"/>
    <cellStyle name="Percent 2 3 2 6 15" xfId="20376"/>
    <cellStyle name="Percent 2 3 2 6 16" xfId="20781"/>
    <cellStyle name="Percent 2 3 2 6 17" xfId="21110"/>
    <cellStyle name="Percent 2 3 2 6 18" xfId="46984"/>
    <cellStyle name="Percent 2 3 2 6 19" xfId="48307"/>
    <cellStyle name="Percent 2 3 2 6 2" xfId="15101"/>
    <cellStyle name="Percent 2 3 2 6 20" xfId="49566"/>
    <cellStyle name="Percent 2 3 2 6 21" xfId="50807"/>
    <cellStyle name="Percent 2 3 2 6 22" xfId="52009"/>
    <cellStyle name="Percent 2 3 2 6 23" xfId="53288"/>
    <cellStyle name="Percent 2 3 2 6 24" xfId="54530"/>
    <cellStyle name="Percent 2 3 2 6 25" xfId="55764"/>
    <cellStyle name="Percent 2 3 2 6 26" xfId="56991"/>
    <cellStyle name="Percent 2 3 2 6 27" xfId="58208"/>
    <cellStyle name="Percent 2 3 2 6 28" xfId="59416"/>
    <cellStyle name="Percent 2 3 2 6 29" xfId="60610"/>
    <cellStyle name="Percent 2 3 2 6 3" xfId="15547"/>
    <cellStyle name="Percent 2 3 2 6 30" xfId="61994"/>
    <cellStyle name="Percent 2 3 2 6 31" xfId="63188"/>
    <cellStyle name="Percent 2 3 2 6 4" xfId="15947"/>
    <cellStyle name="Percent 2 3 2 6 5" xfId="16348"/>
    <cellStyle name="Percent 2 3 2 6 6" xfId="16747"/>
    <cellStyle name="Percent 2 3 2 6 7" xfId="17139"/>
    <cellStyle name="Percent 2 3 2 6 8" xfId="17538"/>
    <cellStyle name="Percent 2 3 2 6 9" xfId="17944"/>
    <cellStyle name="Percent 2 3 2 60" xfId="28100"/>
    <cellStyle name="Percent 2 3 2 61" xfId="28249"/>
    <cellStyle name="Percent 2 3 2 62" xfId="28403"/>
    <cellStyle name="Percent 2 3 2 63" xfId="28546"/>
    <cellStyle name="Percent 2 3 2 64" xfId="29103"/>
    <cellStyle name="Percent 2 3 2 65" xfId="28986"/>
    <cellStyle name="Percent 2 3 2 66" xfId="22035"/>
    <cellStyle name="Percent 2 3 2 67" xfId="28312"/>
    <cellStyle name="Percent 2 3 2 68" xfId="29163"/>
    <cellStyle name="Percent 2 3 2 69" xfId="27859"/>
    <cellStyle name="Percent 2 3 2 7" xfId="8710"/>
    <cellStyle name="Percent 2 3 2 7 10" xfId="18348"/>
    <cellStyle name="Percent 2 3 2 7 11" xfId="18758"/>
    <cellStyle name="Percent 2 3 2 7 12" xfId="19166"/>
    <cellStyle name="Percent 2 3 2 7 13" xfId="19571"/>
    <cellStyle name="Percent 2 3 2 7 14" xfId="19978"/>
    <cellStyle name="Percent 2 3 2 7 15" xfId="20377"/>
    <cellStyle name="Percent 2 3 2 7 16" xfId="20782"/>
    <cellStyle name="Percent 2 3 2 7 17" xfId="21111"/>
    <cellStyle name="Percent 2 3 2 7 18" xfId="46985"/>
    <cellStyle name="Percent 2 3 2 7 19" xfId="48308"/>
    <cellStyle name="Percent 2 3 2 7 2" xfId="15102"/>
    <cellStyle name="Percent 2 3 2 7 20" xfId="49567"/>
    <cellStyle name="Percent 2 3 2 7 21" xfId="50808"/>
    <cellStyle name="Percent 2 3 2 7 22" xfId="52010"/>
    <cellStyle name="Percent 2 3 2 7 23" xfId="53289"/>
    <cellStyle name="Percent 2 3 2 7 24" xfId="54531"/>
    <cellStyle name="Percent 2 3 2 7 25" xfId="55765"/>
    <cellStyle name="Percent 2 3 2 7 26" xfId="56992"/>
    <cellStyle name="Percent 2 3 2 7 27" xfId="58209"/>
    <cellStyle name="Percent 2 3 2 7 28" xfId="59417"/>
    <cellStyle name="Percent 2 3 2 7 29" xfId="60611"/>
    <cellStyle name="Percent 2 3 2 7 3" xfId="15548"/>
    <cellStyle name="Percent 2 3 2 7 30" xfId="61995"/>
    <cellStyle name="Percent 2 3 2 7 31" xfId="63189"/>
    <cellStyle name="Percent 2 3 2 7 4" xfId="15948"/>
    <cellStyle name="Percent 2 3 2 7 5" xfId="16349"/>
    <cellStyle name="Percent 2 3 2 7 6" xfId="16748"/>
    <cellStyle name="Percent 2 3 2 7 7" xfId="17140"/>
    <cellStyle name="Percent 2 3 2 7 8" xfId="17539"/>
    <cellStyle name="Percent 2 3 2 7 9" xfId="17945"/>
    <cellStyle name="Percent 2 3 2 70" xfId="29543"/>
    <cellStyle name="Percent 2 3 2 71" xfId="26979"/>
    <cellStyle name="Percent 2 3 2 72" xfId="22649"/>
    <cellStyle name="Percent 2 3 2 73" xfId="28552"/>
    <cellStyle name="Percent 2 3 2 74" xfId="29957"/>
    <cellStyle name="Percent 2 3 2 75" xfId="28568"/>
    <cellStyle name="Percent 2 3 2 76" xfId="22755"/>
    <cellStyle name="Percent 2 3 2 77" xfId="30024"/>
    <cellStyle name="Percent 2 3 2 78" xfId="35966"/>
    <cellStyle name="Percent 2 3 2 79" xfId="44853"/>
    <cellStyle name="Percent 2 3 2 8" xfId="8711"/>
    <cellStyle name="Percent 2 3 2 80" xfId="46979"/>
    <cellStyle name="Percent 2 3 2 81" xfId="48302"/>
    <cellStyle name="Percent 2 3 2 82" xfId="49561"/>
    <cellStyle name="Percent 2 3 2 83" xfId="50802"/>
    <cellStyle name="Percent 2 3 2 84" xfId="52004"/>
    <cellStyle name="Percent 2 3 2 85" xfId="53283"/>
    <cellStyle name="Percent 2 3 2 86" xfId="54525"/>
    <cellStyle name="Percent 2 3 2 87" xfId="55759"/>
    <cellStyle name="Percent 2 3 2 88" xfId="56986"/>
    <cellStyle name="Percent 2 3 2 89" xfId="58203"/>
    <cellStyle name="Percent 2 3 2 9" xfId="8712"/>
    <cellStyle name="Percent 2 3 2 90" xfId="59411"/>
    <cellStyle name="Percent 2 3 2 91" xfId="60605"/>
    <cellStyle name="Percent 2 3 2 92" xfId="61989"/>
    <cellStyle name="Percent 2 3 2 93" xfId="63183"/>
    <cellStyle name="Percent 2 3 20" xfId="8713"/>
    <cellStyle name="Percent 2 3 20 2" xfId="16342"/>
    <cellStyle name="Percent 2 3 20 3" xfId="32715"/>
    <cellStyle name="Percent 2 3 20 4" xfId="37851"/>
    <cellStyle name="Percent 2 3 20 5" xfId="34731"/>
    <cellStyle name="Percent 2 3 20 6" xfId="40776"/>
    <cellStyle name="Percent 2 3 21" xfId="8714"/>
    <cellStyle name="Percent 2 3 21 2" xfId="16741"/>
    <cellStyle name="Percent 2 3 21 3" xfId="33010"/>
    <cellStyle name="Percent 2 3 21 4" xfId="40856"/>
    <cellStyle name="Percent 2 3 21 5" xfId="43258"/>
    <cellStyle name="Percent 2 3 21 6" xfId="44231"/>
    <cellStyle name="Percent 2 3 22" xfId="8715"/>
    <cellStyle name="Percent 2 3 22 2" xfId="17133"/>
    <cellStyle name="Percent 2 3 22 3" xfId="33312"/>
    <cellStyle name="Percent 2 3 22 4" xfId="39882"/>
    <cellStyle name="Percent 2 3 22 5" xfId="42535"/>
    <cellStyle name="Percent 2 3 22 6" xfId="44969"/>
    <cellStyle name="Percent 2 3 23" xfId="8716"/>
    <cellStyle name="Percent 2 3 23 2" xfId="17532"/>
    <cellStyle name="Percent 2 3 23 3" xfId="33601"/>
    <cellStyle name="Percent 2 3 23 4" xfId="36957"/>
    <cellStyle name="Percent 2 3 23 5" xfId="34594"/>
    <cellStyle name="Percent 2 3 23 6" xfId="41676"/>
    <cellStyle name="Percent 2 3 24" xfId="8717"/>
    <cellStyle name="Percent 2 3 24 2" xfId="17938"/>
    <cellStyle name="Percent 2 3 24 3" xfId="33876"/>
    <cellStyle name="Percent 2 3 24 4" xfId="37967"/>
    <cellStyle name="Percent 2 3 24 5" xfId="40683"/>
    <cellStyle name="Percent 2 3 24 6" xfId="37640"/>
    <cellStyle name="Percent 2 3 25" xfId="8718"/>
    <cellStyle name="Percent 2 3 25 2" xfId="18341"/>
    <cellStyle name="Percent 2 3 25 3" xfId="34167"/>
    <cellStyle name="Percent 2 3 25 4" xfId="41193"/>
    <cellStyle name="Percent 2 3 25 5" xfId="43508"/>
    <cellStyle name="Percent 2 3 25 6" xfId="44568"/>
    <cellStyle name="Percent 2 3 26" xfId="8719"/>
    <cellStyle name="Percent 2 3 26 2" xfId="18751"/>
    <cellStyle name="Percent 2 3 26 3" xfId="34480"/>
    <cellStyle name="Percent 2 3 26 4" xfId="30732"/>
    <cellStyle name="Percent 2 3 26 5" xfId="39700"/>
    <cellStyle name="Percent 2 3 26 6" xfId="43434"/>
    <cellStyle name="Percent 2 3 27" xfId="8720"/>
    <cellStyle name="Percent 2 3 27 2" xfId="19159"/>
    <cellStyle name="Percent 2 3 27 3" xfId="34783"/>
    <cellStyle name="Percent 2 3 27 4" xfId="17797"/>
    <cellStyle name="Percent 2 3 27 5" xfId="40263"/>
    <cellStyle name="Percent 2 3 27 6" xfId="35903"/>
    <cellStyle name="Percent 2 3 28" xfId="8721"/>
    <cellStyle name="Percent 2 3 28 2" xfId="19564"/>
    <cellStyle name="Percent 2 3 28 3" xfId="35080"/>
    <cellStyle name="Percent 2 3 28 4" xfId="13365"/>
    <cellStyle name="Percent 2 3 28 5" xfId="30043"/>
    <cellStyle name="Percent 2 3 28 6" xfId="38834"/>
    <cellStyle name="Percent 2 3 29" xfId="8722"/>
    <cellStyle name="Percent 2 3 29 2" xfId="19971"/>
    <cellStyle name="Percent 2 3 29 3" xfId="35378"/>
    <cellStyle name="Percent 2 3 29 4" xfId="38313"/>
    <cellStyle name="Percent 2 3 29 5" xfId="40126"/>
    <cellStyle name="Percent 2 3 29 6" xfId="42451"/>
    <cellStyle name="Percent 2 3 3" xfId="8723"/>
    <cellStyle name="Percent 2 3 3 10" xfId="8724"/>
    <cellStyle name="Percent 2 3 3 11" xfId="8725"/>
    <cellStyle name="Percent 2 3 3 12" xfId="8726"/>
    <cellStyle name="Percent 2 3 3 13" xfId="8727"/>
    <cellStyle name="Percent 2 3 3 14" xfId="8728"/>
    <cellStyle name="Percent 2 3 3 15" xfId="8729"/>
    <cellStyle name="Percent 2 3 3 15 2" xfId="15103"/>
    <cellStyle name="Percent 2 3 3 15 3" xfId="31755"/>
    <cellStyle name="Percent 2 3 3 15 4" xfId="39817"/>
    <cellStyle name="Percent 2 3 3 15 5" xfId="42483"/>
    <cellStyle name="Percent 2 3 3 15 6" xfId="44060"/>
    <cellStyle name="Percent 2 3 3 16" xfId="8730"/>
    <cellStyle name="Percent 2 3 3 16 2" xfId="15549"/>
    <cellStyle name="Percent 2 3 3 16 3" xfId="32106"/>
    <cellStyle name="Percent 2 3 3 16 4" xfId="34058"/>
    <cellStyle name="Percent 2 3 3 16 5" xfId="36749"/>
    <cellStyle name="Percent 2 3 3 16 6" xfId="44958"/>
    <cellStyle name="Percent 2 3 3 17" xfId="8731"/>
    <cellStyle name="Percent 2 3 3 17 2" xfId="15949"/>
    <cellStyle name="Percent 2 3 3 17 3" xfId="32418"/>
    <cellStyle name="Percent 2 3 3 17 4" xfId="37083"/>
    <cellStyle name="Percent 2 3 3 17 5" xfId="41019"/>
    <cellStyle name="Percent 2 3 3 17 6" xfId="41851"/>
    <cellStyle name="Percent 2 3 3 18" xfId="8732"/>
    <cellStyle name="Percent 2 3 3 18 2" xfId="16350"/>
    <cellStyle name="Percent 2 3 3 18 3" xfId="32723"/>
    <cellStyle name="Percent 2 3 3 18 4" xfId="36767"/>
    <cellStyle name="Percent 2 3 3 18 5" xfId="39004"/>
    <cellStyle name="Percent 2 3 3 18 6" xfId="40618"/>
    <cellStyle name="Percent 2 3 3 19" xfId="8733"/>
    <cellStyle name="Percent 2 3 3 19 2" xfId="16749"/>
    <cellStyle name="Percent 2 3 3 19 3" xfId="33018"/>
    <cellStyle name="Percent 2 3 3 19 4" xfId="39285"/>
    <cellStyle name="Percent 2 3 3 19 5" xfId="42069"/>
    <cellStyle name="Percent 2 3 3 19 6" xfId="42795"/>
    <cellStyle name="Percent 2 3 3 2" xfId="8734"/>
    <cellStyle name="Percent 2 3 3 2 10" xfId="18350"/>
    <cellStyle name="Percent 2 3 3 2 11" xfId="18760"/>
    <cellStyle name="Percent 2 3 3 2 12" xfId="19168"/>
    <cellStyle name="Percent 2 3 3 2 13" xfId="19573"/>
    <cellStyle name="Percent 2 3 3 2 14" xfId="19980"/>
    <cellStyle name="Percent 2 3 3 2 15" xfId="20379"/>
    <cellStyle name="Percent 2 3 3 2 16" xfId="20784"/>
    <cellStyle name="Percent 2 3 3 2 17" xfId="21113"/>
    <cellStyle name="Percent 2 3 3 2 18" xfId="46987"/>
    <cellStyle name="Percent 2 3 3 2 19" xfId="48310"/>
    <cellStyle name="Percent 2 3 3 2 2" xfId="15104"/>
    <cellStyle name="Percent 2 3 3 2 20" xfId="49569"/>
    <cellStyle name="Percent 2 3 3 2 21" xfId="50810"/>
    <cellStyle name="Percent 2 3 3 2 22" xfId="52012"/>
    <cellStyle name="Percent 2 3 3 2 23" xfId="53291"/>
    <cellStyle name="Percent 2 3 3 2 24" xfId="54533"/>
    <cellStyle name="Percent 2 3 3 2 25" xfId="55767"/>
    <cellStyle name="Percent 2 3 3 2 26" xfId="56994"/>
    <cellStyle name="Percent 2 3 3 2 27" xfId="58211"/>
    <cellStyle name="Percent 2 3 3 2 28" xfId="59419"/>
    <cellStyle name="Percent 2 3 3 2 29" xfId="60613"/>
    <cellStyle name="Percent 2 3 3 2 3" xfId="15550"/>
    <cellStyle name="Percent 2 3 3 2 30" xfId="61997"/>
    <cellStyle name="Percent 2 3 3 2 31" xfId="63191"/>
    <cellStyle name="Percent 2 3 3 2 4" xfId="15950"/>
    <cellStyle name="Percent 2 3 3 2 5" xfId="16351"/>
    <cellStyle name="Percent 2 3 3 2 6" xfId="16750"/>
    <cellStyle name="Percent 2 3 3 2 7" xfId="17142"/>
    <cellStyle name="Percent 2 3 3 2 8" xfId="17541"/>
    <cellStyle name="Percent 2 3 3 2 9" xfId="17947"/>
    <cellStyle name="Percent 2 3 3 20" xfId="8735"/>
    <cellStyle name="Percent 2 3 3 20 2" xfId="17141"/>
    <cellStyle name="Percent 2 3 3 20 3" xfId="33320"/>
    <cellStyle name="Percent 2 3 3 20 4" xfId="40069"/>
    <cellStyle name="Percent 2 3 3 20 5" xfId="42679"/>
    <cellStyle name="Percent 2 3 3 20 6" xfId="44590"/>
    <cellStyle name="Percent 2 3 3 21" xfId="8736"/>
    <cellStyle name="Percent 2 3 3 21 2" xfId="17540"/>
    <cellStyle name="Percent 2 3 3 21 3" xfId="33609"/>
    <cellStyle name="Percent 2 3 3 21 4" xfId="37448"/>
    <cellStyle name="Percent 2 3 3 21 5" xfId="32884"/>
    <cellStyle name="Percent 2 3 3 21 6" xfId="45145"/>
    <cellStyle name="Percent 2 3 3 22" xfId="8737"/>
    <cellStyle name="Percent 2 3 3 22 2" xfId="17946"/>
    <cellStyle name="Percent 2 3 3 22 3" xfId="33884"/>
    <cellStyle name="Percent 2 3 3 22 4" xfId="35612"/>
    <cellStyle name="Percent 2 3 3 22 5" xfId="41638"/>
    <cellStyle name="Percent 2 3 3 22 6" xfId="45164"/>
    <cellStyle name="Percent 2 3 3 23" xfId="8738"/>
    <cellStyle name="Percent 2 3 3 23 2" xfId="18349"/>
    <cellStyle name="Percent 2 3 3 23 3" xfId="34175"/>
    <cellStyle name="Percent 2 3 3 23 4" xfId="40119"/>
    <cellStyle name="Percent 2 3 3 23 5" xfId="42718"/>
    <cellStyle name="Percent 2 3 3 23 6" xfId="44254"/>
    <cellStyle name="Percent 2 3 3 24" xfId="8739"/>
    <cellStyle name="Percent 2 3 3 24 2" xfId="18759"/>
    <cellStyle name="Percent 2 3 3 24 3" xfId="34488"/>
    <cellStyle name="Percent 2 3 3 24 4" xfId="10538"/>
    <cellStyle name="Percent 2 3 3 24 5" xfId="41797"/>
    <cellStyle name="Percent 2 3 3 24 6" xfId="32981"/>
    <cellStyle name="Percent 2 3 3 25" xfId="8740"/>
    <cellStyle name="Percent 2 3 3 25 2" xfId="19167"/>
    <cellStyle name="Percent 2 3 3 25 3" xfId="34791"/>
    <cellStyle name="Percent 2 3 3 25 4" xfId="22965"/>
    <cellStyle name="Percent 2 3 3 25 5" xfId="21030"/>
    <cellStyle name="Percent 2 3 3 25 6" xfId="30296"/>
    <cellStyle name="Percent 2 3 3 26" xfId="8741"/>
    <cellStyle name="Percent 2 3 3 26 2" xfId="19572"/>
    <cellStyle name="Percent 2 3 3 26 3" xfId="35088"/>
    <cellStyle name="Percent 2 3 3 26 4" xfId="13099"/>
    <cellStyle name="Percent 2 3 3 26 5" xfId="34586"/>
    <cellStyle name="Percent 2 3 3 26 6" xfId="38180"/>
    <cellStyle name="Percent 2 3 3 27" xfId="8742"/>
    <cellStyle name="Percent 2 3 3 27 2" xfId="19979"/>
    <cellStyle name="Percent 2 3 3 27 3" xfId="35386"/>
    <cellStyle name="Percent 2 3 3 27 4" xfId="9484"/>
    <cellStyle name="Percent 2 3 3 27 5" xfId="40614"/>
    <cellStyle name="Percent 2 3 3 27 6" xfId="39274"/>
    <cellStyle name="Percent 2 3 3 28" xfId="8743"/>
    <cellStyle name="Percent 2 3 3 28 2" xfId="20378"/>
    <cellStyle name="Percent 2 3 3 28 3" xfId="35722"/>
    <cellStyle name="Percent 2 3 3 28 4" xfId="39739"/>
    <cellStyle name="Percent 2 3 3 28 5" xfId="42424"/>
    <cellStyle name="Percent 2 3 3 28 6" xfId="44968"/>
    <cellStyle name="Percent 2 3 3 29" xfId="8744"/>
    <cellStyle name="Percent 2 3 3 29 2" xfId="20783"/>
    <cellStyle name="Percent 2 3 3 29 3" xfId="36007"/>
    <cellStyle name="Percent 2 3 3 29 4" xfId="10854"/>
    <cellStyle name="Percent 2 3 3 29 5" xfId="40782"/>
    <cellStyle name="Percent 2 3 3 29 6" xfId="41163"/>
    <cellStyle name="Percent 2 3 3 3" xfId="8745"/>
    <cellStyle name="Percent 2 3 3 3 10" xfId="18351"/>
    <cellStyle name="Percent 2 3 3 3 11" xfId="18761"/>
    <cellStyle name="Percent 2 3 3 3 12" xfId="19169"/>
    <cellStyle name="Percent 2 3 3 3 13" xfId="19574"/>
    <cellStyle name="Percent 2 3 3 3 14" xfId="19981"/>
    <cellStyle name="Percent 2 3 3 3 15" xfId="20380"/>
    <cellStyle name="Percent 2 3 3 3 16" xfId="20785"/>
    <cellStyle name="Percent 2 3 3 3 17" xfId="21114"/>
    <cellStyle name="Percent 2 3 3 3 18" xfId="46988"/>
    <cellStyle name="Percent 2 3 3 3 19" xfId="48311"/>
    <cellStyle name="Percent 2 3 3 3 2" xfId="15105"/>
    <cellStyle name="Percent 2 3 3 3 20" xfId="49570"/>
    <cellStyle name="Percent 2 3 3 3 21" xfId="50811"/>
    <cellStyle name="Percent 2 3 3 3 22" xfId="52013"/>
    <cellStyle name="Percent 2 3 3 3 23" xfId="53292"/>
    <cellStyle name="Percent 2 3 3 3 24" xfId="54534"/>
    <cellStyle name="Percent 2 3 3 3 25" xfId="55768"/>
    <cellStyle name="Percent 2 3 3 3 26" xfId="56995"/>
    <cellStyle name="Percent 2 3 3 3 27" xfId="58212"/>
    <cellStyle name="Percent 2 3 3 3 28" xfId="59420"/>
    <cellStyle name="Percent 2 3 3 3 29" xfId="60614"/>
    <cellStyle name="Percent 2 3 3 3 3" xfId="15551"/>
    <cellStyle name="Percent 2 3 3 3 30" xfId="61998"/>
    <cellStyle name="Percent 2 3 3 3 31" xfId="63192"/>
    <cellStyle name="Percent 2 3 3 3 4" xfId="15951"/>
    <cellStyle name="Percent 2 3 3 3 5" xfId="16352"/>
    <cellStyle name="Percent 2 3 3 3 6" xfId="16751"/>
    <cellStyle name="Percent 2 3 3 3 7" xfId="17143"/>
    <cellStyle name="Percent 2 3 3 3 8" xfId="17542"/>
    <cellStyle name="Percent 2 3 3 3 9" xfId="17948"/>
    <cellStyle name="Percent 2 3 3 30" xfId="8746"/>
    <cellStyle name="Percent 2 3 3 30 2" xfId="21112"/>
    <cellStyle name="Percent 2 3 3 30 3" xfId="36257"/>
    <cellStyle name="Percent 2 3 3 30 4" xfId="10940"/>
    <cellStyle name="Percent 2 3 3 30 5" xfId="34863"/>
    <cellStyle name="Percent 2 3 3 30 6" xfId="44773"/>
    <cellStyle name="Percent 2 3 3 31" xfId="8747"/>
    <cellStyle name="Percent 2 3 3 31 2" xfId="18542"/>
    <cellStyle name="Percent 2 3 3 31 3" xfId="34321"/>
    <cellStyle name="Percent 2 3 3 31 4" xfId="31023"/>
    <cellStyle name="Percent 2 3 3 31 5" xfId="36994"/>
    <cellStyle name="Percent 2 3 3 31 6" xfId="43209"/>
    <cellStyle name="Percent 2 3 3 32" xfId="8748"/>
    <cellStyle name="Percent 2 3 3 32 2" xfId="23018"/>
    <cellStyle name="Percent 2 3 3 32 3" xfId="37537"/>
    <cellStyle name="Percent 2 3 3 32 4" xfId="34903"/>
    <cellStyle name="Percent 2 3 3 32 5" xfId="14627"/>
    <cellStyle name="Percent 2 3 3 32 6" xfId="36535"/>
    <cellStyle name="Percent 2 3 3 33" xfId="8749"/>
    <cellStyle name="Percent 2 3 3 33 2" xfId="23392"/>
    <cellStyle name="Percent 2 3 3 33 3" xfId="37808"/>
    <cellStyle name="Percent 2 3 3 33 4" xfId="30063"/>
    <cellStyle name="Percent 2 3 3 33 5" xfId="33571"/>
    <cellStyle name="Percent 2 3 3 33 6" xfId="14004"/>
    <cellStyle name="Percent 2 3 3 34" xfId="9803"/>
    <cellStyle name="Percent 2 3 3 35" xfId="23801"/>
    <cellStyle name="Percent 2 3 3 36" xfId="22494"/>
    <cellStyle name="Percent 2 3 3 37" xfId="19052"/>
    <cellStyle name="Percent 2 3 3 38" xfId="24424"/>
    <cellStyle name="Percent 2 3 3 39" xfId="24633"/>
    <cellStyle name="Percent 2 3 3 4" xfId="8750"/>
    <cellStyle name="Percent 2 3 3 4 10" xfId="18352"/>
    <cellStyle name="Percent 2 3 3 4 11" xfId="18762"/>
    <cellStyle name="Percent 2 3 3 4 12" xfId="19170"/>
    <cellStyle name="Percent 2 3 3 4 13" xfId="19575"/>
    <cellStyle name="Percent 2 3 3 4 14" xfId="19982"/>
    <cellStyle name="Percent 2 3 3 4 15" xfId="20381"/>
    <cellStyle name="Percent 2 3 3 4 16" xfId="20786"/>
    <cellStyle name="Percent 2 3 3 4 17" xfId="21115"/>
    <cellStyle name="Percent 2 3 3 4 18" xfId="46989"/>
    <cellStyle name="Percent 2 3 3 4 19" xfId="48312"/>
    <cellStyle name="Percent 2 3 3 4 2" xfId="15106"/>
    <cellStyle name="Percent 2 3 3 4 20" xfId="49571"/>
    <cellStyle name="Percent 2 3 3 4 21" xfId="50812"/>
    <cellStyle name="Percent 2 3 3 4 22" xfId="52014"/>
    <cellStyle name="Percent 2 3 3 4 23" xfId="53293"/>
    <cellStyle name="Percent 2 3 3 4 24" xfId="54535"/>
    <cellStyle name="Percent 2 3 3 4 25" xfId="55769"/>
    <cellStyle name="Percent 2 3 3 4 26" xfId="56996"/>
    <cellStyle name="Percent 2 3 3 4 27" xfId="58213"/>
    <cellStyle name="Percent 2 3 3 4 28" xfId="59421"/>
    <cellStyle name="Percent 2 3 3 4 29" xfId="60615"/>
    <cellStyle name="Percent 2 3 3 4 3" xfId="15552"/>
    <cellStyle name="Percent 2 3 3 4 30" xfId="61999"/>
    <cellStyle name="Percent 2 3 3 4 31" xfId="63193"/>
    <cellStyle name="Percent 2 3 3 4 4" xfId="15952"/>
    <cellStyle name="Percent 2 3 3 4 5" xfId="16353"/>
    <cellStyle name="Percent 2 3 3 4 6" xfId="16752"/>
    <cellStyle name="Percent 2 3 3 4 7" xfId="17144"/>
    <cellStyle name="Percent 2 3 3 4 8" xfId="17543"/>
    <cellStyle name="Percent 2 3 3 4 9" xfId="17949"/>
    <cellStyle name="Percent 2 3 3 40" xfId="24835"/>
    <cellStyle name="Percent 2 3 3 41" xfId="25039"/>
    <cellStyle name="Percent 2 3 3 42" xfId="25235"/>
    <cellStyle name="Percent 2 3 3 43" xfId="25434"/>
    <cellStyle name="Percent 2 3 3 44" xfId="25632"/>
    <cellStyle name="Percent 2 3 3 45" xfId="25818"/>
    <cellStyle name="Percent 2 3 3 46" xfId="26006"/>
    <cellStyle name="Percent 2 3 3 47" xfId="26197"/>
    <cellStyle name="Percent 2 3 3 48" xfId="26382"/>
    <cellStyle name="Percent 2 3 3 49" xfId="26566"/>
    <cellStyle name="Percent 2 3 3 5" xfId="8751"/>
    <cellStyle name="Percent 2 3 3 5 10" xfId="18353"/>
    <cellStyle name="Percent 2 3 3 5 11" xfId="18763"/>
    <cellStyle name="Percent 2 3 3 5 12" xfId="19171"/>
    <cellStyle name="Percent 2 3 3 5 13" xfId="19576"/>
    <cellStyle name="Percent 2 3 3 5 14" xfId="19983"/>
    <cellStyle name="Percent 2 3 3 5 15" xfId="20382"/>
    <cellStyle name="Percent 2 3 3 5 16" xfId="20787"/>
    <cellStyle name="Percent 2 3 3 5 17" xfId="21116"/>
    <cellStyle name="Percent 2 3 3 5 18" xfId="46990"/>
    <cellStyle name="Percent 2 3 3 5 19" xfId="48313"/>
    <cellStyle name="Percent 2 3 3 5 2" xfId="15107"/>
    <cellStyle name="Percent 2 3 3 5 20" xfId="49572"/>
    <cellStyle name="Percent 2 3 3 5 21" xfId="50813"/>
    <cellStyle name="Percent 2 3 3 5 22" xfId="52015"/>
    <cellStyle name="Percent 2 3 3 5 23" xfId="53294"/>
    <cellStyle name="Percent 2 3 3 5 24" xfId="54536"/>
    <cellStyle name="Percent 2 3 3 5 25" xfId="55770"/>
    <cellStyle name="Percent 2 3 3 5 26" xfId="56997"/>
    <cellStyle name="Percent 2 3 3 5 27" xfId="58214"/>
    <cellStyle name="Percent 2 3 3 5 28" xfId="59422"/>
    <cellStyle name="Percent 2 3 3 5 29" xfId="60616"/>
    <cellStyle name="Percent 2 3 3 5 3" xfId="15553"/>
    <cellStyle name="Percent 2 3 3 5 30" xfId="62000"/>
    <cellStyle name="Percent 2 3 3 5 31" xfId="63194"/>
    <cellStyle name="Percent 2 3 3 5 4" xfId="15953"/>
    <cellStyle name="Percent 2 3 3 5 5" xfId="16354"/>
    <cellStyle name="Percent 2 3 3 5 6" xfId="16753"/>
    <cellStyle name="Percent 2 3 3 5 7" xfId="17145"/>
    <cellStyle name="Percent 2 3 3 5 8" xfId="17544"/>
    <cellStyle name="Percent 2 3 3 5 9" xfId="17950"/>
    <cellStyle name="Percent 2 3 3 50" xfId="26753"/>
    <cellStyle name="Percent 2 3 3 51" xfId="26930"/>
    <cellStyle name="Percent 2 3 3 52" xfId="27110"/>
    <cellStyle name="Percent 2 3 3 53" xfId="27280"/>
    <cellStyle name="Percent 2 3 3 54" xfId="27453"/>
    <cellStyle name="Percent 2 3 3 55" xfId="27617"/>
    <cellStyle name="Percent 2 3 3 56" xfId="27774"/>
    <cellStyle name="Percent 2 3 3 57" xfId="27931"/>
    <cellStyle name="Percent 2 3 3 58" xfId="28076"/>
    <cellStyle name="Percent 2 3 3 59" xfId="28228"/>
    <cellStyle name="Percent 2 3 3 6" xfId="8752"/>
    <cellStyle name="Percent 2 3 3 6 10" xfId="18354"/>
    <cellStyle name="Percent 2 3 3 6 11" xfId="18764"/>
    <cellStyle name="Percent 2 3 3 6 12" xfId="19172"/>
    <cellStyle name="Percent 2 3 3 6 13" xfId="19577"/>
    <cellStyle name="Percent 2 3 3 6 14" xfId="19984"/>
    <cellStyle name="Percent 2 3 3 6 15" xfId="20383"/>
    <cellStyle name="Percent 2 3 3 6 16" xfId="20788"/>
    <cellStyle name="Percent 2 3 3 6 17" xfId="21117"/>
    <cellStyle name="Percent 2 3 3 6 18" xfId="46991"/>
    <cellStyle name="Percent 2 3 3 6 19" xfId="48314"/>
    <cellStyle name="Percent 2 3 3 6 2" xfId="15108"/>
    <cellStyle name="Percent 2 3 3 6 20" xfId="49573"/>
    <cellStyle name="Percent 2 3 3 6 21" xfId="50814"/>
    <cellStyle name="Percent 2 3 3 6 22" xfId="52016"/>
    <cellStyle name="Percent 2 3 3 6 23" xfId="53295"/>
    <cellStyle name="Percent 2 3 3 6 24" xfId="54537"/>
    <cellStyle name="Percent 2 3 3 6 25" xfId="55771"/>
    <cellStyle name="Percent 2 3 3 6 26" xfId="56998"/>
    <cellStyle name="Percent 2 3 3 6 27" xfId="58215"/>
    <cellStyle name="Percent 2 3 3 6 28" xfId="59423"/>
    <cellStyle name="Percent 2 3 3 6 29" xfId="60617"/>
    <cellStyle name="Percent 2 3 3 6 3" xfId="15554"/>
    <cellStyle name="Percent 2 3 3 6 30" xfId="62001"/>
    <cellStyle name="Percent 2 3 3 6 31" xfId="63195"/>
    <cellStyle name="Percent 2 3 3 6 4" xfId="15954"/>
    <cellStyle name="Percent 2 3 3 6 5" xfId="16355"/>
    <cellStyle name="Percent 2 3 3 6 6" xfId="16754"/>
    <cellStyle name="Percent 2 3 3 6 7" xfId="17146"/>
    <cellStyle name="Percent 2 3 3 6 8" xfId="17545"/>
    <cellStyle name="Percent 2 3 3 6 9" xfId="17951"/>
    <cellStyle name="Percent 2 3 3 60" xfId="28380"/>
    <cellStyle name="Percent 2 3 3 61" xfId="28525"/>
    <cellStyle name="Percent 2 3 3 62" xfId="28663"/>
    <cellStyle name="Percent 2 3 3 63" xfId="28797"/>
    <cellStyle name="Percent 2 3 3 64" xfId="28931"/>
    <cellStyle name="Percent 2 3 3 65" xfId="29033"/>
    <cellStyle name="Percent 2 3 3 66" xfId="21803"/>
    <cellStyle name="Percent 2 3 3 67" xfId="23860"/>
    <cellStyle name="Percent 2 3 3 68" xfId="28287"/>
    <cellStyle name="Percent 2 3 3 69" xfId="29505"/>
    <cellStyle name="Percent 2 3 3 7" xfId="8753"/>
    <cellStyle name="Percent 2 3 3 7 10" xfId="18355"/>
    <cellStyle name="Percent 2 3 3 7 11" xfId="18765"/>
    <cellStyle name="Percent 2 3 3 7 12" xfId="19173"/>
    <cellStyle name="Percent 2 3 3 7 13" xfId="19578"/>
    <cellStyle name="Percent 2 3 3 7 14" xfId="19985"/>
    <cellStyle name="Percent 2 3 3 7 15" xfId="20384"/>
    <cellStyle name="Percent 2 3 3 7 16" xfId="20789"/>
    <cellStyle name="Percent 2 3 3 7 17" xfId="21118"/>
    <cellStyle name="Percent 2 3 3 7 18" xfId="46992"/>
    <cellStyle name="Percent 2 3 3 7 19" xfId="48315"/>
    <cellStyle name="Percent 2 3 3 7 2" xfId="15109"/>
    <cellStyle name="Percent 2 3 3 7 20" xfId="49574"/>
    <cellStyle name="Percent 2 3 3 7 21" xfId="50815"/>
    <cellStyle name="Percent 2 3 3 7 22" xfId="52017"/>
    <cellStyle name="Percent 2 3 3 7 23" xfId="53296"/>
    <cellStyle name="Percent 2 3 3 7 24" xfId="54538"/>
    <cellStyle name="Percent 2 3 3 7 25" xfId="55772"/>
    <cellStyle name="Percent 2 3 3 7 26" xfId="56999"/>
    <cellStyle name="Percent 2 3 3 7 27" xfId="58216"/>
    <cellStyle name="Percent 2 3 3 7 28" xfId="59424"/>
    <cellStyle name="Percent 2 3 3 7 29" xfId="60618"/>
    <cellStyle name="Percent 2 3 3 7 3" xfId="15555"/>
    <cellStyle name="Percent 2 3 3 7 30" xfId="62002"/>
    <cellStyle name="Percent 2 3 3 7 31" xfId="63196"/>
    <cellStyle name="Percent 2 3 3 7 4" xfId="15955"/>
    <cellStyle name="Percent 2 3 3 7 5" xfId="16356"/>
    <cellStyle name="Percent 2 3 3 7 6" xfId="16755"/>
    <cellStyle name="Percent 2 3 3 7 7" xfId="17147"/>
    <cellStyle name="Percent 2 3 3 7 8" xfId="17546"/>
    <cellStyle name="Percent 2 3 3 7 9" xfId="17952"/>
    <cellStyle name="Percent 2 3 3 70" xfId="28561"/>
    <cellStyle name="Percent 2 3 3 71" xfId="27219"/>
    <cellStyle name="Percent 2 3 3 72" xfId="29767"/>
    <cellStyle name="Percent 2 3 3 73" xfId="29841"/>
    <cellStyle name="Percent 2 3 3 74" xfId="28827"/>
    <cellStyle name="Percent 2 3 3 75" xfId="14589"/>
    <cellStyle name="Percent 2 3 3 76" xfId="22753"/>
    <cellStyle name="Percent 2 3 3 77" xfId="30022"/>
    <cellStyle name="Percent 2 3 3 78" xfId="31717"/>
    <cellStyle name="Percent 2 3 3 79" xfId="44274"/>
    <cellStyle name="Percent 2 3 3 8" xfId="8754"/>
    <cellStyle name="Percent 2 3 3 80" xfId="46986"/>
    <cellStyle name="Percent 2 3 3 81" xfId="48309"/>
    <cellStyle name="Percent 2 3 3 82" xfId="49568"/>
    <cellStyle name="Percent 2 3 3 83" xfId="50809"/>
    <cellStyle name="Percent 2 3 3 84" xfId="52011"/>
    <cellStyle name="Percent 2 3 3 85" xfId="53290"/>
    <cellStyle name="Percent 2 3 3 86" xfId="54532"/>
    <cellStyle name="Percent 2 3 3 87" xfId="55766"/>
    <cellStyle name="Percent 2 3 3 88" xfId="56993"/>
    <cellStyle name="Percent 2 3 3 89" xfId="58210"/>
    <cellStyle name="Percent 2 3 3 9" xfId="8755"/>
    <cellStyle name="Percent 2 3 3 90" xfId="59418"/>
    <cellStyle name="Percent 2 3 3 91" xfId="60612"/>
    <cellStyle name="Percent 2 3 3 92" xfId="61996"/>
    <cellStyle name="Percent 2 3 3 93" xfId="63190"/>
    <cellStyle name="Percent 2 3 30" xfId="8756"/>
    <cellStyle name="Percent 2 3 30 2" xfId="20370"/>
    <cellStyle name="Percent 2 3 30 3" xfId="35714"/>
    <cellStyle name="Percent 2 3 30 4" xfId="31492"/>
    <cellStyle name="Percent 2 3 30 5" xfId="41809"/>
    <cellStyle name="Percent 2 3 30 6" xfId="44903"/>
    <cellStyle name="Percent 2 3 31" xfId="8757"/>
    <cellStyle name="Percent 2 3 31 2" xfId="20775"/>
    <cellStyle name="Percent 2 3 31 3" xfId="35999"/>
    <cellStyle name="Percent 2 3 31 4" xfId="37825"/>
    <cellStyle name="Percent 2 3 31 5" xfId="41470"/>
    <cellStyle name="Percent 2 3 31 6" xfId="40096"/>
    <cellStyle name="Percent 2 3 32" xfId="8758"/>
    <cellStyle name="Percent 2 3 32 2" xfId="21104"/>
    <cellStyle name="Percent 2 3 32 3" xfId="36249"/>
    <cellStyle name="Percent 2 3 32 4" xfId="31457"/>
    <cellStyle name="Percent 2 3 32 5" xfId="38747"/>
    <cellStyle name="Percent 2 3 32 6" xfId="31252"/>
    <cellStyle name="Percent 2 3 33" xfId="8759"/>
    <cellStyle name="Percent 2 3 33 2" xfId="18546"/>
    <cellStyle name="Percent 2 3 33 3" xfId="34325"/>
    <cellStyle name="Percent 2 3 33 4" xfId="10528"/>
    <cellStyle name="Percent 2 3 33 5" xfId="33932"/>
    <cellStyle name="Percent 2 3 33 6" xfId="43636"/>
    <cellStyle name="Percent 2 3 34" xfId="8760"/>
    <cellStyle name="Percent 2 3 34 2" xfId="22990"/>
    <cellStyle name="Percent 2 3 34 3" xfId="37513"/>
    <cellStyle name="Percent 2 3 34 4" xfId="41594"/>
    <cellStyle name="Percent 2 3 34 5" xfId="43811"/>
    <cellStyle name="Percent 2 3 34 6" xfId="44702"/>
    <cellStyle name="Percent 2 3 35" xfId="8761"/>
    <cellStyle name="Percent 2 3 35 2" xfId="14128"/>
    <cellStyle name="Percent 2 3 35 3" xfId="30922"/>
    <cellStyle name="Percent 2 3 35 4" xfId="37320"/>
    <cellStyle name="Percent 2 3 35 5" xfId="32828"/>
    <cellStyle name="Percent 2 3 35 6" xfId="45061"/>
    <cellStyle name="Percent 2 3 36" xfId="9801"/>
    <cellStyle name="Percent 2 3 37" xfId="17365"/>
    <cellStyle name="Percent 2 3 38" xfId="19366"/>
    <cellStyle name="Percent 2 3 39" xfId="19081"/>
    <cellStyle name="Percent 2 3 4" xfId="8762"/>
    <cellStyle name="Percent 2 3 4 10" xfId="18356"/>
    <cellStyle name="Percent 2 3 4 11" xfId="18766"/>
    <cellStyle name="Percent 2 3 4 12" xfId="19174"/>
    <cellStyle name="Percent 2 3 4 13" xfId="19579"/>
    <cellStyle name="Percent 2 3 4 14" xfId="19986"/>
    <cellStyle name="Percent 2 3 4 15" xfId="20385"/>
    <cellStyle name="Percent 2 3 4 16" xfId="20790"/>
    <cellStyle name="Percent 2 3 4 17" xfId="21119"/>
    <cellStyle name="Percent 2 3 4 18" xfId="46993"/>
    <cellStyle name="Percent 2 3 4 19" xfId="48316"/>
    <cellStyle name="Percent 2 3 4 2" xfId="15110"/>
    <cellStyle name="Percent 2 3 4 20" xfId="49575"/>
    <cellStyle name="Percent 2 3 4 21" xfId="50816"/>
    <cellStyle name="Percent 2 3 4 22" xfId="52018"/>
    <cellStyle name="Percent 2 3 4 23" xfId="53297"/>
    <cellStyle name="Percent 2 3 4 24" xfId="54539"/>
    <cellStyle name="Percent 2 3 4 25" xfId="55773"/>
    <cellStyle name="Percent 2 3 4 26" xfId="57000"/>
    <cellStyle name="Percent 2 3 4 27" xfId="58217"/>
    <cellStyle name="Percent 2 3 4 28" xfId="59425"/>
    <cellStyle name="Percent 2 3 4 29" xfId="60619"/>
    <cellStyle name="Percent 2 3 4 3" xfId="15556"/>
    <cellStyle name="Percent 2 3 4 30" xfId="62003"/>
    <cellStyle name="Percent 2 3 4 31" xfId="63197"/>
    <cellStyle name="Percent 2 3 4 4" xfId="15956"/>
    <cellStyle name="Percent 2 3 4 5" xfId="16357"/>
    <cellStyle name="Percent 2 3 4 6" xfId="16756"/>
    <cellStyle name="Percent 2 3 4 7" xfId="17148"/>
    <cellStyle name="Percent 2 3 4 8" xfId="17547"/>
    <cellStyle name="Percent 2 3 4 9" xfId="17953"/>
    <cellStyle name="Percent 2 3 40" xfId="22326"/>
    <cellStyle name="Percent 2 3 41" xfId="22808"/>
    <cellStyle name="Percent 2 3 42" xfId="15836"/>
    <cellStyle name="Percent 2 3 43" xfId="22861"/>
    <cellStyle name="Percent 2 3 44" xfId="22147"/>
    <cellStyle name="Percent 2 3 45" xfId="20282"/>
    <cellStyle name="Percent 2 3 46" xfId="22070"/>
    <cellStyle name="Percent 2 3 47" xfId="21347"/>
    <cellStyle name="Percent 2 3 48" xfId="22003"/>
    <cellStyle name="Percent 2 3 49" xfId="21404"/>
    <cellStyle name="Percent 2 3 5" xfId="8763"/>
    <cellStyle name="Percent 2 3 5 10" xfId="18357"/>
    <cellStyle name="Percent 2 3 5 11" xfId="18767"/>
    <cellStyle name="Percent 2 3 5 12" xfId="19175"/>
    <cellStyle name="Percent 2 3 5 13" xfId="19580"/>
    <cellStyle name="Percent 2 3 5 14" xfId="19987"/>
    <cellStyle name="Percent 2 3 5 15" xfId="20386"/>
    <cellStyle name="Percent 2 3 5 16" xfId="20791"/>
    <cellStyle name="Percent 2 3 5 17" xfId="21120"/>
    <cellStyle name="Percent 2 3 5 18" xfId="46994"/>
    <cellStyle name="Percent 2 3 5 19" xfId="48317"/>
    <cellStyle name="Percent 2 3 5 2" xfId="15111"/>
    <cellStyle name="Percent 2 3 5 20" xfId="49576"/>
    <cellStyle name="Percent 2 3 5 21" xfId="50817"/>
    <cellStyle name="Percent 2 3 5 22" xfId="52019"/>
    <cellStyle name="Percent 2 3 5 23" xfId="53298"/>
    <cellStyle name="Percent 2 3 5 24" xfId="54540"/>
    <cellStyle name="Percent 2 3 5 25" xfId="55774"/>
    <cellStyle name="Percent 2 3 5 26" xfId="57001"/>
    <cellStyle name="Percent 2 3 5 27" xfId="58218"/>
    <cellStyle name="Percent 2 3 5 28" xfId="59426"/>
    <cellStyle name="Percent 2 3 5 29" xfId="60620"/>
    <cellStyle name="Percent 2 3 5 3" xfId="15557"/>
    <cellStyle name="Percent 2 3 5 30" xfId="62004"/>
    <cellStyle name="Percent 2 3 5 31" xfId="63198"/>
    <cellStyle name="Percent 2 3 5 4" xfId="15957"/>
    <cellStyle name="Percent 2 3 5 5" xfId="16358"/>
    <cellStyle name="Percent 2 3 5 6" xfId="16757"/>
    <cellStyle name="Percent 2 3 5 7" xfId="17149"/>
    <cellStyle name="Percent 2 3 5 8" xfId="17548"/>
    <cellStyle name="Percent 2 3 5 9" xfId="17954"/>
    <cellStyle name="Percent 2 3 50" xfId="21951"/>
    <cellStyle name="Percent 2 3 51" xfId="21460"/>
    <cellStyle name="Percent 2 3 52" xfId="21905"/>
    <cellStyle name="Percent 2 3 53" xfId="21506"/>
    <cellStyle name="Percent 2 3 54" xfId="22907"/>
    <cellStyle name="Percent 2 3 55" xfId="24079"/>
    <cellStyle name="Percent 2 3 56" xfId="23643"/>
    <cellStyle name="Percent 2 3 57" xfId="21574"/>
    <cellStyle name="Percent 2 3 58" xfId="22648"/>
    <cellStyle name="Percent 2 3 59" xfId="23422"/>
    <cellStyle name="Percent 2 3 6" xfId="8764"/>
    <cellStyle name="Percent 2 3 6 10" xfId="18358"/>
    <cellStyle name="Percent 2 3 6 11" xfId="18768"/>
    <cellStyle name="Percent 2 3 6 12" xfId="19176"/>
    <cellStyle name="Percent 2 3 6 13" xfId="19581"/>
    <cellStyle name="Percent 2 3 6 14" xfId="19988"/>
    <cellStyle name="Percent 2 3 6 15" xfId="20387"/>
    <cellStyle name="Percent 2 3 6 16" xfId="20792"/>
    <cellStyle name="Percent 2 3 6 17" xfId="21121"/>
    <cellStyle name="Percent 2 3 6 18" xfId="46995"/>
    <cellStyle name="Percent 2 3 6 19" xfId="48318"/>
    <cellStyle name="Percent 2 3 6 2" xfId="15112"/>
    <cellStyle name="Percent 2 3 6 20" xfId="49577"/>
    <cellStyle name="Percent 2 3 6 21" xfId="50818"/>
    <cellStyle name="Percent 2 3 6 22" xfId="52020"/>
    <cellStyle name="Percent 2 3 6 23" xfId="53299"/>
    <cellStyle name="Percent 2 3 6 24" xfId="54541"/>
    <cellStyle name="Percent 2 3 6 25" xfId="55775"/>
    <cellStyle name="Percent 2 3 6 26" xfId="57002"/>
    <cellStyle name="Percent 2 3 6 27" xfId="58219"/>
    <cellStyle name="Percent 2 3 6 28" xfId="59427"/>
    <cellStyle name="Percent 2 3 6 29" xfId="60621"/>
    <cellStyle name="Percent 2 3 6 3" xfId="15558"/>
    <cellStyle name="Percent 2 3 6 30" xfId="62005"/>
    <cellStyle name="Percent 2 3 6 31" xfId="63199"/>
    <cellStyle name="Percent 2 3 6 4" xfId="15958"/>
    <cellStyle name="Percent 2 3 6 5" xfId="16359"/>
    <cellStyle name="Percent 2 3 6 6" xfId="16758"/>
    <cellStyle name="Percent 2 3 6 7" xfId="17150"/>
    <cellStyle name="Percent 2 3 6 8" xfId="17549"/>
    <cellStyle name="Percent 2 3 6 9" xfId="17955"/>
    <cellStyle name="Percent 2 3 60" xfId="23625"/>
    <cellStyle name="Percent 2 3 61" xfId="19763"/>
    <cellStyle name="Percent 2 3 62" xfId="22293"/>
    <cellStyle name="Percent 2 3 63" xfId="23954"/>
    <cellStyle name="Percent 2 3 64" xfId="22956"/>
    <cellStyle name="Percent 2 3 65" xfId="24230"/>
    <cellStyle name="Percent 2 3 66" xfId="27717"/>
    <cellStyle name="Percent 2 3 67" xfId="21798"/>
    <cellStyle name="Percent 2 3 68" xfId="25880"/>
    <cellStyle name="Percent 2 3 69" xfId="26075"/>
    <cellStyle name="Percent 2 3 7" xfId="8765"/>
    <cellStyle name="Percent 2 3 7 10" xfId="18359"/>
    <cellStyle name="Percent 2 3 7 11" xfId="18769"/>
    <cellStyle name="Percent 2 3 7 12" xfId="19177"/>
    <cellStyle name="Percent 2 3 7 13" xfId="19582"/>
    <cellStyle name="Percent 2 3 7 14" xfId="19989"/>
    <cellStyle name="Percent 2 3 7 15" xfId="20388"/>
    <cellStyle name="Percent 2 3 7 16" xfId="20793"/>
    <cellStyle name="Percent 2 3 7 17" xfId="21122"/>
    <cellStyle name="Percent 2 3 7 18" xfId="46996"/>
    <cellStyle name="Percent 2 3 7 19" xfId="48319"/>
    <cellStyle name="Percent 2 3 7 2" xfId="15113"/>
    <cellStyle name="Percent 2 3 7 20" xfId="49578"/>
    <cellStyle name="Percent 2 3 7 21" xfId="50819"/>
    <cellStyle name="Percent 2 3 7 22" xfId="52021"/>
    <cellStyle name="Percent 2 3 7 23" xfId="53300"/>
    <cellStyle name="Percent 2 3 7 24" xfId="54542"/>
    <cellStyle name="Percent 2 3 7 25" xfId="55776"/>
    <cellStyle name="Percent 2 3 7 26" xfId="57003"/>
    <cellStyle name="Percent 2 3 7 27" xfId="58220"/>
    <cellStyle name="Percent 2 3 7 28" xfId="59428"/>
    <cellStyle name="Percent 2 3 7 29" xfId="60622"/>
    <cellStyle name="Percent 2 3 7 3" xfId="15559"/>
    <cellStyle name="Percent 2 3 7 30" xfId="62006"/>
    <cellStyle name="Percent 2 3 7 31" xfId="63200"/>
    <cellStyle name="Percent 2 3 7 4" xfId="15959"/>
    <cellStyle name="Percent 2 3 7 5" xfId="16360"/>
    <cellStyle name="Percent 2 3 7 6" xfId="16759"/>
    <cellStyle name="Percent 2 3 7 7" xfId="17151"/>
    <cellStyle name="Percent 2 3 7 8" xfId="17550"/>
    <cellStyle name="Percent 2 3 7 9" xfId="17956"/>
    <cellStyle name="Percent 2 3 70" xfId="29165"/>
    <cellStyle name="Percent 2 3 71" xfId="23452"/>
    <cellStyle name="Percent 2 3 72" xfId="28991"/>
    <cellStyle name="Percent 2 3 73" xfId="27524"/>
    <cellStyle name="Percent 2 3 74" xfId="27288"/>
    <cellStyle name="Percent 2 3 75" xfId="28972"/>
    <cellStyle name="Percent 2 3 76" xfId="28395"/>
    <cellStyle name="Percent 2 3 77" xfId="29911"/>
    <cellStyle name="Percent 2 3 78" xfId="22754"/>
    <cellStyle name="Percent 2 3 79" xfId="30025"/>
    <cellStyle name="Percent 2 3 8" xfId="8766"/>
    <cellStyle name="Percent 2 3 8 10" xfId="18360"/>
    <cellStyle name="Percent 2 3 8 11" xfId="18770"/>
    <cellStyle name="Percent 2 3 8 12" xfId="19178"/>
    <cellStyle name="Percent 2 3 8 13" xfId="19583"/>
    <cellStyle name="Percent 2 3 8 14" xfId="19990"/>
    <cellStyle name="Percent 2 3 8 15" xfId="20389"/>
    <cellStyle name="Percent 2 3 8 16" xfId="20794"/>
    <cellStyle name="Percent 2 3 8 17" xfId="21123"/>
    <cellStyle name="Percent 2 3 8 18" xfId="46997"/>
    <cellStyle name="Percent 2 3 8 19" xfId="48320"/>
    <cellStyle name="Percent 2 3 8 2" xfId="15114"/>
    <cellStyle name="Percent 2 3 8 20" xfId="49579"/>
    <cellStyle name="Percent 2 3 8 21" xfId="50820"/>
    <cellStyle name="Percent 2 3 8 22" xfId="52022"/>
    <cellStyle name="Percent 2 3 8 23" xfId="53301"/>
    <cellStyle name="Percent 2 3 8 24" xfId="54543"/>
    <cellStyle name="Percent 2 3 8 25" xfId="55777"/>
    <cellStyle name="Percent 2 3 8 26" xfId="57004"/>
    <cellStyle name="Percent 2 3 8 27" xfId="58221"/>
    <cellStyle name="Percent 2 3 8 28" xfId="59429"/>
    <cellStyle name="Percent 2 3 8 29" xfId="60623"/>
    <cellStyle name="Percent 2 3 8 3" xfId="15560"/>
    <cellStyle name="Percent 2 3 8 30" xfId="62007"/>
    <cellStyle name="Percent 2 3 8 31" xfId="63201"/>
    <cellStyle name="Percent 2 3 8 4" xfId="15960"/>
    <cellStyle name="Percent 2 3 8 5" xfId="16361"/>
    <cellStyle name="Percent 2 3 8 6" xfId="16760"/>
    <cellStyle name="Percent 2 3 8 7" xfId="17152"/>
    <cellStyle name="Percent 2 3 8 8" xfId="17551"/>
    <cellStyle name="Percent 2 3 8 9" xfId="17957"/>
    <cellStyle name="Percent 2 3 80" xfId="35683"/>
    <cellStyle name="Percent 2 3 81" xfId="44761"/>
    <cellStyle name="Percent 2 3 82" xfId="46978"/>
    <cellStyle name="Percent 2 3 83" xfId="48301"/>
    <cellStyle name="Percent 2 3 84" xfId="49560"/>
    <cellStyle name="Percent 2 3 85" xfId="50801"/>
    <cellStyle name="Percent 2 3 86" xfId="52003"/>
    <cellStyle name="Percent 2 3 87" xfId="53282"/>
    <cellStyle name="Percent 2 3 88" xfId="54524"/>
    <cellStyle name="Percent 2 3 89" xfId="55758"/>
    <cellStyle name="Percent 2 3 9" xfId="8767"/>
    <cellStyle name="Percent 2 3 9 10" xfId="18361"/>
    <cellStyle name="Percent 2 3 9 11" xfId="18771"/>
    <cellStyle name="Percent 2 3 9 12" xfId="19179"/>
    <cellStyle name="Percent 2 3 9 13" xfId="19584"/>
    <cellStyle name="Percent 2 3 9 14" xfId="19991"/>
    <cellStyle name="Percent 2 3 9 15" xfId="20390"/>
    <cellStyle name="Percent 2 3 9 16" xfId="20795"/>
    <cellStyle name="Percent 2 3 9 17" xfId="21124"/>
    <cellStyle name="Percent 2 3 9 18" xfId="46998"/>
    <cellStyle name="Percent 2 3 9 19" xfId="48321"/>
    <cellStyle name="Percent 2 3 9 2" xfId="15115"/>
    <cellStyle name="Percent 2 3 9 20" xfId="49580"/>
    <cellStyle name="Percent 2 3 9 21" xfId="50821"/>
    <cellStyle name="Percent 2 3 9 22" xfId="52023"/>
    <cellStyle name="Percent 2 3 9 23" xfId="53302"/>
    <cellStyle name="Percent 2 3 9 24" xfId="54544"/>
    <cellStyle name="Percent 2 3 9 25" xfId="55778"/>
    <cellStyle name="Percent 2 3 9 26" xfId="57005"/>
    <cellStyle name="Percent 2 3 9 27" xfId="58222"/>
    <cellStyle name="Percent 2 3 9 28" xfId="59430"/>
    <cellStyle name="Percent 2 3 9 29" xfId="60624"/>
    <cellStyle name="Percent 2 3 9 3" xfId="15561"/>
    <cellStyle name="Percent 2 3 9 30" xfId="62008"/>
    <cellStyle name="Percent 2 3 9 31" xfId="63202"/>
    <cellStyle name="Percent 2 3 9 4" xfId="15961"/>
    <cellStyle name="Percent 2 3 9 5" xfId="16362"/>
    <cellStyle name="Percent 2 3 9 6" xfId="16761"/>
    <cellStyle name="Percent 2 3 9 7" xfId="17153"/>
    <cellStyle name="Percent 2 3 9 8" xfId="17552"/>
    <cellStyle name="Percent 2 3 9 9" xfId="17958"/>
    <cellStyle name="Percent 2 3 90" xfId="56985"/>
    <cellStyle name="Percent 2 3 91" xfId="58202"/>
    <cellStyle name="Percent 2 3 92" xfId="59410"/>
    <cellStyle name="Percent 2 3 93" xfId="60604"/>
    <cellStyle name="Percent 2 3 94" xfId="61988"/>
    <cellStyle name="Percent 2 3 95" xfId="63182"/>
    <cellStyle name="Percent 2 4" xfId="8768"/>
    <cellStyle name="Percent 2 4 10" xfId="8769"/>
    <cellStyle name="Percent 2 4 11" xfId="8770"/>
    <cellStyle name="Percent 2 4 12" xfId="8771"/>
    <cellStyle name="Percent 2 4 13" xfId="8772"/>
    <cellStyle name="Percent 2 4 14" xfId="8773"/>
    <cellStyle name="Percent 2 4 15" xfId="8774"/>
    <cellStyle name="Percent 2 4 16" xfId="8775"/>
    <cellStyle name="Percent 2 4 17" xfId="8776"/>
    <cellStyle name="Percent 2 4 17 2" xfId="15116"/>
    <cellStyle name="Percent 2 4 17 3" xfId="31768"/>
    <cellStyle name="Percent 2 4 17 4" xfId="37063"/>
    <cellStyle name="Percent 2 4 17 5" xfId="14262"/>
    <cellStyle name="Percent 2 4 17 6" xfId="30715"/>
    <cellStyle name="Percent 2 4 18" xfId="8777"/>
    <cellStyle name="Percent 2 4 18 2" xfId="15562"/>
    <cellStyle name="Percent 2 4 18 3" xfId="32118"/>
    <cellStyle name="Percent 2 4 18 4" xfId="41530"/>
    <cellStyle name="Percent 2 4 18 5" xfId="43766"/>
    <cellStyle name="Percent 2 4 18 6" xfId="44499"/>
    <cellStyle name="Percent 2 4 19" xfId="8778"/>
    <cellStyle name="Percent 2 4 19 2" xfId="15962"/>
    <cellStyle name="Percent 2 4 19 3" xfId="32430"/>
    <cellStyle name="Percent 2 4 19 4" xfId="41152"/>
    <cellStyle name="Percent 2 4 19 5" xfId="43475"/>
    <cellStyle name="Percent 2 4 19 6" xfId="44549"/>
    <cellStyle name="Percent 2 4 2" xfId="8779"/>
    <cellStyle name="Percent 2 4 2 10" xfId="8780"/>
    <cellStyle name="Percent 2 4 2 11" xfId="8781"/>
    <cellStyle name="Percent 2 4 2 12" xfId="8782"/>
    <cellStyle name="Percent 2 4 2 13" xfId="8783"/>
    <cellStyle name="Percent 2 4 2 14" xfId="8784"/>
    <cellStyle name="Percent 2 4 2 15" xfId="8785"/>
    <cellStyle name="Percent 2 4 2 15 2" xfId="15117"/>
    <cellStyle name="Percent 2 4 2 15 3" xfId="31769"/>
    <cellStyle name="Percent 2 4 2 15 4" xfId="37909"/>
    <cellStyle name="Percent 2 4 2 15 5" xfId="40661"/>
    <cellStyle name="Percent 2 4 2 15 6" xfId="30347"/>
    <cellStyle name="Percent 2 4 2 16" xfId="8786"/>
    <cellStyle name="Percent 2 4 2 16 2" xfId="15563"/>
    <cellStyle name="Percent 2 4 2 16 3" xfId="32119"/>
    <cellStyle name="Percent 2 4 2 16 4" xfId="40656"/>
    <cellStyle name="Percent 2 4 2 16 5" xfId="43128"/>
    <cellStyle name="Percent 2 4 2 16 6" xfId="44460"/>
    <cellStyle name="Percent 2 4 2 17" xfId="8787"/>
    <cellStyle name="Percent 2 4 2 17 2" xfId="15963"/>
    <cellStyle name="Percent 2 4 2 17 3" xfId="32431"/>
    <cellStyle name="Percent 2 4 2 17 4" xfId="37029"/>
    <cellStyle name="Percent 2 4 2 17 5" xfId="36690"/>
    <cellStyle name="Percent 2 4 2 17 6" xfId="45082"/>
    <cellStyle name="Percent 2 4 2 18" xfId="8788"/>
    <cellStyle name="Percent 2 4 2 18 2" xfId="16364"/>
    <cellStyle name="Percent 2 4 2 18 3" xfId="32736"/>
    <cellStyle name="Percent 2 4 2 18 4" xfId="30360"/>
    <cellStyle name="Percent 2 4 2 18 5" xfId="34120"/>
    <cellStyle name="Percent 2 4 2 18 6" xfId="33764"/>
    <cellStyle name="Percent 2 4 2 19" xfId="8789"/>
    <cellStyle name="Percent 2 4 2 19 2" xfId="16763"/>
    <cellStyle name="Percent 2 4 2 19 3" xfId="33032"/>
    <cellStyle name="Percent 2 4 2 19 4" xfId="38114"/>
    <cellStyle name="Percent 2 4 2 19 5" xfId="23265"/>
    <cellStyle name="Percent 2 4 2 19 6" xfId="40693"/>
    <cellStyle name="Percent 2 4 2 2" xfId="8790"/>
    <cellStyle name="Percent 2 4 2 2 10" xfId="18364"/>
    <cellStyle name="Percent 2 4 2 2 11" xfId="18774"/>
    <cellStyle name="Percent 2 4 2 2 12" xfId="19182"/>
    <cellStyle name="Percent 2 4 2 2 13" xfId="19587"/>
    <cellStyle name="Percent 2 4 2 2 14" xfId="19994"/>
    <cellStyle name="Percent 2 4 2 2 15" xfId="20393"/>
    <cellStyle name="Percent 2 4 2 2 16" xfId="20798"/>
    <cellStyle name="Percent 2 4 2 2 17" xfId="21127"/>
    <cellStyle name="Percent 2 4 2 2 18" xfId="47001"/>
    <cellStyle name="Percent 2 4 2 2 19" xfId="48324"/>
    <cellStyle name="Percent 2 4 2 2 2" xfId="15118"/>
    <cellStyle name="Percent 2 4 2 2 20" xfId="49583"/>
    <cellStyle name="Percent 2 4 2 2 21" xfId="50824"/>
    <cellStyle name="Percent 2 4 2 2 22" xfId="52026"/>
    <cellStyle name="Percent 2 4 2 2 23" xfId="53305"/>
    <cellStyle name="Percent 2 4 2 2 24" xfId="54547"/>
    <cellStyle name="Percent 2 4 2 2 25" xfId="55781"/>
    <cellStyle name="Percent 2 4 2 2 26" xfId="57008"/>
    <cellStyle name="Percent 2 4 2 2 27" xfId="58225"/>
    <cellStyle name="Percent 2 4 2 2 28" xfId="59433"/>
    <cellStyle name="Percent 2 4 2 2 29" xfId="60627"/>
    <cellStyle name="Percent 2 4 2 2 3" xfId="15564"/>
    <cellStyle name="Percent 2 4 2 2 30" xfId="62011"/>
    <cellStyle name="Percent 2 4 2 2 31" xfId="63205"/>
    <cellStyle name="Percent 2 4 2 2 4" xfId="15964"/>
    <cellStyle name="Percent 2 4 2 2 5" xfId="16365"/>
    <cellStyle name="Percent 2 4 2 2 6" xfId="16764"/>
    <cellStyle name="Percent 2 4 2 2 7" xfId="17156"/>
    <cellStyle name="Percent 2 4 2 2 8" xfId="17555"/>
    <cellStyle name="Percent 2 4 2 2 9" xfId="17961"/>
    <cellStyle name="Percent 2 4 2 20" xfId="8791"/>
    <cellStyle name="Percent 2 4 2 20 2" xfId="17155"/>
    <cellStyle name="Percent 2 4 2 20 3" xfId="33333"/>
    <cellStyle name="Percent 2 4 2 20 4" xfId="39518"/>
    <cellStyle name="Percent 2 4 2 20 5" xfId="42250"/>
    <cellStyle name="Percent 2 4 2 20 6" xfId="33691"/>
    <cellStyle name="Percent 2 4 2 21" xfId="8792"/>
    <cellStyle name="Percent 2 4 2 21 2" xfId="17554"/>
    <cellStyle name="Percent 2 4 2 21 3" xfId="33622"/>
    <cellStyle name="Percent 2 4 2 21 4" xfId="32877"/>
    <cellStyle name="Percent 2 4 2 21 5" xfId="39022"/>
    <cellStyle name="Percent 2 4 2 21 6" xfId="33385"/>
    <cellStyle name="Percent 2 4 2 22" xfId="8793"/>
    <cellStyle name="Percent 2 4 2 22 2" xfId="17960"/>
    <cellStyle name="Percent 2 4 2 22 3" xfId="33897"/>
    <cellStyle name="Percent 2 4 2 22 4" xfId="36391"/>
    <cellStyle name="Percent 2 4 2 22 5" xfId="36145"/>
    <cellStyle name="Percent 2 4 2 22 6" xfId="39908"/>
    <cellStyle name="Percent 2 4 2 23" xfId="8794"/>
    <cellStyle name="Percent 2 4 2 23 2" xfId="18363"/>
    <cellStyle name="Percent 2 4 2 23 3" xfId="34189"/>
    <cellStyle name="Percent 2 4 2 23 4" xfId="38744"/>
    <cellStyle name="Percent 2 4 2 23 5" xfId="38207"/>
    <cellStyle name="Percent 2 4 2 23 6" xfId="33556"/>
    <cellStyle name="Percent 2 4 2 24" xfId="8795"/>
    <cellStyle name="Percent 2 4 2 24 2" xfId="18773"/>
    <cellStyle name="Percent 2 4 2 24 3" xfId="34501"/>
    <cellStyle name="Percent 2 4 2 24 4" xfId="41513"/>
    <cellStyle name="Percent 2 4 2 24 5" xfId="43750"/>
    <cellStyle name="Percent 2 4 2 24 6" xfId="44121"/>
    <cellStyle name="Percent 2 4 2 25" xfId="8796"/>
    <cellStyle name="Percent 2 4 2 25 2" xfId="19181"/>
    <cellStyle name="Percent 2 4 2 25 3" xfId="34805"/>
    <cellStyle name="Percent 2 4 2 25 4" xfId="13223"/>
    <cellStyle name="Percent 2 4 2 25 5" xfId="31812"/>
    <cellStyle name="Percent 2 4 2 25 6" xfId="37410"/>
    <cellStyle name="Percent 2 4 2 26" xfId="8797"/>
    <cellStyle name="Percent 2 4 2 26 2" xfId="19586"/>
    <cellStyle name="Percent 2 4 2 26 3" xfId="35101"/>
    <cellStyle name="Percent 2 4 2 26 4" xfId="41757"/>
    <cellStyle name="Percent 2 4 2 26 5" xfId="43925"/>
    <cellStyle name="Percent 2 4 2 26 6" xfId="44068"/>
    <cellStyle name="Percent 2 4 2 27" xfId="8798"/>
    <cellStyle name="Percent 2 4 2 27 2" xfId="19993"/>
    <cellStyle name="Percent 2 4 2 27 3" xfId="35399"/>
    <cellStyle name="Percent 2 4 2 27 4" xfId="32659"/>
    <cellStyle name="Percent 2 4 2 27 5" xfId="39063"/>
    <cellStyle name="Percent 2 4 2 27 6" xfId="37412"/>
    <cellStyle name="Percent 2 4 2 28" xfId="8799"/>
    <cellStyle name="Percent 2 4 2 28 2" xfId="20392"/>
    <cellStyle name="Percent 2 4 2 28 3" xfId="35735"/>
    <cellStyle name="Percent 2 4 2 28 4" xfId="10769"/>
    <cellStyle name="Percent 2 4 2 28 5" xfId="33086"/>
    <cellStyle name="Percent 2 4 2 28 6" xfId="44415"/>
    <cellStyle name="Percent 2 4 2 29" xfId="8800"/>
    <cellStyle name="Percent 2 4 2 29 2" xfId="20797"/>
    <cellStyle name="Percent 2 4 2 29 3" xfId="36021"/>
    <cellStyle name="Percent 2 4 2 29 4" xfId="30428"/>
    <cellStyle name="Percent 2 4 2 29 5" xfId="38184"/>
    <cellStyle name="Percent 2 4 2 29 6" xfId="17742"/>
    <cellStyle name="Percent 2 4 2 3" xfId="8801"/>
    <cellStyle name="Percent 2 4 2 3 10" xfId="18365"/>
    <cellStyle name="Percent 2 4 2 3 11" xfId="18775"/>
    <cellStyle name="Percent 2 4 2 3 12" xfId="19183"/>
    <cellStyle name="Percent 2 4 2 3 13" xfId="19588"/>
    <cellStyle name="Percent 2 4 2 3 14" xfId="19995"/>
    <cellStyle name="Percent 2 4 2 3 15" xfId="20394"/>
    <cellStyle name="Percent 2 4 2 3 16" xfId="20799"/>
    <cellStyle name="Percent 2 4 2 3 17" xfId="21128"/>
    <cellStyle name="Percent 2 4 2 3 18" xfId="47002"/>
    <cellStyle name="Percent 2 4 2 3 19" xfId="48325"/>
    <cellStyle name="Percent 2 4 2 3 2" xfId="15119"/>
    <cellStyle name="Percent 2 4 2 3 20" xfId="49584"/>
    <cellStyle name="Percent 2 4 2 3 21" xfId="50825"/>
    <cellStyle name="Percent 2 4 2 3 22" xfId="52027"/>
    <cellStyle name="Percent 2 4 2 3 23" xfId="53306"/>
    <cellStyle name="Percent 2 4 2 3 24" xfId="54548"/>
    <cellStyle name="Percent 2 4 2 3 25" xfId="55782"/>
    <cellStyle name="Percent 2 4 2 3 26" xfId="57009"/>
    <cellStyle name="Percent 2 4 2 3 27" xfId="58226"/>
    <cellStyle name="Percent 2 4 2 3 28" xfId="59434"/>
    <cellStyle name="Percent 2 4 2 3 29" xfId="60628"/>
    <cellStyle name="Percent 2 4 2 3 3" xfId="15565"/>
    <cellStyle name="Percent 2 4 2 3 30" xfId="62012"/>
    <cellStyle name="Percent 2 4 2 3 31" xfId="63206"/>
    <cellStyle name="Percent 2 4 2 3 4" xfId="15965"/>
    <cellStyle name="Percent 2 4 2 3 5" xfId="16366"/>
    <cellStyle name="Percent 2 4 2 3 6" xfId="16765"/>
    <cellStyle name="Percent 2 4 2 3 7" xfId="17157"/>
    <cellStyle name="Percent 2 4 2 3 8" xfId="17556"/>
    <cellStyle name="Percent 2 4 2 3 9" xfId="17962"/>
    <cellStyle name="Percent 2 4 2 30" xfId="8802"/>
    <cellStyle name="Percent 2 4 2 30 2" xfId="21126"/>
    <cellStyle name="Percent 2 4 2 30 3" xfId="36271"/>
    <cellStyle name="Percent 2 4 2 30 4" xfId="35843"/>
    <cellStyle name="Percent 2 4 2 30 5" xfId="10791"/>
    <cellStyle name="Percent 2 4 2 30 6" xfId="36495"/>
    <cellStyle name="Percent 2 4 2 31" xfId="8803"/>
    <cellStyle name="Percent 2 4 2 31 2" xfId="18540"/>
    <cellStyle name="Percent 2 4 2 31 3" xfId="34319"/>
    <cellStyle name="Percent 2 4 2 31 4" xfId="17791"/>
    <cellStyle name="Percent 2 4 2 31 5" xfId="33067"/>
    <cellStyle name="Percent 2 4 2 31 6" xfId="37452"/>
    <cellStyle name="Percent 2 4 2 32" xfId="8804"/>
    <cellStyle name="Percent 2 4 2 32 2" xfId="23016"/>
    <cellStyle name="Percent 2 4 2 32 3" xfId="37535"/>
    <cellStyle name="Percent 2 4 2 32 4" xfId="38719"/>
    <cellStyle name="Percent 2 4 2 32 5" xfId="41860"/>
    <cellStyle name="Percent 2 4 2 32 6" xfId="44036"/>
    <cellStyle name="Percent 2 4 2 33" xfId="8805"/>
    <cellStyle name="Percent 2 4 2 33 2" xfId="13876"/>
    <cellStyle name="Percent 2 4 2 33 3" xfId="30676"/>
    <cellStyle name="Percent 2 4 2 33 4" xfId="37297"/>
    <cellStyle name="Percent 2 4 2 33 5" xfId="40261"/>
    <cellStyle name="Percent 2 4 2 33 6" xfId="44760"/>
    <cellStyle name="Percent 2 4 2 34" xfId="9805"/>
    <cellStyle name="Percent 2 4 2 35" xfId="17321"/>
    <cellStyle name="Percent 2 4 2 36" xfId="24002"/>
    <cellStyle name="Percent 2 4 2 37" xfId="23823"/>
    <cellStyle name="Percent 2 4 2 38" xfId="13393"/>
    <cellStyle name="Percent 2 4 2 39" xfId="23843"/>
    <cellStyle name="Percent 2 4 2 4" xfId="8806"/>
    <cellStyle name="Percent 2 4 2 4 10" xfId="18366"/>
    <cellStyle name="Percent 2 4 2 4 11" xfId="18776"/>
    <cellStyle name="Percent 2 4 2 4 12" xfId="19184"/>
    <cellStyle name="Percent 2 4 2 4 13" xfId="19589"/>
    <cellStyle name="Percent 2 4 2 4 14" xfId="19996"/>
    <cellStyle name="Percent 2 4 2 4 15" xfId="20395"/>
    <cellStyle name="Percent 2 4 2 4 16" xfId="20800"/>
    <cellStyle name="Percent 2 4 2 4 17" xfId="21129"/>
    <cellStyle name="Percent 2 4 2 4 18" xfId="47003"/>
    <cellStyle name="Percent 2 4 2 4 19" xfId="48326"/>
    <cellStyle name="Percent 2 4 2 4 2" xfId="15120"/>
    <cellStyle name="Percent 2 4 2 4 20" xfId="49585"/>
    <cellStyle name="Percent 2 4 2 4 21" xfId="50826"/>
    <cellStyle name="Percent 2 4 2 4 22" xfId="52028"/>
    <cellStyle name="Percent 2 4 2 4 23" xfId="53307"/>
    <cellStyle name="Percent 2 4 2 4 24" xfId="54549"/>
    <cellStyle name="Percent 2 4 2 4 25" xfId="55783"/>
    <cellStyle name="Percent 2 4 2 4 26" xfId="57010"/>
    <cellStyle name="Percent 2 4 2 4 27" xfId="58227"/>
    <cellStyle name="Percent 2 4 2 4 28" xfId="59435"/>
    <cellStyle name="Percent 2 4 2 4 29" xfId="60629"/>
    <cellStyle name="Percent 2 4 2 4 3" xfId="15566"/>
    <cellStyle name="Percent 2 4 2 4 30" xfId="62013"/>
    <cellStyle name="Percent 2 4 2 4 31" xfId="63207"/>
    <cellStyle name="Percent 2 4 2 4 4" xfId="15966"/>
    <cellStyle name="Percent 2 4 2 4 5" xfId="16367"/>
    <cellStyle name="Percent 2 4 2 4 6" xfId="16766"/>
    <cellStyle name="Percent 2 4 2 4 7" xfId="17158"/>
    <cellStyle name="Percent 2 4 2 4 8" xfId="17557"/>
    <cellStyle name="Percent 2 4 2 4 9" xfId="17963"/>
    <cellStyle name="Percent 2 4 2 40" xfId="15466"/>
    <cellStyle name="Percent 2 4 2 41" xfId="20292"/>
    <cellStyle name="Percent 2 4 2 42" xfId="22154"/>
    <cellStyle name="Percent 2 4 2 43" xfId="21281"/>
    <cellStyle name="Percent 2 4 2 44" xfId="22072"/>
    <cellStyle name="Percent 2 4 2 45" xfId="21365"/>
    <cellStyle name="Percent 2 4 2 46" xfId="23482"/>
    <cellStyle name="Percent 2 4 2 47" xfId="21402"/>
    <cellStyle name="Percent 2 4 2 48" xfId="23477"/>
    <cellStyle name="Percent 2 4 2 49" xfId="21475"/>
    <cellStyle name="Percent 2 4 2 5" xfId="8807"/>
    <cellStyle name="Percent 2 4 2 5 10" xfId="18367"/>
    <cellStyle name="Percent 2 4 2 5 11" xfId="18777"/>
    <cellStyle name="Percent 2 4 2 5 12" xfId="19185"/>
    <cellStyle name="Percent 2 4 2 5 13" xfId="19590"/>
    <cellStyle name="Percent 2 4 2 5 14" xfId="19997"/>
    <cellStyle name="Percent 2 4 2 5 15" xfId="20396"/>
    <cellStyle name="Percent 2 4 2 5 16" xfId="20801"/>
    <cellStyle name="Percent 2 4 2 5 17" xfId="21130"/>
    <cellStyle name="Percent 2 4 2 5 18" xfId="47004"/>
    <cellStyle name="Percent 2 4 2 5 19" xfId="48327"/>
    <cellStyle name="Percent 2 4 2 5 2" xfId="15121"/>
    <cellStyle name="Percent 2 4 2 5 20" xfId="49586"/>
    <cellStyle name="Percent 2 4 2 5 21" xfId="50827"/>
    <cellStyle name="Percent 2 4 2 5 22" xfId="52029"/>
    <cellStyle name="Percent 2 4 2 5 23" xfId="53308"/>
    <cellStyle name="Percent 2 4 2 5 24" xfId="54550"/>
    <cellStyle name="Percent 2 4 2 5 25" xfId="55784"/>
    <cellStyle name="Percent 2 4 2 5 26" xfId="57011"/>
    <cellStyle name="Percent 2 4 2 5 27" xfId="58228"/>
    <cellStyle name="Percent 2 4 2 5 28" xfId="59436"/>
    <cellStyle name="Percent 2 4 2 5 29" xfId="60630"/>
    <cellStyle name="Percent 2 4 2 5 3" xfId="15567"/>
    <cellStyle name="Percent 2 4 2 5 30" xfId="62014"/>
    <cellStyle name="Percent 2 4 2 5 31" xfId="63208"/>
    <cellStyle name="Percent 2 4 2 5 4" xfId="15967"/>
    <cellStyle name="Percent 2 4 2 5 5" xfId="16368"/>
    <cellStyle name="Percent 2 4 2 5 6" xfId="16767"/>
    <cellStyle name="Percent 2 4 2 5 7" xfId="17159"/>
    <cellStyle name="Percent 2 4 2 5 8" xfId="17558"/>
    <cellStyle name="Percent 2 4 2 5 9" xfId="17964"/>
    <cellStyle name="Percent 2 4 2 50" xfId="21892"/>
    <cellStyle name="Percent 2 4 2 51" xfId="21519"/>
    <cellStyle name="Percent 2 4 2 52" xfId="21851"/>
    <cellStyle name="Percent 2 4 2 53" xfId="24077"/>
    <cellStyle name="Percent 2 4 2 54" xfId="21828"/>
    <cellStyle name="Percent 2 4 2 55" xfId="21585"/>
    <cellStyle name="Percent 2 4 2 56" xfId="23506"/>
    <cellStyle name="Percent 2 4 2 57" xfId="23710"/>
    <cellStyle name="Percent 2 4 2 58" xfId="22432"/>
    <cellStyle name="Percent 2 4 2 59" xfId="23120"/>
    <cellStyle name="Percent 2 4 2 6" xfId="8808"/>
    <cellStyle name="Percent 2 4 2 6 10" xfId="18368"/>
    <cellStyle name="Percent 2 4 2 6 11" xfId="18778"/>
    <cellStyle name="Percent 2 4 2 6 12" xfId="19186"/>
    <cellStyle name="Percent 2 4 2 6 13" xfId="19591"/>
    <cellStyle name="Percent 2 4 2 6 14" xfId="19998"/>
    <cellStyle name="Percent 2 4 2 6 15" xfId="20397"/>
    <cellStyle name="Percent 2 4 2 6 16" xfId="20802"/>
    <cellStyle name="Percent 2 4 2 6 17" xfId="21131"/>
    <cellStyle name="Percent 2 4 2 6 18" xfId="47005"/>
    <cellStyle name="Percent 2 4 2 6 19" xfId="48328"/>
    <cellStyle name="Percent 2 4 2 6 2" xfId="15122"/>
    <cellStyle name="Percent 2 4 2 6 20" xfId="49587"/>
    <cellStyle name="Percent 2 4 2 6 21" xfId="50828"/>
    <cellStyle name="Percent 2 4 2 6 22" xfId="52030"/>
    <cellStyle name="Percent 2 4 2 6 23" xfId="53309"/>
    <cellStyle name="Percent 2 4 2 6 24" xfId="54551"/>
    <cellStyle name="Percent 2 4 2 6 25" xfId="55785"/>
    <cellStyle name="Percent 2 4 2 6 26" xfId="57012"/>
    <cellStyle name="Percent 2 4 2 6 27" xfId="58229"/>
    <cellStyle name="Percent 2 4 2 6 28" xfId="59437"/>
    <cellStyle name="Percent 2 4 2 6 29" xfId="60631"/>
    <cellStyle name="Percent 2 4 2 6 3" xfId="15568"/>
    <cellStyle name="Percent 2 4 2 6 30" xfId="62015"/>
    <cellStyle name="Percent 2 4 2 6 31" xfId="63209"/>
    <cellStyle name="Percent 2 4 2 6 4" xfId="15968"/>
    <cellStyle name="Percent 2 4 2 6 5" xfId="16369"/>
    <cellStyle name="Percent 2 4 2 6 6" xfId="16768"/>
    <cellStyle name="Percent 2 4 2 6 7" xfId="17160"/>
    <cellStyle name="Percent 2 4 2 6 8" xfId="17559"/>
    <cellStyle name="Percent 2 4 2 6 9" xfId="17965"/>
    <cellStyle name="Percent 2 4 2 60" xfId="16579"/>
    <cellStyle name="Percent 2 4 2 61" xfId="23175"/>
    <cellStyle name="Percent 2 4 2 62" xfId="23791"/>
    <cellStyle name="Percent 2 4 2 63" xfId="23958"/>
    <cellStyle name="Percent 2 4 2 64" xfId="26635"/>
    <cellStyle name="Percent 2 4 2 65" xfId="27900"/>
    <cellStyle name="Percent 2 4 2 66" xfId="26791"/>
    <cellStyle name="Percent 2 4 2 67" xfId="28438"/>
    <cellStyle name="Percent 2 4 2 68" xfId="25867"/>
    <cellStyle name="Percent 2 4 2 69" xfId="28599"/>
    <cellStyle name="Percent 2 4 2 7" xfId="8809"/>
    <cellStyle name="Percent 2 4 2 7 10" xfId="18369"/>
    <cellStyle name="Percent 2 4 2 7 11" xfId="18779"/>
    <cellStyle name="Percent 2 4 2 7 12" xfId="19187"/>
    <cellStyle name="Percent 2 4 2 7 13" xfId="19592"/>
    <cellStyle name="Percent 2 4 2 7 14" xfId="19999"/>
    <cellStyle name="Percent 2 4 2 7 15" xfId="20398"/>
    <cellStyle name="Percent 2 4 2 7 16" xfId="20803"/>
    <cellStyle name="Percent 2 4 2 7 17" xfId="21132"/>
    <cellStyle name="Percent 2 4 2 7 18" xfId="47006"/>
    <cellStyle name="Percent 2 4 2 7 19" xfId="48329"/>
    <cellStyle name="Percent 2 4 2 7 2" xfId="15123"/>
    <cellStyle name="Percent 2 4 2 7 20" xfId="49588"/>
    <cellStyle name="Percent 2 4 2 7 21" xfId="50829"/>
    <cellStyle name="Percent 2 4 2 7 22" xfId="52031"/>
    <cellStyle name="Percent 2 4 2 7 23" xfId="53310"/>
    <cellStyle name="Percent 2 4 2 7 24" xfId="54552"/>
    <cellStyle name="Percent 2 4 2 7 25" xfId="55786"/>
    <cellStyle name="Percent 2 4 2 7 26" xfId="57013"/>
    <cellStyle name="Percent 2 4 2 7 27" xfId="58230"/>
    <cellStyle name="Percent 2 4 2 7 28" xfId="59438"/>
    <cellStyle name="Percent 2 4 2 7 29" xfId="60632"/>
    <cellStyle name="Percent 2 4 2 7 3" xfId="15569"/>
    <cellStyle name="Percent 2 4 2 7 30" xfId="62016"/>
    <cellStyle name="Percent 2 4 2 7 31" xfId="63210"/>
    <cellStyle name="Percent 2 4 2 7 4" xfId="15969"/>
    <cellStyle name="Percent 2 4 2 7 5" xfId="16370"/>
    <cellStyle name="Percent 2 4 2 7 6" xfId="16769"/>
    <cellStyle name="Percent 2 4 2 7 7" xfId="17161"/>
    <cellStyle name="Percent 2 4 2 7 8" xfId="17560"/>
    <cellStyle name="Percent 2 4 2 7 9" xfId="17966"/>
    <cellStyle name="Percent 2 4 2 70" xfId="25850"/>
    <cellStyle name="Percent 2 4 2 71" xfId="28044"/>
    <cellStyle name="Percent 2 4 2 72" xfId="26990"/>
    <cellStyle name="Percent 2 4 2 73" xfId="25690"/>
    <cellStyle name="Percent 2 4 2 74" xfId="29782"/>
    <cellStyle name="Percent 2 4 2 75" xfId="21854"/>
    <cellStyle name="Percent 2 4 2 76" xfId="23946"/>
    <cellStyle name="Percent 2 4 2 77" xfId="41404"/>
    <cellStyle name="Percent 2 4 2 78" xfId="43666"/>
    <cellStyle name="Percent 2 4 2 79" xfId="14166"/>
    <cellStyle name="Percent 2 4 2 8" xfId="8810"/>
    <cellStyle name="Percent 2 4 2 80" xfId="47000"/>
    <cellStyle name="Percent 2 4 2 81" xfId="48323"/>
    <cellStyle name="Percent 2 4 2 82" xfId="49582"/>
    <cellStyle name="Percent 2 4 2 83" xfId="50823"/>
    <cellStyle name="Percent 2 4 2 84" xfId="52025"/>
    <cellStyle name="Percent 2 4 2 85" xfId="53304"/>
    <cellStyle name="Percent 2 4 2 86" xfId="54546"/>
    <cellStyle name="Percent 2 4 2 87" xfId="55780"/>
    <cellStyle name="Percent 2 4 2 88" xfId="57007"/>
    <cellStyle name="Percent 2 4 2 89" xfId="58224"/>
    <cellStyle name="Percent 2 4 2 9" xfId="8811"/>
    <cellStyle name="Percent 2 4 2 90" xfId="59432"/>
    <cellStyle name="Percent 2 4 2 91" xfId="60626"/>
    <cellStyle name="Percent 2 4 2 92" xfId="62010"/>
    <cellStyle name="Percent 2 4 2 93" xfId="63204"/>
    <cellStyle name="Percent 2 4 20" xfId="8812"/>
    <cellStyle name="Percent 2 4 20 2" xfId="16363"/>
    <cellStyle name="Percent 2 4 20 3" xfId="32735"/>
    <cellStyle name="Percent 2 4 20 4" xfId="35267"/>
    <cellStyle name="Percent 2 4 20 5" xfId="38553"/>
    <cellStyle name="Percent 2 4 20 6" xfId="44851"/>
    <cellStyle name="Percent 2 4 21" xfId="8813"/>
    <cellStyle name="Percent 2 4 21 2" xfId="16762"/>
    <cellStyle name="Percent 2 4 21 3" xfId="33031"/>
    <cellStyle name="Percent 2 4 21 4" xfId="36998"/>
    <cellStyle name="Percent 2 4 21 5" xfId="34117"/>
    <cellStyle name="Percent 2 4 21 6" xfId="42337"/>
    <cellStyle name="Percent 2 4 22" xfId="8814"/>
    <cellStyle name="Percent 2 4 22 2" xfId="17154"/>
    <cellStyle name="Percent 2 4 22 3" xfId="33332"/>
    <cellStyle name="Percent 2 4 22 4" xfId="39636"/>
    <cellStyle name="Percent 2 4 22 5" xfId="42342"/>
    <cellStyle name="Percent 2 4 22 6" xfId="41929"/>
    <cellStyle name="Percent 2 4 23" xfId="8815"/>
    <cellStyle name="Percent 2 4 23 2" xfId="17553"/>
    <cellStyle name="Percent 2 4 23 3" xfId="33621"/>
    <cellStyle name="Percent 2 4 23 4" xfId="38119"/>
    <cellStyle name="Percent 2 4 23 5" xfId="41769"/>
    <cellStyle name="Percent 2 4 23 6" xfId="42211"/>
    <cellStyle name="Percent 2 4 24" xfId="8816"/>
    <cellStyle name="Percent 2 4 24 2" xfId="17959"/>
    <cellStyle name="Percent 2 4 24 3" xfId="33896"/>
    <cellStyle name="Percent 2 4 24 4" xfId="41487"/>
    <cellStyle name="Percent 2 4 24 5" xfId="43733"/>
    <cellStyle name="Percent 2 4 24 6" xfId="41766"/>
    <cellStyle name="Percent 2 4 25" xfId="8817"/>
    <cellStyle name="Percent 2 4 25 2" xfId="18362"/>
    <cellStyle name="Percent 2 4 25 3" xfId="34188"/>
    <cellStyle name="Percent 2 4 25 4" xfId="10524"/>
    <cellStyle name="Percent 2 4 25 5" xfId="39655"/>
    <cellStyle name="Percent 2 4 25 6" xfId="43075"/>
    <cellStyle name="Percent 2 4 26" xfId="8818"/>
    <cellStyle name="Percent 2 4 26 2" xfId="18772"/>
    <cellStyle name="Percent 2 4 26 3" xfId="34500"/>
    <cellStyle name="Percent 2 4 26 4" xfId="13220"/>
    <cellStyle name="Percent 2 4 26 5" xfId="36308"/>
    <cellStyle name="Percent 2 4 26 6" xfId="42557"/>
    <cellStyle name="Percent 2 4 27" xfId="8819"/>
    <cellStyle name="Percent 2 4 27 2" xfId="19180"/>
    <cellStyle name="Percent 2 4 27 3" xfId="34804"/>
    <cellStyle name="Percent 2 4 27 4" xfId="10602"/>
    <cellStyle name="Percent 2 4 27 5" xfId="36316"/>
    <cellStyle name="Percent 2 4 27 6" xfId="37234"/>
    <cellStyle name="Percent 2 4 28" xfId="8820"/>
    <cellStyle name="Percent 2 4 28 2" xfId="19585"/>
    <cellStyle name="Percent 2 4 28 3" xfId="35100"/>
    <cellStyle name="Percent 2 4 28 4" xfId="39506"/>
    <cellStyle name="Percent 2 4 28 5" xfId="42240"/>
    <cellStyle name="Percent 2 4 28 6" xfId="44617"/>
    <cellStyle name="Percent 2 4 29" xfId="8821"/>
    <cellStyle name="Percent 2 4 29 2" xfId="19992"/>
    <cellStyle name="Percent 2 4 29 3" xfId="35398"/>
    <cellStyle name="Percent 2 4 29 4" xfId="32952"/>
    <cellStyle name="Percent 2 4 29 5" xfId="37998"/>
    <cellStyle name="Percent 2 4 29 6" xfId="38245"/>
    <cellStyle name="Percent 2 4 3" xfId="8822"/>
    <cellStyle name="Percent 2 4 3 10" xfId="8823"/>
    <cellStyle name="Percent 2 4 3 11" xfId="8824"/>
    <cellStyle name="Percent 2 4 3 12" xfId="8825"/>
    <cellStyle name="Percent 2 4 3 13" xfId="8826"/>
    <cellStyle name="Percent 2 4 3 14" xfId="8827"/>
    <cellStyle name="Percent 2 4 3 15" xfId="8828"/>
    <cellStyle name="Percent 2 4 3 15 2" xfId="15124"/>
    <cellStyle name="Percent 2 4 3 15 3" xfId="31776"/>
    <cellStyle name="Percent 2 4 3 15 4" xfId="13350"/>
    <cellStyle name="Percent 2 4 3 15 5" xfId="36346"/>
    <cellStyle name="Percent 2 4 3 15 6" xfId="32984"/>
    <cellStyle name="Percent 2 4 3 16" xfId="8829"/>
    <cellStyle name="Percent 2 4 3 16 2" xfId="15570"/>
    <cellStyle name="Percent 2 4 3 16 3" xfId="32126"/>
    <cellStyle name="Percent 2 4 3 16 4" xfId="39935"/>
    <cellStyle name="Percent 2 4 3 16 5" xfId="42578"/>
    <cellStyle name="Percent 2 4 3 16 6" xfId="44109"/>
    <cellStyle name="Percent 2 4 3 17" xfId="8830"/>
    <cellStyle name="Percent 2 4 3 17 2" xfId="15970"/>
    <cellStyle name="Percent 2 4 3 17 3" xfId="32438"/>
    <cellStyle name="Percent 2 4 3 17 4" xfId="41265"/>
    <cellStyle name="Percent 2 4 3 17 5" xfId="43556"/>
    <cellStyle name="Percent 2 4 3 17 6" xfId="44656"/>
    <cellStyle name="Percent 2 4 3 18" xfId="8831"/>
    <cellStyle name="Percent 2 4 3 18 2" xfId="16371"/>
    <cellStyle name="Percent 2 4 3 18 3" xfId="32743"/>
    <cellStyle name="Percent 2 4 3 18 4" xfId="41804"/>
    <cellStyle name="Percent 2 4 3 18 5" xfId="43960"/>
    <cellStyle name="Percent 2 4 3 18 6" xfId="41169"/>
    <cellStyle name="Percent 2 4 3 19" xfId="8832"/>
    <cellStyle name="Percent 2 4 3 19 2" xfId="16770"/>
    <cellStyle name="Percent 2 4 3 19 3" xfId="33039"/>
    <cellStyle name="Percent 2 4 3 19 4" xfId="33550"/>
    <cellStyle name="Percent 2 4 3 19 5" xfId="35922"/>
    <cellStyle name="Percent 2 4 3 19 6" xfId="45114"/>
    <cellStyle name="Percent 2 4 3 2" xfId="8833"/>
    <cellStyle name="Percent 2 4 3 2 10" xfId="18371"/>
    <cellStyle name="Percent 2 4 3 2 11" xfId="18781"/>
    <cellStyle name="Percent 2 4 3 2 12" xfId="19189"/>
    <cellStyle name="Percent 2 4 3 2 13" xfId="19594"/>
    <cellStyle name="Percent 2 4 3 2 14" xfId="20001"/>
    <cellStyle name="Percent 2 4 3 2 15" xfId="20400"/>
    <cellStyle name="Percent 2 4 3 2 16" xfId="20805"/>
    <cellStyle name="Percent 2 4 3 2 17" xfId="21134"/>
    <cellStyle name="Percent 2 4 3 2 18" xfId="47008"/>
    <cellStyle name="Percent 2 4 3 2 19" xfId="48331"/>
    <cellStyle name="Percent 2 4 3 2 2" xfId="15125"/>
    <cellStyle name="Percent 2 4 3 2 20" xfId="49590"/>
    <cellStyle name="Percent 2 4 3 2 21" xfId="50831"/>
    <cellStyle name="Percent 2 4 3 2 22" xfId="52033"/>
    <cellStyle name="Percent 2 4 3 2 23" xfId="53312"/>
    <cellStyle name="Percent 2 4 3 2 24" xfId="54554"/>
    <cellStyle name="Percent 2 4 3 2 25" xfId="55788"/>
    <cellStyle name="Percent 2 4 3 2 26" xfId="57015"/>
    <cellStyle name="Percent 2 4 3 2 27" xfId="58232"/>
    <cellStyle name="Percent 2 4 3 2 28" xfId="59440"/>
    <cellStyle name="Percent 2 4 3 2 29" xfId="60634"/>
    <cellStyle name="Percent 2 4 3 2 3" xfId="15571"/>
    <cellStyle name="Percent 2 4 3 2 30" xfId="62018"/>
    <cellStyle name="Percent 2 4 3 2 31" xfId="63212"/>
    <cellStyle name="Percent 2 4 3 2 4" xfId="15971"/>
    <cellStyle name="Percent 2 4 3 2 5" xfId="16372"/>
    <cellStyle name="Percent 2 4 3 2 6" xfId="16771"/>
    <cellStyle name="Percent 2 4 3 2 7" xfId="17163"/>
    <cellStyle name="Percent 2 4 3 2 8" xfId="17562"/>
    <cellStyle name="Percent 2 4 3 2 9" xfId="17968"/>
    <cellStyle name="Percent 2 4 3 20" xfId="8834"/>
    <cellStyle name="Percent 2 4 3 20 2" xfId="17162"/>
    <cellStyle name="Percent 2 4 3 20 3" xfId="33340"/>
    <cellStyle name="Percent 2 4 3 20 4" xfId="38681"/>
    <cellStyle name="Percent 2 4 3 20 5" xfId="14232"/>
    <cellStyle name="Percent 2 4 3 20 6" xfId="34258"/>
    <cellStyle name="Percent 2 4 3 21" xfId="8835"/>
    <cellStyle name="Percent 2 4 3 21 2" xfId="17561"/>
    <cellStyle name="Percent 2 4 3 21 3" xfId="33629"/>
    <cellStyle name="Percent 2 4 3 21 4" xfId="33230"/>
    <cellStyle name="Percent 2 4 3 21 5" xfId="40997"/>
    <cellStyle name="Percent 2 4 3 21 6" xfId="37196"/>
    <cellStyle name="Percent 2 4 3 22" xfId="8836"/>
    <cellStyle name="Percent 2 4 3 22 2" xfId="17967"/>
    <cellStyle name="Percent 2 4 3 22 3" xfId="33904"/>
    <cellStyle name="Percent 2 4 3 22 4" xfId="36608"/>
    <cellStyle name="Percent 2 4 3 22 5" xfId="39228"/>
    <cellStyle name="Percent 2 4 3 22 6" xfId="34738"/>
    <cellStyle name="Percent 2 4 3 23" xfId="8837"/>
    <cellStyle name="Percent 2 4 3 23 2" xfId="18370"/>
    <cellStyle name="Percent 2 4 3 23 3" xfId="34196"/>
    <cellStyle name="Percent 2 4 3 23 4" xfId="32872"/>
    <cellStyle name="Percent 2 4 3 23 5" xfId="41515"/>
    <cellStyle name="Percent 2 4 3 23 6" xfId="43942"/>
    <cellStyle name="Percent 2 4 3 24" xfId="8838"/>
    <cellStyle name="Percent 2 4 3 24 2" xfId="18780"/>
    <cellStyle name="Percent 2 4 3 24 3" xfId="34508"/>
    <cellStyle name="Percent 2 4 3 24 4" xfId="38255"/>
    <cellStyle name="Percent 2 4 3 24 5" xfId="14216"/>
    <cellStyle name="Percent 2 4 3 24 6" xfId="44510"/>
    <cellStyle name="Percent 2 4 3 25" xfId="8839"/>
    <cellStyle name="Percent 2 4 3 25 2" xfId="19188"/>
    <cellStyle name="Percent 2 4 3 25 3" xfId="34812"/>
    <cellStyle name="Percent 2 4 3 25 4" xfId="10606"/>
    <cellStyle name="Percent 2 4 3 25 5" xfId="33666"/>
    <cellStyle name="Percent 2 4 3 25 6" xfId="41286"/>
    <cellStyle name="Percent 2 4 3 26" xfId="8840"/>
    <cellStyle name="Percent 2 4 3 26 2" xfId="19593"/>
    <cellStyle name="Percent 2 4 3 26 3" xfId="35108"/>
    <cellStyle name="Percent 2 4 3 26 4" xfId="39025"/>
    <cellStyle name="Percent 2 4 3 26 5" xfId="22898"/>
    <cellStyle name="Percent 2 4 3 26 6" xfId="44160"/>
    <cellStyle name="Percent 2 4 3 27" xfId="8841"/>
    <cellStyle name="Percent 2 4 3 27 2" xfId="20000"/>
    <cellStyle name="Percent 2 4 3 27 3" xfId="35406"/>
    <cellStyle name="Percent 2 4 3 27 4" xfId="31452"/>
    <cellStyle name="Percent 2 4 3 27 5" xfId="39802"/>
    <cellStyle name="Percent 2 4 3 27 6" xfId="10647"/>
    <cellStyle name="Percent 2 4 3 28" xfId="8842"/>
    <cellStyle name="Percent 2 4 3 28 2" xfId="20399"/>
    <cellStyle name="Percent 2 4 3 28 3" xfId="35742"/>
    <cellStyle name="Percent 2 4 3 28 4" xfId="39822"/>
    <cellStyle name="Percent 2 4 3 28 5" xfId="42488"/>
    <cellStyle name="Percent 2 4 3 28 6" xfId="44108"/>
    <cellStyle name="Percent 2 4 3 29" xfId="8843"/>
    <cellStyle name="Percent 2 4 3 29 2" xfId="20804"/>
    <cellStyle name="Percent 2 4 3 29 3" xfId="36028"/>
    <cellStyle name="Percent 2 4 3 29 4" xfId="10858"/>
    <cellStyle name="Percent 2 4 3 29 5" xfId="35159"/>
    <cellStyle name="Percent 2 4 3 29 6" xfId="43676"/>
    <cellStyle name="Percent 2 4 3 3" xfId="8844"/>
    <cellStyle name="Percent 2 4 3 3 10" xfId="18372"/>
    <cellStyle name="Percent 2 4 3 3 11" xfId="18782"/>
    <cellStyle name="Percent 2 4 3 3 12" xfId="19190"/>
    <cellStyle name="Percent 2 4 3 3 13" xfId="19595"/>
    <cellStyle name="Percent 2 4 3 3 14" xfId="20002"/>
    <cellStyle name="Percent 2 4 3 3 15" xfId="20401"/>
    <cellStyle name="Percent 2 4 3 3 16" xfId="20806"/>
    <cellStyle name="Percent 2 4 3 3 17" xfId="21135"/>
    <cellStyle name="Percent 2 4 3 3 18" xfId="47009"/>
    <cellStyle name="Percent 2 4 3 3 19" xfId="48332"/>
    <cellStyle name="Percent 2 4 3 3 2" xfId="15126"/>
    <cellStyle name="Percent 2 4 3 3 20" xfId="49591"/>
    <cellStyle name="Percent 2 4 3 3 21" xfId="50832"/>
    <cellStyle name="Percent 2 4 3 3 22" xfId="52034"/>
    <cellStyle name="Percent 2 4 3 3 23" xfId="53313"/>
    <cellStyle name="Percent 2 4 3 3 24" xfId="54555"/>
    <cellStyle name="Percent 2 4 3 3 25" xfId="55789"/>
    <cellStyle name="Percent 2 4 3 3 26" xfId="57016"/>
    <cellStyle name="Percent 2 4 3 3 27" xfId="58233"/>
    <cellStyle name="Percent 2 4 3 3 28" xfId="59441"/>
    <cellStyle name="Percent 2 4 3 3 29" xfId="60635"/>
    <cellStyle name="Percent 2 4 3 3 3" xfId="15572"/>
    <cellStyle name="Percent 2 4 3 3 30" xfId="62019"/>
    <cellStyle name="Percent 2 4 3 3 31" xfId="63213"/>
    <cellStyle name="Percent 2 4 3 3 4" xfId="15972"/>
    <cellStyle name="Percent 2 4 3 3 5" xfId="16373"/>
    <cellStyle name="Percent 2 4 3 3 6" xfId="16772"/>
    <cellStyle name="Percent 2 4 3 3 7" xfId="17164"/>
    <cellStyle name="Percent 2 4 3 3 8" xfId="17563"/>
    <cellStyle name="Percent 2 4 3 3 9" xfId="17969"/>
    <cellStyle name="Percent 2 4 3 30" xfId="8845"/>
    <cellStyle name="Percent 2 4 3 30 2" xfId="21133"/>
    <cellStyle name="Percent 2 4 3 30 3" xfId="36277"/>
    <cellStyle name="Percent 2 4 3 30 4" xfId="39726"/>
    <cellStyle name="Percent 2 4 3 30 5" xfId="42414"/>
    <cellStyle name="Percent 2 4 3 30 6" xfId="36733"/>
    <cellStyle name="Percent 2 4 3 31" xfId="8846"/>
    <cellStyle name="Percent 2 4 3 31 2" xfId="18537"/>
    <cellStyle name="Percent 2 4 3 31 3" xfId="34317"/>
    <cellStyle name="Percent 2 4 3 31 4" xfId="18272"/>
    <cellStyle name="Percent 2 4 3 31 5" xfId="32153"/>
    <cellStyle name="Percent 2 4 3 31 6" xfId="43566"/>
    <cellStyle name="Percent 2 4 3 32" xfId="8847"/>
    <cellStyle name="Percent 2 4 3 32 2" xfId="23015"/>
    <cellStyle name="Percent 2 4 3 32 3" xfId="37534"/>
    <cellStyle name="Percent 2 4 3 32 4" xfId="38848"/>
    <cellStyle name="Percent 2 4 3 32 5" xfId="38741"/>
    <cellStyle name="Percent 2 4 3 32 6" xfId="38117"/>
    <cellStyle name="Percent 2 4 3 33" xfId="8848"/>
    <cellStyle name="Percent 2 4 3 33 2" xfId="13878"/>
    <cellStyle name="Percent 2 4 3 33 3" xfId="30678"/>
    <cellStyle name="Percent 2 4 3 33 4" xfId="41877"/>
    <cellStyle name="Percent 2 4 3 33 5" xfId="44015"/>
    <cellStyle name="Percent 2 4 3 33 6" xfId="44340"/>
    <cellStyle name="Percent 2 4 3 34" xfId="9806"/>
    <cellStyle name="Percent 2 4 3 35" xfId="17333"/>
    <cellStyle name="Percent 2 4 3 36" xfId="22489"/>
    <cellStyle name="Percent 2 4 3 37" xfId="24119"/>
    <cellStyle name="Percent 2 4 3 38" xfId="24298"/>
    <cellStyle name="Percent 2 4 3 39" xfId="23166"/>
    <cellStyle name="Percent 2 4 3 4" xfId="8849"/>
    <cellStyle name="Percent 2 4 3 4 10" xfId="18373"/>
    <cellStyle name="Percent 2 4 3 4 11" xfId="18783"/>
    <cellStyle name="Percent 2 4 3 4 12" xfId="19191"/>
    <cellStyle name="Percent 2 4 3 4 13" xfId="19596"/>
    <cellStyle name="Percent 2 4 3 4 14" xfId="20003"/>
    <cellStyle name="Percent 2 4 3 4 15" xfId="20402"/>
    <cellStyle name="Percent 2 4 3 4 16" xfId="20807"/>
    <cellStyle name="Percent 2 4 3 4 17" xfId="21136"/>
    <cellStyle name="Percent 2 4 3 4 18" xfId="47010"/>
    <cellStyle name="Percent 2 4 3 4 19" xfId="48333"/>
    <cellStyle name="Percent 2 4 3 4 2" xfId="15127"/>
    <cellStyle name="Percent 2 4 3 4 20" xfId="49592"/>
    <cellStyle name="Percent 2 4 3 4 21" xfId="50833"/>
    <cellStyle name="Percent 2 4 3 4 22" xfId="52035"/>
    <cellStyle name="Percent 2 4 3 4 23" xfId="53314"/>
    <cellStyle name="Percent 2 4 3 4 24" xfId="54556"/>
    <cellStyle name="Percent 2 4 3 4 25" xfId="55790"/>
    <cellStyle name="Percent 2 4 3 4 26" xfId="57017"/>
    <cellStyle name="Percent 2 4 3 4 27" xfId="58234"/>
    <cellStyle name="Percent 2 4 3 4 28" xfId="59442"/>
    <cellStyle name="Percent 2 4 3 4 29" xfId="60636"/>
    <cellStyle name="Percent 2 4 3 4 3" xfId="15573"/>
    <cellStyle name="Percent 2 4 3 4 30" xfId="62020"/>
    <cellStyle name="Percent 2 4 3 4 31" xfId="63214"/>
    <cellStyle name="Percent 2 4 3 4 4" xfId="15973"/>
    <cellStyle name="Percent 2 4 3 4 5" xfId="16374"/>
    <cellStyle name="Percent 2 4 3 4 6" xfId="16773"/>
    <cellStyle name="Percent 2 4 3 4 7" xfId="17165"/>
    <cellStyle name="Percent 2 4 3 4 8" xfId="17564"/>
    <cellStyle name="Percent 2 4 3 4 9" xfId="17970"/>
    <cellStyle name="Percent 2 4 3 40" xfId="16548"/>
    <cellStyle name="Percent 2 4 3 41" xfId="17712"/>
    <cellStyle name="Percent 2 4 3 42" xfId="23904"/>
    <cellStyle name="Percent 2 4 3 43" xfId="19319"/>
    <cellStyle name="Percent 2 4 3 44" xfId="18261"/>
    <cellStyle name="Percent 2 4 3 45" xfId="22388"/>
    <cellStyle name="Percent 2 4 3 46" xfId="20942"/>
    <cellStyle name="Percent 2 4 3 47" xfId="22276"/>
    <cellStyle name="Percent 2 4 3 48" xfId="17740"/>
    <cellStyle name="Percent 2 4 3 49" xfId="23292"/>
    <cellStyle name="Percent 2 4 3 5" xfId="8850"/>
    <cellStyle name="Percent 2 4 3 5 10" xfId="18374"/>
    <cellStyle name="Percent 2 4 3 5 11" xfId="18784"/>
    <cellStyle name="Percent 2 4 3 5 12" xfId="19192"/>
    <cellStyle name="Percent 2 4 3 5 13" xfId="19597"/>
    <cellStyle name="Percent 2 4 3 5 14" xfId="20004"/>
    <cellStyle name="Percent 2 4 3 5 15" xfId="20403"/>
    <cellStyle name="Percent 2 4 3 5 16" xfId="20808"/>
    <cellStyle name="Percent 2 4 3 5 17" xfId="21137"/>
    <cellStyle name="Percent 2 4 3 5 18" xfId="47011"/>
    <cellStyle name="Percent 2 4 3 5 19" xfId="48334"/>
    <cellStyle name="Percent 2 4 3 5 2" xfId="15128"/>
    <cellStyle name="Percent 2 4 3 5 20" xfId="49593"/>
    <cellStyle name="Percent 2 4 3 5 21" xfId="50834"/>
    <cellStyle name="Percent 2 4 3 5 22" xfId="52036"/>
    <cellStyle name="Percent 2 4 3 5 23" xfId="53315"/>
    <cellStyle name="Percent 2 4 3 5 24" xfId="54557"/>
    <cellStyle name="Percent 2 4 3 5 25" xfId="55791"/>
    <cellStyle name="Percent 2 4 3 5 26" xfId="57018"/>
    <cellStyle name="Percent 2 4 3 5 27" xfId="58235"/>
    <cellStyle name="Percent 2 4 3 5 28" xfId="59443"/>
    <cellStyle name="Percent 2 4 3 5 29" xfId="60637"/>
    <cellStyle name="Percent 2 4 3 5 3" xfId="15574"/>
    <cellStyle name="Percent 2 4 3 5 30" xfId="62021"/>
    <cellStyle name="Percent 2 4 3 5 31" xfId="63215"/>
    <cellStyle name="Percent 2 4 3 5 4" xfId="15974"/>
    <cellStyle name="Percent 2 4 3 5 5" xfId="16375"/>
    <cellStyle name="Percent 2 4 3 5 6" xfId="16774"/>
    <cellStyle name="Percent 2 4 3 5 7" xfId="17166"/>
    <cellStyle name="Percent 2 4 3 5 8" xfId="17565"/>
    <cellStyle name="Percent 2 4 3 5 9" xfId="17971"/>
    <cellStyle name="Percent 2 4 3 50" xfId="22565"/>
    <cellStyle name="Percent 2 4 3 51" xfId="18275"/>
    <cellStyle name="Percent 2 4 3 52" xfId="19452"/>
    <cellStyle name="Percent 2 4 3 53" xfId="23142"/>
    <cellStyle name="Percent 2 4 3 54" xfId="20136"/>
    <cellStyle name="Percent 2 4 3 55" xfId="20603"/>
    <cellStyle name="Percent 2 4 3 56" xfId="15722"/>
    <cellStyle name="Percent 2 4 3 57" xfId="20710"/>
    <cellStyle name="Percent 2 4 3 58" xfId="22669"/>
    <cellStyle name="Percent 2 4 3 59" xfId="17398"/>
    <cellStyle name="Percent 2 4 3 6" xfId="8851"/>
    <cellStyle name="Percent 2 4 3 6 10" xfId="18375"/>
    <cellStyle name="Percent 2 4 3 6 11" xfId="18785"/>
    <cellStyle name="Percent 2 4 3 6 12" xfId="19193"/>
    <cellStyle name="Percent 2 4 3 6 13" xfId="19598"/>
    <cellStyle name="Percent 2 4 3 6 14" xfId="20005"/>
    <cellStyle name="Percent 2 4 3 6 15" xfId="20404"/>
    <cellStyle name="Percent 2 4 3 6 16" xfId="20809"/>
    <cellStyle name="Percent 2 4 3 6 17" xfId="21138"/>
    <cellStyle name="Percent 2 4 3 6 18" xfId="47012"/>
    <cellStyle name="Percent 2 4 3 6 19" xfId="48335"/>
    <cellStyle name="Percent 2 4 3 6 2" xfId="15129"/>
    <cellStyle name="Percent 2 4 3 6 20" xfId="49594"/>
    <cellStyle name="Percent 2 4 3 6 21" xfId="50835"/>
    <cellStyle name="Percent 2 4 3 6 22" xfId="52037"/>
    <cellStyle name="Percent 2 4 3 6 23" xfId="53316"/>
    <cellStyle name="Percent 2 4 3 6 24" xfId="54558"/>
    <cellStyle name="Percent 2 4 3 6 25" xfId="55792"/>
    <cellStyle name="Percent 2 4 3 6 26" xfId="57019"/>
    <cellStyle name="Percent 2 4 3 6 27" xfId="58236"/>
    <cellStyle name="Percent 2 4 3 6 28" xfId="59444"/>
    <cellStyle name="Percent 2 4 3 6 29" xfId="60638"/>
    <cellStyle name="Percent 2 4 3 6 3" xfId="15575"/>
    <cellStyle name="Percent 2 4 3 6 30" xfId="62022"/>
    <cellStyle name="Percent 2 4 3 6 31" xfId="63216"/>
    <cellStyle name="Percent 2 4 3 6 4" xfId="15975"/>
    <cellStyle name="Percent 2 4 3 6 5" xfId="16376"/>
    <cellStyle name="Percent 2 4 3 6 6" xfId="16775"/>
    <cellStyle name="Percent 2 4 3 6 7" xfId="17167"/>
    <cellStyle name="Percent 2 4 3 6 8" xfId="17566"/>
    <cellStyle name="Percent 2 4 3 6 9" xfId="17972"/>
    <cellStyle name="Percent 2 4 3 60" xfId="21520"/>
    <cellStyle name="Percent 2 4 3 61" xfId="23642"/>
    <cellStyle name="Percent 2 4 3 62" xfId="21555"/>
    <cellStyle name="Percent 2 4 3 63" xfId="21797"/>
    <cellStyle name="Percent 2 4 3 64" xfId="28685"/>
    <cellStyle name="Percent 2 4 3 65" xfId="28620"/>
    <cellStyle name="Percent 2 4 3 66" xfId="24054"/>
    <cellStyle name="Percent 2 4 3 67" xfId="29197"/>
    <cellStyle name="Percent 2 4 3 68" xfId="22448"/>
    <cellStyle name="Percent 2 4 3 69" xfId="24692"/>
    <cellStyle name="Percent 2 4 3 7" xfId="8852"/>
    <cellStyle name="Percent 2 4 3 7 10" xfId="18376"/>
    <cellStyle name="Percent 2 4 3 7 11" xfId="18786"/>
    <cellStyle name="Percent 2 4 3 7 12" xfId="19194"/>
    <cellStyle name="Percent 2 4 3 7 13" xfId="19599"/>
    <cellStyle name="Percent 2 4 3 7 14" xfId="20006"/>
    <cellStyle name="Percent 2 4 3 7 15" xfId="20405"/>
    <cellStyle name="Percent 2 4 3 7 16" xfId="20810"/>
    <cellStyle name="Percent 2 4 3 7 17" xfId="21139"/>
    <cellStyle name="Percent 2 4 3 7 18" xfId="47013"/>
    <cellStyle name="Percent 2 4 3 7 19" xfId="48336"/>
    <cellStyle name="Percent 2 4 3 7 2" xfId="15130"/>
    <cellStyle name="Percent 2 4 3 7 20" xfId="49595"/>
    <cellStyle name="Percent 2 4 3 7 21" xfId="50836"/>
    <cellStyle name="Percent 2 4 3 7 22" xfId="52038"/>
    <cellStyle name="Percent 2 4 3 7 23" xfId="53317"/>
    <cellStyle name="Percent 2 4 3 7 24" xfId="54559"/>
    <cellStyle name="Percent 2 4 3 7 25" xfId="55793"/>
    <cellStyle name="Percent 2 4 3 7 26" xfId="57020"/>
    <cellStyle name="Percent 2 4 3 7 27" xfId="58237"/>
    <cellStyle name="Percent 2 4 3 7 28" xfId="59445"/>
    <cellStyle name="Percent 2 4 3 7 29" xfId="60639"/>
    <cellStyle name="Percent 2 4 3 7 3" xfId="15576"/>
    <cellStyle name="Percent 2 4 3 7 30" xfId="62023"/>
    <cellStyle name="Percent 2 4 3 7 31" xfId="63217"/>
    <cellStyle name="Percent 2 4 3 7 4" xfId="15976"/>
    <cellStyle name="Percent 2 4 3 7 5" xfId="16377"/>
    <cellStyle name="Percent 2 4 3 7 6" xfId="16776"/>
    <cellStyle name="Percent 2 4 3 7 7" xfId="17168"/>
    <cellStyle name="Percent 2 4 3 7 8" xfId="17567"/>
    <cellStyle name="Percent 2 4 3 7 9" xfId="17973"/>
    <cellStyle name="Percent 2 4 3 70" xfId="21918"/>
    <cellStyle name="Percent 2 4 3 71" xfId="26559"/>
    <cellStyle name="Percent 2 4 3 72" xfId="25500"/>
    <cellStyle name="Percent 2 4 3 73" xfId="28707"/>
    <cellStyle name="Percent 2 4 3 74" xfId="18231"/>
    <cellStyle name="Percent 2 4 3 75" xfId="24242"/>
    <cellStyle name="Percent 2 4 3 76" xfId="23590"/>
    <cellStyle name="Percent 2 4 3 77" xfId="41892"/>
    <cellStyle name="Percent 2 4 3 78" xfId="44024"/>
    <cellStyle name="Percent 2 4 3 79" xfId="33998"/>
    <cellStyle name="Percent 2 4 3 8" xfId="8853"/>
    <cellStyle name="Percent 2 4 3 80" xfId="47007"/>
    <cellStyle name="Percent 2 4 3 81" xfId="48330"/>
    <cellStyle name="Percent 2 4 3 82" xfId="49589"/>
    <cellStyle name="Percent 2 4 3 83" xfId="50830"/>
    <cellStyle name="Percent 2 4 3 84" xfId="52032"/>
    <cellStyle name="Percent 2 4 3 85" xfId="53311"/>
    <cellStyle name="Percent 2 4 3 86" xfId="54553"/>
    <cellStyle name="Percent 2 4 3 87" xfId="55787"/>
    <cellStyle name="Percent 2 4 3 88" xfId="57014"/>
    <cellStyle name="Percent 2 4 3 89" xfId="58231"/>
    <cellStyle name="Percent 2 4 3 9" xfId="8854"/>
    <cellStyle name="Percent 2 4 3 90" xfId="59439"/>
    <cellStyle name="Percent 2 4 3 91" xfId="60633"/>
    <cellStyle name="Percent 2 4 3 92" xfId="62017"/>
    <cellStyle name="Percent 2 4 3 93" xfId="63211"/>
    <cellStyle name="Percent 2 4 30" xfId="8855"/>
    <cellStyle name="Percent 2 4 30 2" xfId="20391"/>
    <cellStyle name="Percent 2 4 30 3" xfId="35734"/>
    <cellStyle name="Percent 2 4 30 4" xfId="40563"/>
    <cellStyle name="Percent 2 4 30 5" xfId="43055"/>
    <cellStyle name="Percent 2 4 30 6" xfId="44459"/>
    <cellStyle name="Percent 2 4 31" xfId="8856"/>
    <cellStyle name="Percent 2 4 31 2" xfId="20796"/>
    <cellStyle name="Percent 2 4 31 3" xfId="36020"/>
    <cellStyle name="Percent 2 4 31 4" xfId="31432"/>
    <cellStyle name="Percent 2 4 31 5" xfId="41823"/>
    <cellStyle name="Percent 2 4 31 6" xfId="37264"/>
    <cellStyle name="Percent 2 4 32" xfId="8857"/>
    <cellStyle name="Percent 2 4 32 2" xfId="21125"/>
    <cellStyle name="Percent 2 4 32 3" xfId="36270"/>
    <cellStyle name="Percent 2 4 32 4" xfId="41215"/>
    <cellStyle name="Percent 2 4 32 5" xfId="43524"/>
    <cellStyle name="Percent 2 4 32 6" xfId="44368"/>
    <cellStyle name="Percent 2 4 33" xfId="8858"/>
    <cellStyle name="Percent 2 4 33 2" xfId="18541"/>
    <cellStyle name="Percent 2 4 33 3" xfId="34320"/>
    <cellStyle name="Percent 2 4 33 4" xfId="30806"/>
    <cellStyle name="Percent 2 4 33 5" xfId="36935"/>
    <cellStyle name="Percent 2 4 33 6" xfId="43141"/>
    <cellStyle name="Percent 2 4 34" xfId="8859"/>
    <cellStyle name="Percent 2 4 34 2" xfId="23017"/>
    <cellStyle name="Percent 2 4 34 3" xfId="37536"/>
    <cellStyle name="Percent 2 4 34 4" xfId="38596"/>
    <cellStyle name="Percent 2 4 34 5" xfId="40330"/>
    <cellStyle name="Percent 2 4 34 6" xfId="10623"/>
    <cellStyle name="Percent 2 4 35" xfId="8860"/>
    <cellStyle name="Percent 2 4 35 2" xfId="13872"/>
    <cellStyle name="Percent 2 4 35 3" xfId="30672"/>
    <cellStyle name="Percent 2 4 35 4" xfId="38078"/>
    <cellStyle name="Percent 2 4 35 5" xfId="37425"/>
    <cellStyle name="Percent 2 4 35 6" xfId="42828"/>
    <cellStyle name="Percent 2 4 36" xfId="9804"/>
    <cellStyle name="Percent 2 4 37" xfId="17320"/>
    <cellStyle name="Percent 2 4 38" xfId="22491"/>
    <cellStyle name="Percent 2 4 39" xfId="24180"/>
    <cellStyle name="Percent 2 4 4" xfId="8861"/>
    <cellStyle name="Percent 2 4 4 10" xfId="18377"/>
    <cellStyle name="Percent 2 4 4 11" xfId="18787"/>
    <cellStyle name="Percent 2 4 4 12" xfId="19195"/>
    <cellStyle name="Percent 2 4 4 13" xfId="19600"/>
    <cellStyle name="Percent 2 4 4 14" xfId="20007"/>
    <cellStyle name="Percent 2 4 4 15" xfId="20406"/>
    <cellStyle name="Percent 2 4 4 16" xfId="20811"/>
    <cellStyle name="Percent 2 4 4 17" xfId="21140"/>
    <cellStyle name="Percent 2 4 4 18" xfId="47014"/>
    <cellStyle name="Percent 2 4 4 19" xfId="48337"/>
    <cellStyle name="Percent 2 4 4 2" xfId="15131"/>
    <cellStyle name="Percent 2 4 4 20" xfId="49596"/>
    <cellStyle name="Percent 2 4 4 21" xfId="50837"/>
    <cellStyle name="Percent 2 4 4 22" xfId="52039"/>
    <cellStyle name="Percent 2 4 4 23" xfId="53318"/>
    <cellStyle name="Percent 2 4 4 24" xfId="54560"/>
    <cellStyle name="Percent 2 4 4 25" xfId="55794"/>
    <cellStyle name="Percent 2 4 4 26" xfId="57021"/>
    <cellStyle name="Percent 2 4 4 27" xfId="58238"/>
    <cellStyle name="Percent 2 4 4 28" xfId="59446"/>
    <cellStyle name="Percent 2 4 4 29" xfId="60640"/>
    <cellStyle name="Percent 2 4 4 3" xfId="15577"/>
    <cellStyle name="Percent 2 4 4 30" xfId="62024"/>
    <cellStyle name="Percent 2 4 4 31" xfId="63218"/>
    <cellStyle name="Percent 2 4 4 4" xfId="15977"/>
    <cellStyle name="Percent 2 4 4 5" xfId="16378"/>
    <cellStyle name="Percent 2 4 4 6" xfId="16777"/>
    <cellStyle name="Percent 2 4 4 7" xfId="17169"/>
    <cellStyle name="Percent 2 4 4 8" xfId="17568"/>
    <cellStyle name="Percent 2 4 4 9" xfId="17974"/>
    <cellStyle name="Percent 2 4 40" xfId="22332"/>
    <cellStyle name="Percent 2 4 41" xfId="20310"/>
    <cellStyle name="Percent 2 4 42" xfId="22237"/>
    <cellStyle name="Percent 2 4 43" xfId="22857"/>
    <cellStyle name="Percent 2 4 44" xfId="22155"/>
    <cellStyle name="Percent 2 4 45" xfId="21280"/>
    <cellStyle name="Percent 2 4 46" xfId="22644"/>
    <cellStyle name="Percent 2 4 47" xfId="17426"/>
    <cellStyle name="Percent 2 4 48" xfId="19395"/>
    <cellStyle name="Percent 2 4 49" xfId="24113"/>
    <cellStyle name="Percent 2 4 5" xfId="8862"/>
    <cellStyle name="Percent 2 4 5 10" xfId="18378"/>
    <cellStyle name="Percent 2 4 5 11" xfId="18788"/>
    <cellStyle name="Percent 2 4 5 12" xfId="19196"/>
    <cellStyle name="Percent 2 4 5 13" xfId="19601"/>
    <cellStyle name="Percent 2 4 5 14" xfId="20008"/>
    <cellStyle name="Percent 2 4 5 15" xfId="20407"/>
    <cellStyle name="Percent 2 4 5 16" xfId="20812"/>
    <cellStyle name="Percent 2 4 5 17" xfId="21141"/>
    <cellStyle name="Percent 2 4 5 18" xfId="47015"/>
    <cellStyle name="Percent 2 4 5 19" xfId="48338"/>
    <cellStyle name="Percent 2 4 5 2" xfId="15132"/>
    <cellStyle name="Percent 2 4 5 20" xfId="49597"/>
    <cellStyle name="Percent 2 4 5 21" xfId="50838"/>
    <cellStyle name="Percent 2 4 5 22" xfId="52040"/>
    <cellStyle name="Percent 2 4 5 23" xfId="53319"/>
    <cellStyle name="Percent 2 4 5 24" xfId="54561"/>
    <cellStyle name="Percent 2 4 5 25" xfId="55795"/>
    <cellStyle name="Percent 2 4 5 26" xfId="57022"/>
    <cellStyle name="Percent 2 4 5 27" xfId="58239"/>
    <cellStyle name="Percent 2 4 5 28" xfId="59447"/>
    <cellStyle name="Percent 2 4 5 29" xfId="60641"/>
    <cellStyle name="Percent 2 4 5 3" xfId="15578"/>
    <cellStyle name="Percent 2 4 5 30" xfId="62025"/>
    <cellStyle name="Percent 2 4 5 31" xfId="63219"/>
    <cellStyle name="Percent 2 4 5 4" xfId="15978"/>
    <cellStyle name="Percent 2 4 5 5" xfId="16379"/>
    <cellStyle name="Percent 2 4 5 6" xfId="16778"/>
    <cellStyle name="Percent 2 4 5 7" xfId="17170"/>
    <cellStyle name="Percent 2 4 5 8" xfId="17569"/>
    <cellStyle name="Percent 2 4 5 9" xfId="17975"/>
    <cellStyle name="Percent 2 4 50" xfId="22298"/>
    <cellStyle name="Percent 2 4 51" xfId="20565"/>
    <cellStyle name="Percent 2 4 52" xfId="23759"/>
    <cellStyle name="Percent 2 4 53" xfId="20678"/>
    <cellStyle name="Percent 2 4 54" xfId="23491"/>
    <cellStyle name="Percent 2 4 55" xfId="21293"/>
    <cellStyle name="Percent 2 4 56" xfId="23600"/>
    <cellStyle name="Percent 2 4 57" xfId="17428"/>
    <cellStyle name="Percent 2 4 58" xfId="19396"/>
    <cellStyle name="Percent 2 4 59" xfId="24570"/>
    <cellStyle name="Percent 2 4 6" xfId="8863"/>
    <cellStyle name="Percent 2 4 6 10" xfId="18379"/>
    <cellStyle name="Percent 2 4 6 11" xfId="18789"/>
    <cellStyle name="Percent 2 4 6 12" xfId="19197"/>
    <cellStyle name="Percent 2 4 6 13" xfId="19602"/>
    <cellStyle name="Percent 2 4 6 14" xfId="20009"/>
    <cellStyle name="Percent 2 4 6 15" xfId="20408"/>
    <cellStyle name="Percent 2 4 6 16" xfId="20813"/>
    <cellStyle name="Percent 2 4 6 17" xfId="21142"/>
    <cellStyle name="Percent 2 4 6 18" xfId="47016"/>
    <cellStyle name="Percent 2 4 6 19" xfId="48339"/>
    <cellStyle name="Percent 2 4 6 2" xfId="15133"/>
    <cellStyle name="Percent 2 4 6 20" xfId="49598"/>
    <cellStyle name="Percent 2 4 6 21" xfId="50839"/>
    <cellStyle name="Percent 2 4 6 22" xfId="52041"/>
    <cellStyle name="Percent 2 4 6 23" xfId="53320"/>
    <cellStyle name="Percent 2 4 6 24" xfId="54562"/>
    <cellStyle name="Percent 2 4 6 25" xfId="55796"/>
    <cellStyle name="Percent 2 4 6 26" xfId="57023"/>
    <cellStyle name="Percent 2 4 6 27" xfId="58240"/>
    <cellStyle name="Percent 2 4 6 28" xfId="59448"/>
    <cellStyle name="Percent 2 4 6 29" xfId="60642"/>
    <cellStyle name="Percent 2 4 6 3" xfId="15579"/>
    <cellStyle name="Percent 2 4 6 30" xfId="62026"/>
    <cellStyle name="Percent 2 4 6 31" xfId="63220"/>
    <cellStyle name="Percent 2 4 6 4" xfId="15979"/>
    <cellStyle name="Percent 2 4 6 5" xfId="16380"/>
    <cellStyle name="Percent 2 4 6 6" xfId="16779"/>
    <cellStyle name="Percent 2 4 6 7" xfId="17171"/>
    <cellStyle name="Percent 2 4 6 8" xfId="17570"/>
    <cellStyle name="Percent 2 4 6 9" xfId="17976"/>
    <cellStyle name="Percent 2 4 60" xfId="24770"/>
    <cellStyle name="Percent 2 4 61" xfId="24975"/>
    <cellStyle name="Percent 2 4 62" xfId="25171"/>
    <cellStyle name="Percent 2 4 63" xfId="25370"/>
    <cellStyle name="Percent 2 4 64" xfId="25569"/>
    <cellStyle name="Percent 2 4 65" xfId="25757"/>
    <cellStyle name="Percent 2 4 66" xfId="23601"/>
    <cellStyle name="Percent 2 4 67" xfId="25870"/>
    <cellStyle name="Percent 2 4 68" xfId="23656"/>
    <cellStyle name="Percent 2 4 69" xfId="27173"/>
    <cellStyle name="Percent 2 4 7" xfId="8864"/>
    <cellStyle name="Percent 2 4 7 10" xfId="18380"/>
    <cellStyle name="Percent 2 4 7 11" xfId="18790"/>
    <cellStyle name="Percent 2 4 7 12" xfId="19198"/>
    <cellStyle name="Percent 2 4 7 13" xfId="19603"/>
    <cellStyle name="Percent 2 4 7 14" xfId="20010"/>
    <cellStyle name="Percent 2 4 7 15" xfId="20409"/>
    <cellStyle name="Percent 2 4 7 16" xfId="20814"/>
    <cellStyle name="Percent 2 4 7 17" xfId="21143"/>
    <cellStyle name="Percent 2 4 7 18" xfId="47017"/>
    <cellStyle name="Percent 2 4 7 19" xfId="48340"/>
    <cellStyle name="Percent 2 4 7 2" xfId="15134"/>
    <cellStyle name="Percent 2 4 7 20" xfId="49599"/>
    <cellStyle name="Percent 2 4 7 21" xfId="50840"/>
    <cellStyle name="Percent 2 4 7 22" xfId="52042"/>
    <cellStyle name="Percent 2 4 7 23" xfId="53321"/>
    <cellStyle name="Percent 2 4 7 24" xfId="54563"/>
    <cellStyle name="Percent 2 4 7 25" xfId="55797"/>
    <cellStyle name="Percent 2 4 7 26" xfId="57024"/>
    <cellStyle name="Percent 2 4 7 27" xfId="58241"/>
    <cellStyle name="Percent 2 4 7 28" xfId="59449"/>
    <cellStyle name="Percent 2 4 7 29" xfId="60643"/>
    <cellStyle name="Percent 2 4 7 3" xfId="15580"/>
    <cellStyle name="Percent 2 4 7 30" xfId="62027"/>
    <cellStyle name="Percent 2 4 7 31" xfId="63221"/>
    <cellStyle name="Percent 2 4 7 4" xfId="15980"/>
    <cellStyle name="Percent 2 4 7 5" xfId="16381"/>
    <cellStyle name="Percent 2 4 7 6" xfId="16780"/>
    <cellStyle name="Percent 2 4 7 7" xfId="17172"/>
    <cellStyle name="Percent 2 4 7 8" xfId="17571"/>
    <cellStyle name="Percent 2 4 7 9" xfId="17977"/>
    <cellStyle name="Percent 2 4 70" xfId="21780"/>
    <cellStyle name="Percent 2 4 71" xfId="28416"/>
    <cellStyle name="Percent 2 4 72" xfId="26938"/>
    <cellStyle name="Percent 2 4 73" xfId="29517"/>
    <cellStyle name="Percent 2 4 74" xfId="29202"/>
    <cellStyle name="Percent 2 4 75" xfId="27825"/>
    <cellStyle name="Percent 2 4 76" xfId="25876"/>
    <cellStyle name="Percent 2 4 77" xfId="29182"/>
    <cellStyle name="Percent 2 4 78" xfId="22729"/>
    <cellStyle name="Percent 2 4 79" xfId="30021"/>
    <cellStyle name="Percent 2 4 8" xfId="8865"/>
    <cellStyle name="Percent 2 4 8 10" xfId="18381"/>
    <cellStyle name="Percent 2 4 8 11" xfId="18791"/>
    <cellStyle name="Percent 2 4 8 12" xfId="19199"/>
    <cellStyle name="Percent 2 4 8 13" xfId="19604"/>
    <cellStyle name="Percent 2 4 8 14" xfId="20011"/>
    <cellStyle name="Percent 2 4 8 15" xfId="20410"/>
    <cellStyle name="Percent 2 4 8 16" xfId="20815"/>
    <cellStyle name="Percent 2 4 8 17" xfId="21144"/>
    <cellStyle name="Percent 2 4 8 18" xfId="47018"/>
    <cellStyle name="Percent 2 4 8 19" xfId="48341"/>
    <cellStyle name="Percent 2 4 8 2" xfId="15135"/>
    <cellStyle name="Percent 2 4 8 20" xfId="49600"/>
    <cellStyle name="Percent 2 4 8 21" xfId="50841"/>
    <cellStyle name="Percent 2 4 8 22" xfId="52043"/>
    <cellStyle name="Percent 2 4 8 23" xfId="53322"/>
    <cellStyle name="Percent 2 4 8 24" xfId="54564"/>
    <cellStyle name="Percent 2 4 8 25" xfId="55798"/>
    <cellStyle name="Percent 2 4 8 26" xfId="57025"/>
    <cellStyle name="Percent 2 4 8 27" xfId="58242"/>
    <cellStyle name="Percent 2 4 8 28" xfId="59450"/>
    <cellStyle name="Percent 2 4 8 29" xfId="60644"/>
    <cellStyle name="Percent 2 4 8 3" xfId="15581"/>
    <cellStyle name="Percent 2 4 8 30" xfId="62028"/>
    <cellStyle name="Percent 2 4 8 31" xfId="63222"/>
    <cellStyle name="Percent 2 4 8 4" xfId="15981"/>
    <cellStyle name="Percent 2 4 8 5" xfId="16382"/>
    <cellStyle name="Percent 2 4 8 6" xfId="16781"/>
    <cellStyle name="Percent 2 4 8 7" xfId="17173"/>
    <cellStyle name="Percent 2 4 8 8" xfId="17572"/>
    <cellStyle name="Percent 2 4 8 9" xfId="17978"/>
    <cellStyle name="Percent 2 4 80" xfId="32067"/>
    <cellStyle name="Percent 2 4 81" xfId="44920"/>
    <cellStyle name="Percent 2 4 82" xfId="46999"/>
    <cellStyle name="Percent 2 4 83" xfId="48322"/>
    <cellStyle name="Percent 2 4 84" xfId="49581"/>
    <cellStyle name="Percent 2 4 85" xfId="50822"/>
    <cellStyle name="Percent 2 4 86" xfId="52024"/>
    <cellStyle name="Percent 2 4 87" xfId="53303"/>
    <cellStyle name="Percent 2 4 88" xfId="54545"/>
    <cellStyle name="Percent 2 4 89" xfId="55779"/>
    <cellStyle name="Percent 2 4 9" xfId="8866"/>
    <cellStyle name="Percent 2 4 9 10" xfId="18382"/>
    <cellStyle name="Percent 2 4 9 11" xfId="18792"/>
    <cellStyle name="Percent 2 4 9 12" xfId="19200"/>
    <cellStyle name="Percent 2 4 9 13" xfId="19605"/>
    <cellStyle name="Percent 2 4 9 14" xfId="20012"/>
    <cellStyle name="Percent 2 4 9 15" xfId="20411"/>
    <cellStyle name="Percent 2 4 9 16" xfId="20816"/>
    <cellStyle name="Percent 2 4 9 17" xfId="21145"/>
    <cellStyle name="Percent 2 4 9 18" xfId="47019"/>
    <cellStyle name="Percent 2 4 9 19" xfId="48342"/>
    <cellStyle name="Percent 2 4 9 2" xfId="15136"/>
    <cellStyle name="Percent 2 4 9 20" xfId="49601"/>
    <cellStyle name="Percent 2 4 9 21" xfId="50842"/>
    <cellStyle name="Percent 2 4 9 22" xfId="52044"/>
    <cellStyle name="Percent 2 4 9 23" xfId="53323"/>
    <cellStyle name="Percent 2 4 9 24" xfId="54565"/>
    <cellStyle name="Percent 2 4 9 25" xfId="55799"/>
    <cellStyle name="Percent 2 4 9 26" xfId="57026"/>
    <cellStyle name="Percent 2 4 9 27" xfId="58243"/>
    <cellStyle name="Percent 2 4 9 28" xfId="59451"/>
    <cellStyle name="Percent 2 4 9 29" xfId="60645"/>
    <cellStyle name="Percent 2 4 9 3" xfId="15582"/>
    <cellStyle name="Percent 2 4 9 30" xfId="62029"/>
    <cellStyle name="Percent 2 4 9 31" xfId="63223"/>
    <cellStyle name="Percent 2 4 9 4" xfId="15982"/>
    <cellStyle name="Percent 2 4 9 5" xfId="16383"/>
    <cellStyle name="Percent 2 4 9 6" xfId="16782"/>
    <cellStyle name="Percent 2 4 9 7" xfId="17174"/>
    <cellStyle name="Percent 2 4 9 8" xfId="17573"/>
    <cellStyle name="Percent 2 4 9 9" xfId="17979"/>
    <cellStyle name="Percent 2 4 90" xfId="57006"/>
    <cellStyle name="Percent 2 4 91" xfId="58223"/>
    <cellStyle name="Percent 2 4 92" xfId="59431"/>
    <cellStyle name="Percent 2 4 93" xfId="60625"/>
    <cellStyle name="Percent 2 4 94" xfId="62009"/>
    <cellStyle name="Percent 2 4 95" xfId="63203"/>
    <cellStyle name="Percent 2 5" xfId="8867"/>
    <cellStyle name="Percent 2 5 10" xfId="8868"/>
    <cellStyle name="Percent 2 5 11" xfId="8869"/>
    <cellStyle name="Percent 2 5 12" xfId="8870"/>
    <cellStyle name="Percent 2 5 13" xfId="8871"/>
    <cellStyle name="Percent 2 5 14" xfId="8872"/>
    <cellStyle name="Percent 2 5 15" xfId="8873"/>
    <cellStyle name="Percent 2 5 16" xfId="8874"/>
    <cellStyle name="Percent 2 5 17" xfId="8875"/>
    <cellStyle name="Percent 2 5 17 2" xfId="15137"/>
    <cellStyle name="Percent 2 5 17 3" xfId="31789"/>
    <cellStyle name="Percent 2 5 17 4" xfId="10139"/>
    <cellStyle name="Percent 2 5 17 5" xfId="31756"/>
    <cellStyle name="Percent 2 5 17 6" xfId="32689"/>
    <cellStyle name="Percent 2 5 18" xfId="8876"/>
    <cellStyle name="Percent 2 5 18 2" xfId="15583"/>
    <cellStyle name="Percent 2 5 18 3" xfId="32139"/>
    <cellStyle name="Percent 2 5 18 4" xfId="35839"/>
    <cellStyle name="Percent 2 5 18 5" xfId="37900"/>
    <cellStyle name="Percent 2 5 18 6" xfId="36751"/>
    <cellStyle name="Percent 2 5 19" xfId="8877"/>
    <cellStyle name="Percent 2 5 19 2" xfId="15983"/>
    <cellStyle name="Percent 2 5 19 3" xfId="32451"/>
    <cellStyle name="Percent 2 5 19 4" xfId="39825"/>
    <cellStyle name="Percent 2 5 19 5" xfId="42490"/>
    <cellStyle name="Percent 2 5 19 6" xfId="44064"/>
    <cellStyle name="Percent 2 5 2" xfId="8878"/>
    <cellStyle name="Percent 2 5 2 10" xfId="8879"/>
    <cellStyle name="Percent 2 5 2 11" xfId="8880"/>
    <cellStyle name="Percent 2 5 2 12" xfId="8881"/>
    <cellStyle name="Percent 2 5 2 13" xfId="8882"/>
    <cellStyle name="Percent 2 5 2 14" xfId="8883"/>
    <cellStyle name="Percent 2 5 2 15" xfId="8884"/>
    <cellStyle name="Percent 2 5 2 15 2" xfId="15138"/>
    <cellStyle name="Percent 2 5 2 15 3" xfId="31790"/>
    <cellStyle name="Percent 2 5 2 15 4" xfId="10140"/>
    <cellStyle name="Percent 2 5 2 15 5" xfId="32107"/>
    <cellStyle name="Percent 2 5 2 15 6" xfId="10592"/>
    <cellStyle name="Percent 2 5 2 16" xfId="8885"/>
    <cellStyle name="Percent 2 5 2 16 2" xfId="15584"/>
    <cellStyle name="Percent 2 5 2 16 3" xfId="32140"/>
    <cellStyle name="Percent 2 5 2 16 4" xfId="37032"/>
    <cellStyle name="Percent 2 5 2 16 5" xfId="36576"/>
    <cellStyle name="Percent 2 5 2 16 6" xfId="41593"/>
    <cellStyle name="Percent 2 5 2 17" xfId="8886"/>
    <cellStyle name="Percent 2 5 2 17 2" xfId="15984"/>
    <cellStyle name="Percent 2 5 2 17 3" xfId="32452"/>
    <cellStyle name="Percent 2 5 2 17 4" xfId="39723"/>
    <cellStyle name="Percent 2 5 2 17 5" xfId="42411"/>
    <cellStyle name="Percent 2 5 2 17 6" xfId="38415"/>
    <cellStyle name="Percent 2 5 2 18" xfId="8887"/>
    <cellStyle name="Percent 2 5 2 18 2" xfId="16385"/>
    <cellStyle name="Percent 2 5 2 18 3" xfId="32757"/>
    <cellStyle name="Percent 2 5 2 18 4" xfId="40795"/>
    <cellStyle name="Percent 2 5 2 18 5" xfId="43216"/>
    <cellStyle name="Percent 2 5 2 18 6" xfId="44519"/>
    <cellStyle name="Percent 2 5 2 19" xfId="8888"/>
    <cellStyle name="Percent 2 5 2 19 2" xfId="16784"/>
    <cellStyle name="Percent 2 5 2 19 3" xfId="33053"/>
    <cellStyle name="Percent 2 5 2 19 4" xfId="35265"/>
    <cellStyle name="Percent 2 5 2 19 5" xfId="38928"/>
    <cellStyle name="Percent 2 5 2 19 6" xfId="43299"/>
    <cellStyle name="Percent 2 5 2 2" xfId="8889"/>
    <cellStyle name="Percent 2 5 2 2 10" xfId="18385"/>
    <cellStyle name="Percent 2 5 2 2 11" xfId="18795"/>
    <cellStyle name="Percent 2 5 2 2 12" xfId="19203"/>
    <cellStyle name="Percent 2 5 2 2 13" xfId="19608"/>
    <cellStyle name="Percent 2 5 2 2 14" xfId="20015"/>
    <cellStyle name="Percent 2 5 2 2 15" xfId="20414"/>
    <cellStyle name="Percent 2 5 2 2 16" xfId="20819"/>
    <cellStyle name="Percent 2 5 2 2 17" xfId="21148"/>
    <cellStyle name="Percent 2 5 2 2 18" xfId="47022"/>
    <cellStyle name="Percent 2 5 2 2 19" xfId="48345"/>
    <cellStyle name="Percent 2 5 2 2 2" xfId="15139"/>
    <cellStyle name="Percent 2 5 2 2 20" xfId="49604"/>
    <cellStyle name="Percent 2 5 2 2 21" xfId="50845"/>
    <cellStyle name="Percent 2 5 2 2 22" xfId="52047"/>
    <cellStyle name="Percent 2 5 2 2 23" xfId="53326"/>
    <cellStyle name="Percent 2 5 2 2 24" xfId="54568"/>
    <cellStyle name="Percent 2 5 2 2 25" xfId="55802"/>
    <cellStyle name="Percent 2 5 2 2 26" xfId="57029"/>
    <cellStyle name="Percent 2 5 2 2 27" xfId="58246"/>
    <cellStyle name="Percent 2 5 2 2 28" xfId="59454"/>
    <cellStyle name="Percent 2 5 2 2 29" xfId="60648"/>
    <cellStyle name="Percent 2 5 2 2 3" xfId="15585"/>
    <cellStyle name="Percent 2 5 2 2 30" xfId="62032"/>
    <cellStyle name="Percent 2 5 2 2 31" xfId="63226"/>
    <cellStyle name="Percent 2 5 2 2 4" xfId="15985"/>
    <cellStyle name="Percent 2 5 2 2 5" xfId="16386"/>
    <cellStyle name="Percent 2 5 2 2 6" xfId="16785"/>
    <cellStyle name="Percent 2 5 2 2 7" xfId="17177"/>
    <cellStyle name="Percent 2 5 2 2 8" xfId="17576"/>
    <cellStyle name="Percent 2 5 2 2 9" xfId="17982"/>
    <cellStyle name="Percent 2 5 2 20" xfId="8890"/>
    <cellStyle name="Percent 2 5 2 20 2" xfId="17176"/>
    <cellStyle name="Percent 2 5 2 20 3" xfId="33354"/>
    <cellStyle name="Percent 2 5 2 20 4" xfId="40894"/>
    <cellStyle name="Percent 2 5 2 20 5" xfId="43291"/>
    <cellStyle name="Percent 2 5 2 20 6" xfId="44988"/>
    <cellStyle name="Percent 2 5 2 21" xfId="8891"/>
    <cellStyle name="Percent 2 5 2 21 2" xfId="17575"/>
    <cellStyle name="Percent 2 5 2 21 3" xfId="33643"/>
    <cellStyle name="Percent 2 5 2 21 4" xfId="35854"/>
    <cellStyle name="Percent 2 5 2 21 5" xfId="30079"/>
    <cellStyle name="Percent 2 5 2 21 6" xfId="43985"/>
    <cellStyle name="Percent 2 5 2 22" xfId="8892"/>
    <cellStyle name="Percent 2 5 2 22 2" xfId="17981"/>
    <cellStyle name="Percent 2 5 2 22 3" xfId="33917"/>
    <cellStyle name="Percent 2 5 2 22 4" xfId="33242"/>
    <cellStyle name="Percent 2 5 2 22 5" xfId="39205"/>
    <cellStyle name="Percent 2 5 2 22 6" xfId="37427"/>
    <cellStyle name="Percent 2 5 2 23" xfId="8893"/>
    <cellStyle name="Percent 2 5 2 23 2" xfId="18384"/>
    <cellStyle name="Percent 2 5 2 23 3" xfId="34210"/>
    <cellStyle name="Percent 2 5 2 23 4" xfId="10525"/>
    <cellStyle name="Percent 2 5 2 23 5" xfId="39759"/>
    <cellStyle name="Percent 2 5 2 23 6" xfId="44726"/>
    <cellStyle name="Percent 2 5 2 24" xfId="8894"/>
    <cellStyle name="Percent 2 5 2 24 2" xfId="18794"/>
    <cellStyle name="Percent 2 5 2 24 3" xfId="34522"/>
    <cellStyle name="Percent 2 5 2 24 4" xfId="39401"/>
    <cellStyle name="Percent 2 5 2 24 5" xfId="42150"/>
    <cellStyle name="Percent 2 5 2 24 6" xfId="35483"/>
    <cellStyle name="Percent 2 5 2 25" xfId="8895"/>
    <cellStyle name="Percent 2 5 2 25 2" xfId="19202"/>
    <cellStyle name="Percent 2 5 2 25 3" xfId="34826"/>
    <cellStyle name="Percent 2 5 2 25 4" xfId="15767"/>
    <cellStyle name="Percent 2 5 2 25 5" xfId="32474"/>
    <cellStyle name="Percent 2 5 2 25 6" xfId="30817"/>
    <cellStyle name="Percent 2 5 2 26" xfId="8896"/>
    <cellStyle name="Percent 2 5 2 26 2" xfId="19607"/>
    <cellStyle name="Percent 2 5 2 26 3" xfId="35122"/>
    <cellStyle name="Percent 2 5 2 26 4" xfId="38518"/>
    <cellStyle name="Percent 2 5 2 26 5" xfId="20240"/>
    <cellStyle name="Percent 2 5 2 26 6" xfId="36769"/>
    <cellStyle name="Percent 2 5 2 27" xfId="8897"/>
    <cellStyle name="Percent 2 5 2 27 2" xfId="20014"/>
    <cellStyle name="Percent 2 5 2 27 3" xfId="35420"/>
    <cellStyle name="Percent 2 5 2 27 4" xfId="30635"/>
    <cellStyle name="Percent 2 5 2 27 5" xfId="37890"/>
    <cellStyle name="Percent 2 5 2 27 6" xfId="33129"/>
    <cellStyle name="Percent 2 5 2 28" xfId="8898"/>
    <cellStyle name="Percent 2 5 2 28 2" xfId="20413"/>
    <cellStyle name="Percent 2 5 2 28 3" xfId="35756"/>
    <cellStyle name="Percent 2 5 2 28 4" xfId="37038"/>
    <cellStyle name="Percent 2 5 2 28 5" xfId="36485"/>
    <cellStyle name="Percent 2 5 2 28 6" xfId="41390"/>
    <cellStyle name="Percent 2 5 2 29" xfId="8899"/>
    <cellStyle name="Percent 2 5 2 29 2" xfId="20818"/>
    <cellStyle name="Percent 2 5 2 29 3" xfId="36042"/>
    <cellStyle name="Percent 2 5 2 29 4" xfId="36621"/>
    <cellStyle name="Percent 2 5 2 29 5" xfId="39905"/>
    <cellStyle name="Percent 2 5 2 29 6" xfId="44347"/>
    <cellStyle name="Percent 2 5 2 3" xfId="8900"/>
    <cellStyle name="Percent 2 5 2 3 10" xfId="18386"/>
    <cellStyle name="Percent 2 5 2 3 11" xfId="18796"/>
    <cellStyle name="Percent 2 5 2 3 12" xfId="19204"/>
    <cellStyle name="Percent 2 5 2 3 13" xfId="19609"/>
    <cellStyle name="Percent 2 5 2 3 14" xfId="20016"/>
    <cellStyle name="Percent 2 5 2 3 15" xfId="20415"/>
    <cellStyle name="Percent 2 5 2 3 16" xfId="20820"/>
    <cellStyle name="Percent 2 5 2 3 17" xfId="21149"/>
    <cellStyle name="Percent 2 5 2 3 18" xfId="47023"/>
    <cellStyle name="Percent 2 5 2 3 19" xfId="48346"/>
    <cellStyle name="Percent 2 5 2 3 2" xfId="15140"/>
    <cellStyle name="Percent 2 5 2 3 20" xfId="49605"/>
    <cellStyle name="Percent 2 5 2 3 21" xfId="50846"/>
    <cellStyle name="Percent 2 5 2 3 22" xfId="52048"/>
    <cellStyle name="Percent 2 5 2 3 23" xfId="53327"/>
    <cellStyle name="Percent 2 5 2 3 24" xfId="54569"/>
    <cellStyle name="Percent 2 5 2 3 25" xfId="55803"/>
    <cellStyle name="Percent 2 5 2 3 26" xfId="57030"/>
    <cellStyle name="Percent 2 5 2 3 27" xfId="58247"/>
    <cellStyle name="Percent 2 5 2 3 28" xfId="59455"/>
    <cellStyle name="Percent 2 5 2 3 29" xfId="60649"/>
    <cellStyle name="Percent 2 5 2 3 3" xfId="15586"/>
    <cellStyle name="Percent 2 5 2 3 30" xfId="62033"/>
    <cellStyle name="Percent 2 5 2 3 31" xfId="63227"/>
    <cellStyle name="Percent 2 5 2 3 4" xfId="15986"/>
    <cellStyle name="Percent 2 5 2 3 5" xfId="16387"/>
    <cellStyle name="Percent 2 5 2 3 6" xfId="16786"/>
    <cellStyle name="Percent 2 5 2 3 7" xfId="17178"/>
    <cellStyle name="Percent 2 5 2 3 8" xfId="17577"/>
    <cellStyle name="Percent 2 5 2 3 9" xfId="17983"/>
    <cellStyle name="Percent 2 5 2 30" xfId="8901"/>
    <cellStyle name="Percent 2 5 2 30 2" xfId="21147"/>
    <cellStyle name="Percent 2 5 2 30 3" xfId="36291"/>
    <cellStyle name="Percent 2 5 2 30 4" xfId="37638"/>
    <cellStyle name="Percent 2 5 2 30 5" xfId="39653"/>
    <cellStyle name="Percent 2 5 2 30 6" xfId="39102"/>
    <cellStyle name="Percent 2 5 2 31" xfId="8902"/>
    <cellStyle name="Percent 2 5 2 31 2" xfId="18534"/>
    <cellStyle name="Percent 2 5 2 31 3" xfId="34314"/>
    <cellStyle name="Percent 2 5 2 31 4" xfId="31022"/>
    <cellStyle name="Percent 2 5 2 31 5" xfId="37393"/>
    <cellStyle name="Percent 2 5 2 31 6" xfId="37596"/>
    <cellStyle name="Percent 2 5 2 32" xfId="8903"/>
    <cellStyle name="Percent 2 5 2 32 2" xfId="23013"/>
    <cellStyle name="Percent 2 5 2 32 3" xfId="37532"/>
    <cellStyle name="Percent 2 5 2 32 4" xfId="11138"/>
    <cellStyle name="Percent 2 5 2 32 5" xfId="34871"/>
    <cellStyle name="Percent 2 5 2 32 6" xfId="37488"/>
    <cellStyle name="Percent 2 5 2 33" xfId="8904"/>
    <cellStyle name="Percent 2 5 2 33 2" xfId="23393"/>
    <cellStyle name="Percent 2 5 2 33 3" xfId="37809"/>
    <cellStyle name="Percent 2 5 2 33 4" xfId="11149"/>
    <cellStyle name="Percent 2 5 2 33 5" xfId="31834"/>
    <cellStyle name="Percent 2 5 2 33 6" xfId="42826"/>
    <cellStyle name="Percent 2 5 2 34" xfId="9808"/>
    <cellStyle name="Percent 2 5 2 35" xfId="23802"/>
    <cellStyle name="Percent 2 5 2 36" xfId="22488"/>
    <cellStyle name="Percent 2 5 2 37" xfId="23436"/>
    <cellStyle name="Percent 2 5 2 38" xfId="24425"/>
    <cellStyle name="Percent 2 5 2 39" xfId="24634"/>
    <cellStyle name="Percent 2 5 2 4" xfId="8905"/>
    <cellStyle name="Percent 2 5 2 4 10" xfId="18387"/>
    <cellStyle name="Percent 2 5 2 4 11" xfId="18797"/>
    <cellStyle name="Percent 2 5 2 4 12" xfId="19205"/>
    <cellStyle name="Percent 2 5 2 4 13" xfId="19610"/>
    <cellStyle name="Percent 2 5 2 4 14" xfId="20017"/>
    <cellStyle name="Percent 2 5 2 4 15" xfId="20416"/>
    <cellStyle name="Percent 2 5 2 4 16" xfId="20821"/>
    <cellStyle name="Percent 2 5 2 4 17" xfId="21150"/>
    <cellStyle name="Percent 2 5 2 4 18" xfId="47024"/>
    <cellStyle name="Percent 2 5 2 4 19" xfId="48347"/>
    <cellStyle name="Percent 2 5 2 4 2" xfId="15141"/>
    <cellStyle name="Percent 2 5 2 4 20" xfId="49606"/>
    <cellStyle name="Percent 2 5 2 4 21" xfId="50847"/>
    <cellStyle name="Percent 2 5 2 4 22" xfId="52049"/>
    <cellStyle name="Percent 2 5 2 4 23" xfId="53328"/>
    <cellStyle name="Percent 2 5 2 4 24" xfId="54570"/>
    <cellStyle name="Percent 2 5 2 4 25" xfId="55804"/>
    <cellStyle name="Percent 2 5 2 4 26" xfId="57031"/>
    <cellStyle name="Percent 2 5 2 4 27" xfId="58248"/>
    <cellStyle name="Percent 2 5 2 4 28" xfId="59456"/>
    <cellStyle name="Percent 2 5 2 4 29" xfId="60650"/>
    <cellStyle name="Percent 2 5 2 4 3" xfId="15587"/>
    <cellStyle name="Percent 2 5 2 4 30" xfId="62034"/>
    <cellStyle name="Percent 2 5 2 4 31" xfId="63228"/>
    <cellStyle name="Percent 2 5 2 4 4" xfId="15987"/>
    <cellStyle name="Percent 2 5 2 4 5" xfId="16388"/>
    <cellStyle name="Percent 2 5 2 4 6" xfId="16787"/>
    <cellStyle name="Percent 2 5 2 4 7" xfId="17179"/>
    <cellStyle name="Percent 2 5 2 4 8" xfId="17578"/>
    <cellStyle name="Percent 2 5 2 4 9" xfId="17984"/>
    <cellStyle name="Percent 2 5 2 40" xfId="24836"/>
    <cellStyle name="Percent 2 5 2 41" xfId="25040"/>
    <cellStyle name="Percent 2 5 2 42" xfId="25236"/>
    <cellStyle name="Percent 2 5 2 43" xfId="25435"/>
    <cellStyle name="Percent 2 5 2 44" xfId="25633"/>
    <cellStyle name="Percent 2 5 2 45" xfId="25819"/>
    <cellStyle name="Percent 2 5 2 46" xfId="26007"/>
    <cellStyle name="Percent 2 5 2 47" xfId="26198"/>
    <cellStyle name="Percent 2 5 2 48" xfId="26383"/>
    <cellStyle name="Percent 2 5 2 49" xfId="26567"/>
    <cellStyle name="Percent 2 5 2 5" xfId="8906"/>
    <cellStyle name="Percent 2 5 2 5 10" xfId="18388"/>
    <cellStyle name="Percent 2 5 2 5 11" xfId="18798"/>
    <cellStyle name="Percent 2 5 2 5 12" xfId="19206"/>
    <cellStyle name="Percent 2 5 2 5 13" xfId="19611"/>
    <cellStyle name="Percent 2 5 2 5 14" xfId="20018"/>
    <cellStyle name="Percent 2 5 2 5 15" xfId="20417"/>
    <cellStyle name="Percent 2 5 2 5 16" xfId="20822"/>
    <cellStyle name="Percent 2 5 2 5 17" xfId="21151"/>
    <cellStyle name="Percent 2 5 2 5 18" xfId="47025"/>
    <cellStyle name="Percent 2 5 2 5 19" xfId="48348"/>
    <cellStyle name="Percent 2 5 2 5 2" xfId="15142"/>
    <cellStyle name="Percent 2 5 2 5 20" xfId="49607"/>
    <cellStyle name="Percent 2 5 2 5 21" xfId="50848"/>
    <cellStyle name="Percent 2 5 2 5 22" xfId="52050"/>
    <cellStyle name="Percent 2 5 2 5 23" xfId="53329"/>
    <cellStyle name="Percent 2 5 2 5 24" xfId="54571"/>
    <cellStyle name="Percent 2 5 2 5 25" xfId="55805"/>
    <cellStyle name="Percent 2 5 2 5 26" xfId="57032"/>
    <cellStyle name="Percent 2 5 2 5 27" xfId="58249"/>
    <cellStyle name="Percent 2 5 2 5 28" xfId="59457"/>
    <cellStyle name="Percent 2 5 2 5 29" xfId="60651"/>
    <cellStyle name="Percent 2 5 2 5 3" xfId="15588"/>
    <cellStyle name="Percent 2 5 2 5 30" xfId="62035"/>
    <cellStyle name="Percent 2 5 2 5 31" xfId="63229"/>
    <cellStyle name="Percent 2 5 2 5 4" xfId="15988"/>
    <cellStyle name="Percent 2 5 2 5 5" xfId="16389"/>
    <cellStyle name="Percent 2 5 2 5 6" xfId="16788"/>
    <cellStyle name="Percent 2 5 2 5 7" xfId="17180"/>
    <cellStyle name="Percent 2 5 2 5 8" xfId="17579"/>
    <cellStyle name="Percent 2 5 2 5 9" xfId="17985"/>
    <cellStyle name="Percent 2 5 2 50" xfId="26754"/>
    <cellStyle name="Percent 2 5 2 51" xfId="26931"/>
    <cellStyle name="Percent 2 5 2 52" xfId="27111"/>
    <cellStyle name="Percent 2 5 2 53" xfId="27281"/>
    <cellStyle name="Percent 2 5 2 54" xfId="27454"/>
    <cellStyle name="Percent 2 5 2 55" xfId="27618"/>
    <cellStyle name="Percent 2 5 2 56" xfId="27775"/>
    <cellStyle name="Percent 2 5 2 57" xfId="27932"/>
    <cellStyle name="Percent 2 5 2 58" xfId="28077"/>
    <cellStyle name="Percent 2 5 2 59" xfId="28229"/>
    <cellStyle name="Percent 2 5 2 6" xfId="8907"/>
    <cellStyle name="Percent 2 5 2 6 10" xfId="18389"/>
    <cellStyle name="Percent 2 5 2 6 11" xfId="18799"/>
    <cellStyle name="Percent 2 5 2 6 12" xfId="19207"/>
    <cellStyle name="Percent 2 5 2 6 13" xfId="19612"/>
    <cellStyle name="Percent 2 5 2 6 14" xfId="20019"/>
    <cellStyle name="Percent 2 5 2 6 15" xfId="20418"/>
    <cellStyle name="Percent 2 5 2 6 16" xfId="20823"/>
    <cellStyle name="Percent 2 5 2 6 17" xfId="21152"/>
    <cellStyle name="Percent 2 5 2 6 18" xfId="47026"/>
    <cellStyle name="Percent 2 5 2 6 19" xfId="48349"/>
    <cellStyle name="Percent 2 5 2 6 2" xfId="15143"/>
    <cellStyle name="Percent 2 5 2 6 20" xfId="49608"/>
    <cellStyle name="Percent 2 5 2 6 21" xfId="50849"/>
    <cellStyle name="Percent 2 5 2 6 22" xfId="52051"/>
    <cellStyle name="Percent 2 5 2 6 23" xfId="53330"/>
    <cellStyle name="Percent 2 5 2 6 24" xfId="54572"/>
    <cellStyle name="Percent 2 5 2 6 25" xfId="55806"/>
    <cellStyle name="Percent 2 5 2 6 26" xfId="57033"/>
    <cellStyle name="Percent 2 5 2 6 27" xfId="58250"/>
    <cellStyle name="Percent 2 5 2 6 28" xfId="59458"/>
    <cellStyle name="Percent 2 5 2 6 29" xfId="60652"/>
    <cellStyle name="Percent 2 5 2 6 3" xfId="15589"/>
    <cellStyle name="Percent 2 5 2 6 30" xfId="62036"/>
    <cellStyle name="Percent 2 5 2 6 31" xfId="63230"/>
    <cellStyle name="Percent 2 5 2 6 4" xfId="15989"/>
    <cellStyle name="Percent 2 5 2 6 5" xfId="16390"/>
    <cellStyle name="Percent 2 5 2 6 6" xfId="16789"/>
    <cellStyle name="Percent 2 5 2 6 7" xfId="17181"/>
    <cellStyle name="Percent 2 5 2 6 8" xfId="17580"/>
    <cellStyle name="Percent 2 5 2 6 9" xfId="17986"/>
    <cellStyle name="Percent 2 5 2 60" xfId="28381"/>
    <cellStyle name="Percent 2 5 2 61" xfId="28526"/>
    <cellStyle name="Percent 2 5 2 62" xfId="28664"/>
    <cellStyle name="Percent 2 5 2 63" xfId="28798"/>
    <cellStyle name="Percent 2 5 2 64" xfId="26287"/>
    <cellStyle name="Percent 2 5 2 65" xfId="28985"/>
    <cellStyle name="Percent 2 5 2 66" xfId="23894"/>
    <cellStyle name="Percent 2 5 2 67" xfId="21941"/>
    <cellStyle name="Percent 2 5 2 68" xfId="29340"/>
    <cellStyle name="Percent 2 5 2 69" xfId="29506"/>
    <cellStyle name="Percent 2 5 2 7" xfId="8908"/>
    <cellStyle name="Percent 2 5 2 7 10" xfId="18390"/>
    <cellStyle name="Percent 2 5 2 7 11" xfId="18800"/>
    <cellStyle name="Percent 2 5 2 7 12" xfId="19208"/>
    <cellStyle name="Percent 2 5 2 7 13" xfId="19613"/>
    <cellStyle name="Percent 2 5 2 7 14" xfId="20020"/>
    <cellStyle name="Percent 2 5 2 7 15" xfId="20419"/>
    <cellStyle name="Percent 2 5 2 7 16" xfId="20824"/>
    <cellStyle name="Percent 2 5 2 7 17" xfId="21153"/>
    <cellStyle name="Percent 2 5 2 7 18" xfId="47027"/>
    <cellStyle name="Percent 2 5 2 7 19" xfId="48350"/>
    <cellStyle name="Percent 2 5 2 7 2" xfId="15144"/>
    <cellStyle name="Percent 2 5 2 7 20" xfId="49609"/>
    <cellStyle name="Percent 2 5 2 7 21" xfId="50850"/>
    <cellStyle name="Percent 2 5 2 7 22" xfId="52052"/>
    <cellStyle name="Percent 2 5 2 7 23" xfId="53331"/>
    <cellStyle name="Percent 2 5 2 7 24" xfId="54573"/>
    <cellStyle name="Percent 2 5 2 7 25" xfId="55807"/>
    <cellStyle name="Percent 2 5 2 7 26" xfId="57034"/>
    <cellStyle name="Percent 2 5 2 7 27" xfId="58251"/>
    <cellStyle name="Percent 2 5 2 7 28" xfId="59459"/>
    <cellStyle name="Percent 2 5 2 7 29" xfId="60653"/>
    <cellStyle name="Percent 2 5 2 7 3" xfId="15590"/>
    <cellStyle name="Percent 2 5 2 7 30" xfId="62037"/>
    <cellStyle name="Percent 2 5 2 7 31" xfId="63231"/>
    <cellStyle name="Percent 2 5 2 7 4" xfId="15990"/>
    <cellStyle name="Percent 2 5 2 7 5" xfId="16391"/>
    <cellStyle name="Percent 2 5 2 7 6" xfId="16790"/>
    <cellStyle name="Percent 2 5 2 7 7" xfId="17182"/>
    <cellStyle name="Percent 2 5 2 7 8" xfId="17581"/>
    <cellStyle name="Percent 2 5 2 7 9" xfId="17987"/>
    <cellStyle name="Percent 2 5 2 70" xfId="27977"/>
    <cellStyle name="Percent 2 5 2 71" xfId="29629"/>
    <cellStyle name="Percent 2 5 2 72" xfId="29768"/>
    <cellStyle name="Percent 2 5 2 73" xfId="29842"/>
    <cellStyle name="Percent 2 5 2 74" xfId="27159"/>
    <cellStyle name="Percent 2 5 2 75" xfId="29997"/>
    <cellStyle name="Percent 2 5 2 76" xfId="22763"/>
    <cellStyle name="Percent 2 5 2 77" xfId="41091"/>
    <cellStyle name="Percent 2 5 2 78" xfId="43424"/>
    <cellStyle name="Percent 2 5 2 79" xfId="42570"/>
    <cellStyle name="Percent 2 5 2 8" xfId="8909"/>
    <cellStyle name="Percent 2 5 2 80" xfId="47021"/>
    <cellStyle name="Percent 2 5 2 81" xfId="48344"/>
    <cellStyle name="Percent 2 5 2 82" xfId="49603"/>
    <cellStyle name="Percent 2 5 2 83" xfId="50844"/>
    <cellStyle name="Percent 2 5 2 84" xfId="52046"/>
    <cellStyle name="Percent 2 5 2 85" xfId="53325"/>
    <cellStyle name="Percent 2 5 2 86" xfId="54567"/>
    <cellStyle name="Percent 2 5 2 87" xfId="55801"/>
    <cellStyle name="Percent 2 5 2 88" xfId="57028"/>
    <cellStyle name="Percent 2 5 2 89" xfId="58245"/>
    <cellStyle name="Percent 2 5 2 9" xfId="8910"/>
    <cellStyle name="Percent 2 5 2 90" xfId="59453"/>
    <cellStyle name="Percent 2 5 2 91" xfId="60647"/>
    <cellStyle name="Percent 2 5 2 92" xfId="62031"/>
    <cellStyle name="Percent 2 5 2 93" xfId="63225"/>
    <cellStyle name="Percent 2 5 20" xfId="8911"/>
    <cellStyle name="Percent 2 5 20 2" xfId="16384"/>
    <cellStyle name="Percent 2 5 20 3" xfId="32756"/>
    <cellStyle name="Percent 2 5 20 4" xfId="40888"/>
    <cellStyle name="Percent 2 5 20 5" xfId="43287"/>
    <cellStyle name="Percent 2 5 20 6" xfId="44561"/>
    <cellStyle name="Percent 2 5 21" xfId="8912"/>
    <cellStyle name="Percent 2 5 21 2" xfId="16783"/>
    <cellStyle name="Percent 2 5 21 3" xfId="33052"/>
    <cellStyle name="Percent 2 5 21 4" xfId="40315"/>
    <cellStyle name="Percent 2 5 21 5" xfId="42867"/>
    <cellStyle name="Percent 2 5 21 6" xfId="43746"/>
    <cellStyle name="Percent 2 5 22" xfId="8913"/>
    <cellStyle name="Percent 2 5 22 2" xfId="17175"/>
    <cellStyle name="Percent 2 5 22 3" xfId="33353"/>
    <cellStyle name="Percent 2 5 22 4" xfId="41695"/>
    <cellStyle name="Percent 2 5 22 5" xfId="43874"/>
    <cellStyle name="Percent 2 5 22 6" xfId="42382"/>
    <cellStyle name="Percent 2 5 23" xfId="8914"/>
    <cellStyle name="Percent 2 5 23 2" xfId="17574"/>
    <cellStyle name="Percent 2 5 23 3" xfId="33642"/>
    <cellStyle name="Percent 2 5 23 4" xfId="36958"/>
    <cellStyle name="Percent 2 5 23 5" xfId="22918"/>
    <cellStyle name="Percent 2 5 23 6" xfId="37969"/>
    <cellStyle name="Percent 2 5 24" xfId="8915"/>
    <cellStyle name="Percent 2 5 24 2" xfId="17980"/>
    <cellStyle name="Percent 2 5 24 3" xfId="33916"/>
    <cellStyle name="Percent 2 5 24 4" xfId="10505"/>
    <cellStyle name="Percent 2 5 24 5" xfId="35769"/>
    <cellStyle name="Percent 2 5 24 6" xfId="38139"/>
    <cellStyle name="Percent 2 5 25" xfId="8916"/>
    <cellStyle name="Percent 2 5 25 2" xfId="18383"/>
    <cellStyle name="Percent 2 5 25 3" xfId="34209"/>
    <cellStyle name="Percent 2 5 25 4" xfId="31354"/>
    <cellStyle name="Percent 2 5 25 5" xfId="36408"/>
    <cellStyle name="Percent 2 5 25 6" xfId="44665"/>
    <cellStyle name="Percent 2 5 26" xfId="8917"/>
    <cellStyle name="Percent 2 5 26 2" xfId="18793"/>
    <cellStyle name="Percent 2 5 26 3" xfId="34521"/>
    <cellStyle name="Percent 2 5 26 4" xfId="39521"/>
    <cellStyle name="Percent 2 5 26 5" xfId="42251"/>
    <cellStyle name="Percent 2 5 26 6" xfId="38907"/>
    <cellStyle name="Percent 2 5 27" xfId="8918"/>
    <cellStyle name="Percent 2 5 27 2" xfId="19201"/>
    <cellStyle name="Percent 2 5 27 3" xfId="34825"/>
    <cellStyle name="Percent 2 5 27 4" xfId="15358"/>
    <cellStyle name="Percent 2 5 27 5" xfId="32165"/>
    <cellStyle name="Percent 2 5 27 6" xfId="39459"/>
    <cellStyle name="Percent 2 5 28" xfId="8919"/>
    <cellStyle name="Percent 2 5 28 2" xfId="19606"/>
    <cellStyle name="Percent 2 5 28 3" xfId="35121"/>
    <cellStyle name="Percent 2 5 28 4" xfId="38647"/>
    <cellStyle name="Percent 2 5 28 5" xfId="40116"/>
    <cellStyle name="Percent 2 5 28 6" xfId="42395"/>
    <cellStyle name="Percent 2 5 29" xfId="8920"/>
    <cellStyle name="Percent 2 5 29 2" xfId="20013"/>
    <cellStyle name="Percent 2 5 29 3" xfId="35419"/>
    <cellStyle name="Percent 2 5 29 4" xfId="31274"/>
    <cellStyle name="Percent 2 5 29 5" xfId="41269"/>
    <cellStyle name="Percent 2 5 29 6" xfId="31719"/>
    <cellStyle name="Percent 2 5 3" xfId="8921"/>
    <cellStyle name="Percent 2 5 3 10" xfId="8922"/>
    <cellStyle name="Percent 2 5 3 11" xfId="8923"/>
    <cellStyle name="Percent 2 5 3 12" xfId="8924"/>
    <cellStyle name="Percent 2 5 3 13" xfId="8925"/>
    <cellStyle name="Percent 2 5 3 14" xfId="8926"/>
    <cellStyle name="Percent 2 5 3 15" xfId="8927"/>
    <cellStyle name="Percent 2 5 3 15 2" xfId="15145"/>
    <cellStyle name="Percent 2 5 3 15 3" xfId="31797"/>
    <cellStyle name="Percent 2 5 3 15 4" xfId="10148"/>
    <cellStyle name="Percent 2 5 3 15 5" xfId="35090"/>
    <cellStyle name="Percent 2 5 3 15 6" xfId="14470"/>
    <cellStyle name="Percent 2 5 3 16" xfId="8928"/>
    <cellStyle name="Percent 2 5 3 16 2" xfId="15591"/>
    <cellStyle name="Percent 2 5 3 16 3" xfId="32147"/>
    <cellStyle name="Percent 2 5 3 16 4" xfId="34062"/>
    <cellStyle name="Percent 2 5 3 16 5" xfId="38400"/>
    <cellStyle name="Percent 2 5 3 16 6" xfId="45157"/>
    <cellStyle name="Percent 2 5 3 17" xfId="8929"/>
    <cellStyle name="Percent 2 5 3 17 2" xfId="15991"/>
    <cellStyle name="Percent 2 5 3 17 3" xfId="32459"/>
    <cellStyle name="Percent 2 5 3 17 4" xfId="38902"/>
    <cellStyle name="Percent 2 5 3 17 5" xfId="22909"/>
    <cellStyle name="Percent 2 5 3 17 6" xfId="43689"/>
    <cellStyle name="Percent 2 5 3 18" xfId="8930"/>
    <cellStyle name="Percent 2 5 3 18 2" xfId="16392"/>
    <cellStyle name="Percent 2 5 3 18 3" xfId="32764"/>
    <cellStyle name="Percent 2 5 3 18 4" xfId="40095"/>
    <cellStyle name="Percent 2 5 3 18 5" xfId="42699"/>
    <cellStyle name="Percent 2 5 3 18 6" xfId="44190"/>
    <cellStyle name="Percent 2 5 3 19" xfId="8931"/>
    <cellStyle name="Percent 2 5 3 19 2" xfId="16791"/>
    <cellStyle name="Percent 2 5 3 19 3" xfId="33060"/>
    <cellStyle name="Percent 2 5 3 19 4" xfId="37341"/>
    <cellStyle name="Percent 2 5 3 19 5" xfId="32566"/>
    <cellStyle name="Percent 2 5 3 19 6" xfId="32859"/>
    <cellStyle name="Percent 2 5 3 2" xfId="8932"/>
    <cellStyle name="Percent 2 5 3 2 10" xfId="18392"/>
    <cellStyle name="Percent 2 5 3 2 11" xfId="18802"/>
    <cellStyle name="Percent 2 5 3 2 12" xfId="19210"/>
    <cellStyle name="Percent 2 5 3 2 13" xfId="19615"/>
    <cellStyle name="Percent 2 5 3 2 14" xfId="20022"/>
    <cellStyle name="Percent 2 5 3 2 15" xfId="20421"/>
    <cellStyle name="Percent 2 5 3 2 16" xfId="20826"/>
    <cellStyle name="Percent 2 5 3 2 17" xfId="21155"/>
    <cellStyle name="Percent 2 5 3 2 18" xfId="47029"/>
    <cellStyle name="Percent 2 5 3 2 19" xfId="48352"/>
    <cellStyle name="Percent 2 5 3 2 2" xfId="15146"/>
    <cellStyle name="Percent 2 5 3 2 20" xfId="49611"/>
    <cellStyle name="Percent 2 5 3 2 21" xfId="50852"/>
    <cellStyle name="Percent 2 5 3 2 22" xfId="52054"/>
    <cellStyle name="Percent 2 5 3 2 23" xfId="53333"/>
    <cellStyle name="Percent 2 5 3 2 24" xfId="54575"/>
    <cellStyle name="Percent 2 5 3 2 25" xfId="55809"/>
    <cellStyle name="Percent 2 5 3 2 26" xfId="57036"/>
    <cellStyle name="Percent 2 5 3 2 27" xfId="58253"/>
    <cellStyle name="Percent 2 5 3 2 28" xfId="59461"/>
    <cellStyle name="Percent 2 5 3 2 29" xfId="60655"/>
    <cellStyle name="Percent 2 5 3 2 3" xfId="15592"/>
    <cellStyle name="Percent 2 5 3 2 30" xfId="62039"/>
    <cellStyle name="Percent 2 5 3 2 31" xfId="63233"/>
    <cellStyle name="Percent 2 5 3 2 4" xfId="15992"/>
    <cellStyle name="Percent 2 5 3 2 5" xfId="16393"/>
    <cellStyle name="Percent 2 5 3 2 6" xfId="16792"/>
    <cellStyle name="Percent 2 5 3 2 7" xfId="17184"/>
    <cellStyle name="Percent 2 5 3 2 8" xfId="17583"/>
    <cellStyle name="Percent 2 5 3 2 9" xfId="17989"/>
    <cellStyle name="Percent 2 5 3 20" xfId="8933"/>
    <cellStyle name="Percent 2 5 3 20 2" xfId="17183"/>
    <cellStyle name="Percent 2 5 3 20 3" xfId="33361"/>
    <cellStyle name="Percent 2 5 3 20 4" xfId="40581"/>
    <cellStyle name="Percent 2 5 3 20 5" xfId="43071"/>
    <cellStyle name="Percent 2 5 3 20 6" xfId="40904"/>
    <cellStyle name="Percent 2 5 3 21" xfId="8934"/>
    <cellStyle name="Percent 2 5 3 21 2" xfId="17582"/>
    <cellStyle name="Percent 2 5 3 21 3" xfId="33650"/>
    <cellStyle name="Percent 2 5 3 21 4" xfId="37449"/>
    <cellStyle name="Percent 2 5 3 21 5" xfId="32592"/>
    <cellStyle name="Percent 2 5 3 21 6" xfId="45058"/>
    <cellStyle name="Percent 2 5 3 22" xfId="8935"/>
    <cellStyle name="Percent 2 5 3 22 2" xfId="17988"/>
    <cellStyle name="Percent 2 5 3 22 3" xfId="33924"/>
    <cellStyle name="Percent 2 5 3 22 4" xfId="36959"/>
    <cellStyle name="Percent 2 5 3 22 5" xfId="11089"/>
    <cellStyle name="Percent 2 5 3 22 6" xfId="37092"/>
    <cellStyle name="Percent 2 5 3 23" xfId="8936"/>
    <cellStyle name="Percent 2 5 3 23 2" xfId="18391"/>
    <cellStyle name="Percent 2 5 3 23 3" xfId="34217"/>
    <cellStyle name="Percent 2 5 3 23 4" xfId="41285"/>
    <cellStyle name="Percent 2 5 3 23 5" xfId="43570"/>
    <cellStyle name="Percent 2 5 3 23 6" xfId="44879"/>
    <cellStyle name="Percent 2 5 3 24" xfId="8937"/>
    <cellStyle name="Percent 2 5 3 24 2" xfId="18801"/>
    <cellStyle name="Percent 2 5 3 24 3" xfId="34529"/>
    <cellStyle name="Percent 2 5 3 24 4" xfId="38559"/>
    <cellStyle name="Percent 2 5 3 24 5" xfId="40629"/>
    <cellStyle name="Percent 2 5 3 24 6" xfId="41992"/>
    <cellStyle name="Percent 2 5 3 25" xfId="8938"/>
    <cellStyle name="Percent 2 5 3 25 2" xfId="19209"/>
    <cellStyle name="Percent 2 5 3 25 3" xfId="34833"/>
    <cellStyle name="Percent 2 5 3 25 4" xfId="10608"/>
    <cellStyle name="Percent 2 5 3 25 5" xfId="37304"/>
    <cellStyle name="Percent 2 5 3 25 6" xfId="32980"/>
    <cellStyle name="Percent 2 5 3 26" xfId="8939"/>
    <cellStyle name="Percent 2 5 3 26 2" xfId="19614"/>
    <cellStyle name="Percent 2 5 3 26 3" xfId="35129"/>
    <cellStyle name="Percent 2 5 3 26 4" xfId="37225"/>
    <cellStyle name="Percent 2 5 3 26 5" xfId="36739"/>
    <cellStyle name="Percent 2 5 3 26 6" xfId="43260"/>
    <cellStyle name="Percent 2 5 3 27" xfId="8940"/>
    <cellStyle name="Percent 2 5 3 27 2" xfId="20021"/>
    <cellStyle name="Percent 2 5 3 27 3" xfId="35427"/>
    <cellStyle name="Percent 2 5 3 27 4" xfId="10690"/>
    <cellStyle name="Percent 2 5 3 27 5" xfId="34554"/>
    <cellStyle name="Percent 2 5 3 27 6" xfId="45108"/>
    <cellStyle name="Percent 2 5 3 28" xfId="8941"/>
    <cellStyle name="Percent 2 5 3 28 2" xfId="20420"/>
    <cellStyle name="Percent 2 5 3 28 3" xfId="35763"/>
    <cellStyle name="Percent 2 5 3 28 4" xfId="37493"/>
    <cellStyle name="Percent 2 5 3 28 5" xfId="32288"/>
    <cellStyle name="Percent 2 5 3 28 6" xfId="43458"/>
    <cellStyle name="Percent 2 5 3 29" xfId="8942"/>
    <cellStyle name="Percent 2 5 3 29 2" xfId="20825"/>
    <cellStyle name="Percent 2 5 3 29 3" xfId="36049"/>
    <cellStyle name="Percent 2 5 3 29 4" xfId="41400"/>
    <cellStyle name="Percent 2 5 3 29 5" xfId="43662"/>
    <cellStyle name="Percent 2 5 3 29 6" xfId="39876"/>
    <cellStyle name="Percent 2 5 3 3" xfId="8943"/>
    <cellStyle name="Percent 2 5 3 3 10" xfId="18393"/>
    <cellStyle name="Percent 2 5 3 3 11" xfId="18803"/>
    <cellStyle name="Percent 2 5 3 3 12" xfId="19211"/>
    <cellStyle name="Percent 2 5 3 3 13" xfId="19616"/>
    <cellStyle name="Percent 2 5 3 3 14" xfId="20023"/>
    <cellStyle name="Percent 2 5 3 3 15" xfId="20422"/>
    <cellStyle name="Percent 2 5 3 3 16" xfId="20827"/>
    <cellStyle name="Percent 2 5 3 3 17" xfId="21156"/>
    <cellStyle name="Percent 2 5 3 3 18" xfId="47030"/>
    <cellStyle name="Percent 2 5 3 3 19" xfId="48353"/>
    <cellStyle name="Percent 2 5 3 3 2" xfId="15147"/>
    <cellStyle name="Percent 2 5 3 3 20" xfId="49612"/>
    <cellStyle name="Percent 2 5 3 3 21" xfId="50853"/>
    <cellStyle name="Percent 2 5 3 3 22" xfId="52055"/>
    <cellStyle name="Percent 2 5 3 3 23" xfId="53334"/>
    <cellStyle name="Percent 2 5 3 3 24" xfId="54576"/>
    <cellStyle name="Percent 2 5 3 3 25" xfId="55810"/>
    <cellStyle name="Percent 2 5 3 3 26" xfId="57037"/>
    <cellStyle name="Percent 2 5 3 3 27" xfId="58254"/>
    <cellStyle name="Percent 2 5 3 3 28" xfId="59462"/>
    <cellStyle name="Percent 2 5 3 3 29" xfId="60656"/>
    <cellStyle name="Percent 2 5 3 3 3" xfId="15593"/>
    <cellStyle name="Percent 2 5 3 3 30" xfId="62040"/>
    <cellStyle name="Percent 2 5 3 3 31" xfId="63234"/>
    <cellStyle name="Percent 2 5 3 3 4" xfId="15993"/>
    <cellStyle name="Percent 2 5 3 3 5" xfId="16394"/>
    <cellStyle name="Percent 2 5 3 3 6" xfId="16793"/>
    <cellStyle name="Percent 2 5 3 3 7" xfId="17185"/>
    <cellStyle name="Percent 2 5 3 3 8" xfId="17584"/>
    <cellStyle name="Percent 2 5 3 3 9" xfId="17990"/>
    <cellStyle name="Percent 2 5 3 30" xfId="8944"/>
    <cellStyle name="Percent 2 5 3 30 2" xfId="21154"/>
    <cellStyle name="Percent 2 5 3 30 3" xfId="36298"/>
    <cellStyle name="Percent 2 5 3 30 4" xfId="10946"/>
    <cellStyle name="Percent 2 5 3 30 5" xfId="32182"/>
    <cellStyle name="Percent 2 5 3 30 6" xfId="31715"/>
    <cellStyle name="Percent 2 5 3 31" xfId="8945"/>
    <cellStyle name="Percent 2 5 3 31 2" xfId="18532"/>
    <cellStyle name="Percent 2 5 3 31 3" xfId="34312"/>
    <cellStyle name="Percent 2 5 3 31 4" xfId="31054"/>
    <cellStyle name="Percent 2 5 3 31 5" xfId="39075"/>
    <cellStyle name="Percent 2 5 3 31 6" xfId="34424"/>
    <cellStyle name="Percent 2 5 3 32" xfId="8946"/>
    <cellStyle name="Percent 2 5 3 32 2" xfId="23008"/>
    <cellStyle name="Percent 2 5 3 32 3" xfId="37527"/>
    <cellStyle name="Percent 2 5 3 32 4" xfId="39558"/>
    <cellStyle name="Percent 2 5 3 32 5" xfId="42277"/>
    <cellStyle name="Percent 2 5 3 32 6" xfId="43546"/>
    <cellStyle name="Percent 2 5 3 33" xfId="8947"/>
    <cellStyle name="Percent 2 5 3 33 2" xfId="13930"/>
    <cellStyle name="Percent 2 5 3 33 3" xfId="30727"/>
    <cellStyle name="Percent 2 5 3 33 4" xfId="40438"/>
    <cellStyle name="Percent 2 5 3 33 5" xfId="42964"/>
    <cellStyle name="Percent 2 5 3 33 6" xfId="44353"/>
    <cellStyle name="Percent 2 5 3 34" xfId="9809"/>
    <cellStyle name="Percent 2 5 3 35" xfId="17329"/>
    <cellStyle name="Percent 2 5 3 36" xfId="24325"/>
    <cellStyle name="Percent 2 5 3 37" xfId="23096"/>
    <cellStyle name="Percent 2 5 3 38" xfId="24297"/>
    <cellStyle name="Percent 2 5 3 39" xfId="22802"/>
    <cellStyle name="Percent 2 5 3 4" xfId="8948"/>
    <cellStyle name="Percent 2 5 3 4 10" xfId="18394"/>
    <cellStyle name="Percent 2 5 3 4 11" xfId="18804"/>
    <cellStyle name="Percent 2 5 3 4 12" xfId="19212"/>
    <cellStyle name="Percent 2 5 3 4 13" xfId="19617"/>
    <cellStyle name="Percent 2 5 3 4 14" xfId="20024"/>
    <cellStyle name="Percent 2 5 3 4 15" xfId="20423"/>
    <cellStyle name="Percent 2 5 3 4 16" xfId="20828"/>
    <cellStyle name="Percent 2 5 3 4 17" xfId="21157"/>
    <cellStyle name="Percent 2 5 3 4 18" xfId="47031"/>
    <cellStyle name="Percent 2 5 3 4 19" xfId="48354"/>
    <cellStyle name="Percent 2 5 3 4 2" xfId="15148"/>
    <cellStyle name="Percent 2 5 3 4 20" xfId="49613"/>
    <cellStyle name="Percent 2 5 3 4 21" xfId="50854"/>
    <cellStyle name="Percent 2 5 3 4 22" xfId="52056"/>
    <cellStyle name="Percent 2 5 3 4 23" xfId="53335"/>
    <cellStyle name="Percent 2 5 3 4 24" xfId="54577"/>
    <cellStyle name="Percent 2 5 3 4 25" xfId="55811"/>
    <cellStyle name="Percent 2 5 3 4 26" xfId="57038"/>
    <cellStyle name="Percent 2 5 3 4 27" xfId="58255"/>
    <cellStyle name="Percent 2 5 3 4 28" xfId="59463"/>
    <cellStyle name="Percent 2 5 3 4 29" xfId="60657"/>
    <cellStyle name="Percent 2 5 3 4 3" xfId="15594"/>
    <cellStyle name="Percent 2 5 3 4 30" xfId="62041"/>
    <cellStyle name="Percent 2 5 3 4 31" xfId="63235"/>
    <cellStyle name="Percent 2 5 3 4 4" xfId="15994"/>
    <cellStyle name="Percent 2 5 3 4 5" xfId="16395"/>
    <cellStyle name="Percent 2 5 3 4 6" xfId="16794"/>
    <cellStyle name="Percent 2 5 3 4 7" xfId="17186"/>
    <cellStyle name="Percent 2 5 3 4 8" xfId="17585"/>
    <cellStyle name="Percent 2 5 3 4 9" xfId="17991"/>
    <cellStyle name="Percent 2 5 3 40" xfId="23758"/>
    <cellStyle name="Percent 2 5 3 41" xfId="17713"/>
    <cellStyle name="Percent 2 5 3 42" xfId="22153"/>
    <cellStyle name="Percent 2 5 3 43" xfId="22889"/>
    <cellStyle name="Percent 2 5 3 44" xfId="22077"/>
    <cellStyle name="Percent 2 5 3 45" xfId="24537"/>
    <cellStyle name="Percent 2 5 3 46" xfId="24737"/>
    <cellStyle name="Percent 2 5 3 47" xfId="24941"/>
    <cellStyle name="Percent 2 5 3 48" xfId="25139"/>
    <cellStyle name="Percent 2 5 3 49" xfId="25336"/>
    <cellStyle name="Percent 2 5 3 5" xfId="8949"/>
    <cellStyle name="Percent 2 5 3 5 10" xfId="18395"/>
    <cellStyle name="Percent 2 5 3 5 11" xfId="18805"/>
    <cellStyle name="Percent 2 5 3 5 12" xfId="19213"/>
    <cellStyle name="Percent 2 5 3 5 13" xfId="19618"/>
    <cellStyle name="Percent 2 5 3 5 14" xfId="20025"/>
    <cellStyle name="Percent 2 5 3 5 15" xfId="20424"/>
    <cellStyle name="Percent 2 5 3 5 16" xfId="20829"/>
    <cellStyle name="Percent 2 5 3 5 17" xfId="21158"/>
    <cellStyle name="Percent 2 5 3 5 18" xfId="47032"/>
    <cellStyle name="Percent 2 5 3 5 19" xfId="48355"/>
    <cellStyle name="Percent 2 5 3 5 2" xfId="15149"/>
    <cellStyle name="Percent 2 5 3 5 20" xfId="49614"/>
    <cellStyle name="Percent 2 5 3 5 21" xfId="50855"/>
    <cellStyle name="Percent 2 5 3 5 22" xfId="52057"/>
    <cellStyle name="Percent 2 5 3 5 23" xfId="53336"/>
    <cellStyle name="Percent 2 5 3 5 24" xfId="54578"/>
    <cellStyle name="Percent 2 5 3 5 25" xfId="55812"/>
    <cellStyle name="Percent 2 5 3 5 26" xfId="57039"/>
    <cellStyle name="Percent 2 5 3 5 27" xfId="58256"/>
    <cellStyle name="Percent 2 5 3 5 28" xfId="59464"/>
    <cellStyle name="Percent 2 5 3 5 29" xfId="60658"/>
    <cellStyle name="Percent 2 5 3 5 3" xfId="15595"/>
    <cellStyle name="Percent 2 5 3 5 30" xfId="62042"/>
    <cellStyle name="Percent 2 5 3 5 31" xfId="63236"/>
    <cellStyle name="Percent 2 5 3 5 4" xfId="15995"/>
    <cellStyle name="Percent 2 5 3 5 5" xfId="16396"/>
    <cellStyle name="Percent 2 5 3 5 6" xfId="16795"/>
    <cellStyle name="Percent 2 5 3 5 7" xfId="17187"/>
    <cellStyle name="Percent 2 5 3 5 8" xfId="17586"/>
    <cellStyle name="Percent 2 5 3 5 9" xfId="17992"/>
    <cellStyle name="Percent 2 5 3 50" xfId="25536"/>
    <cellStyle name="Percent 2 5 3 51" xfId="25727"/>
    <cellStyle name="Percent 2 5 3 52" xfId="25911"/>
    <cellStyle name="Percent 2 5 3 53" xfId="26104"/>
    <cellStyle name="Percent 2 5 3 54" xfId="26289"/>
    <cellStyle name="Percent 2 5 3 55" xfId="26469"/>
    <cellStyle name="Percent 2 5 3 56" xfId="26656"/>
    <cellStyle name="Percent 2 5 3 57" xfId="26840"/>
    <cellStyle name="Percent 2 5 3 58" xfId="27017"/>
    <cellStyle name="Percent 2 5 3 59" xfId="27191"/>
    <cellStyle name="Percent 2 5 3 6" xfId="8950"/>
    <cellStyle name="Percent 2 5 3 6 10" xfId="18396"/>
    <cellStyle name="Percent 2 5 3 6 11" xfId="18806"/>
    <cellStyle name="Percent 2 5 3 6 12" xfId="19214"/>
    <cellStyle name="Percent 2 5 3 6 13" xfId="19619"/>
    <cellStyle name="Percent 2 5 3 6 14" xfId="20026"/>
    <cellStyle name="Percent 2 5 3 6 15" xfId="20425"/>
    <cellStyle name="Percent 2 5 3 6 16" xfId="20830"/>
    <cellStyle name="Percent 2 5 3 6 17" xfId="21159"/>
    <cellStyle name="Percent 2 5 3 6 18" xfId="47033"/>
    <cellStyle name="Percent 2 5 3 6 19" xfId="48356"/>
    <cellStyle name="Percent 2 5 3 6 2" xfId="15150"/>
    <cellStyle name="Percent 2 5 3 6 20" xfId="49615"/>
    <cellStyle name="Percent 2 5 3 6 21" xfId="50856"/>
    <cellStyle name="Percent 2 5 3 6 22" xfId="52058"/>
    <cellStyle name="Percent 2 5 3 6 23" xfId="53337"/>
    <cellStyle name="Percent 2 5 3 6 24" xfId="54579"/>
    <cellStyle name="Percent 2 5 3 6 25" xfId="55813"/>
    <cellStyle name="Percent 2 5 3 6 26" xfId="57040"/>
    <cellStyle name="Percent 2 5 3 6 27" xfId="58257"/>
    <cellStyle name="Percent 2 5 3 6 28" xfId="59465"/>
    <cellStyle name="Percent 2 5 3 6 29" xfId="60659"/>
    <cellStyle name="Percent 2 5 3 6 3" xfId="15596"/>
    <cellStyle name="Percent 2 5 3 6 30" xfId="62043"/>
    <cellStyle name="Percent 2 5 3 6 31" xfId="63237"/>
    <cellStyle name="Percent 2 5 3 6 4" xfId="15996"/>
    <cellStyle name="Percent 2 5 3 6 5" xfId="16397"/>
    <cellStyle name="Percent 2 5 3 6 6" xfId="16796"/>
    <cellStyle name="Percent 2 5 3 6 7" xfId="17188"/>
    <cellStyle name="Percent 2 5 3 6 8" xfId="17587"/>
    <cellStyle name="Percent 2 5 3 6 9" xfId="17993"/>
    <cellStyle name="Percent 2 5 3 60" xfId="27363"/>
    <cellStyle name="Percent 2 5 3 61" xfId="27526"/>
    <cellStyle name="Percent 2 5 3 62" xfId="27689"/>
    <cellStyle name="Percent 2 5 3 63" xfId="27843"/>
    <cellStyle name="Percent 2 5 3 64" xfId="24060"/>
    <cellStyle name="Percent 2 5 3 65" xfId="21529"/>
    <cellStyle name="Percent 2 5 3 66" xfId="29358"/>
    <cellStyle name="Percent 2 5 3 67" xfId="29449"/>
    <cellStyle name="Percent 2 5 3 68" xfId="21968"/>
    <cellStyle name="Percent 2 5 3 69" xfId="21354"/>
    <cellStyle name="Percent 2 5 3 7" xfId="8951"/>
    <cellStyle name="Percent 2 5 3 7 10" xfId="18397"/>
    <cellStyle name="Percent 2 5 3 7 11" xfId="18807"/>
    <cellStyle name="Percent 2 5 3 7 12" xfId="19215"/>
    <cellStyle name="Percent 2 5 3 7 13" xfId="19620"/>
    <cellStyle name="Percent 2 5 3 7 14" xfId="20027"/>
    <cellStyle name="Percent 2 5 3 7 15" xfId="20426"/>
    <cellStyle name="Percent 2 5 3 7 16" xfId="20831"/>
    <cellStyle name="Percent 2 5 3 7 17" xfId="21160"/>
    <cellStyle name="Percent 2 5 3 7 18" xfId="47034"/>
    <cellStyle name="Percent 2 5 3 7 19" xfId="48357"/>
    <cellStyle name="Percent 2 5 3 7 2" xfId="15151"/>
    <cellStyle name="Percent 2 5 3 7 20" xfId="49616"/>
    <cellStyle name="Percent 2 5 3 7 21" xfId="50857"/>
    <cellStyle name="Percent 2 5 3 7 22" xfId="52059"/>
    <cellStyle name="Percent 2 5 3 7 23" xfId="53338"/>
    <cellStyle name="Percent 2 5 3 7 24" xfId="54580"/>
    <cellStyle name="Percent 2 5 3 7 25" xfId="55814"/>
    <cellStyle name="Percent 2 5 3 7 26" xfId="57041"/>
    <cellStyle name="Percent 2 5 3 7 27" xfId="58258"/>
    <cellStyle name="Percent 2 5 3 7 28" xfId="59466"/>
    <cellStyle name="Percent 2 5 3 7 29" xfId="60660"/>
    <cellStyle name="Percent 2 5 3 7 3" xfId="15597"/>
    <cellStyle name="Percent 2 5 3 7 30" xfId="62044"/>
    <cellStyle name="Percent 2 5 3 7 31" xfId="63238"/>
    <cellStyle name="Percent 2 5 3 7 4" xfId="15997"/>
    <cellStyle name="Percent 2 5 3 7 5" xfId="16398"/>
    <cellStyle name="Percent 2 5 3 7 6" xfId="16797"/>
    <cellStyle name="Percent 2 5 3 7 7" xfId="17189"/>
    <cellStyle name="Percent 2 5 3 7 8" xfId="17588"/>
    <cellStyle name="Percent 2 5 3 7 9" xfId="17994"/>
    <cellStyle name="Percent 2 5 3 70" xfId="29409"/>
    <cellStyle name="Percent 2 5 3 71" xfId="28583"/>
    <cellStyle name="Percent 2 5 3 72" xfId="27691"/>
    <cellStyle name="Percent 2 5 3 73" xfId="21686"/>
    <cellStyle name="Percent 2 5 3 74" xfId="27499"/>
    <cellStyle name="Percent 2 5 3 75" xfId="28308"/>
    <cellStyle name="Percent 2 5 3 76" xfId="22760"/>
    <cellStyle name="Percent 2 5 3 77" xfId="39624"/>
    <cellStyle name="Percent 2 5 3 78" xfId="42332"/>
    <cellStyle name="Percent 2 5 3 79" xfId="33228"/>
    <cellStyle name="Percent 2 5 3 8" xfId="8952"/>
    <cellStyle name="Percent 2 5 3 80" xfId="47028"/>
    <cellStyle name="Percent 2 5 3 81" xfId="48351"/>
    <cellStyle name="Percent 2 5 3 82" xfId="49610"/>
    <cellStyle name="Percent 2 5 3 83" xfId="50851"/>
    <cellStyle name="Percent 2 5 3 84" xfId="52053"/>
    <cellStyle name="Percent 2 5 3 85" xfId="53332"/>
    <cellStyle name="Percent 2 5 3 86" xfId="54574"/>
    <cellStyle name="Percent 2 5 3 87" xfId="55808"/>
    <cellStyle name="Percent 2 5 3 88" xfId="57035"/>
    <cellStyle name="Percent 2 5 3 89" xfId="58252"/>
    <cellStyle name="Percent 2 5 3 9" xfId="8953"/>
    <cellStyle name="Percent 2 5 3 90" xfId="59460"/>
    <cellStyle name="Percent 2 5 3 91" xfId="60654"/>
    <cellStyle name="Percent 2 5 3 92" xfId="62038"/>
    <cellStyle name="Percent 2 5 3 93" xfId="63232"/>
    <cellStyle name="Percent 2 5 30" xfId="8954"/>
    <cellStyle name="Percent 2 5 30 2" xfId="20412"/>
    <cellStyle name="Percent 2 5 30 3" xfId="35755"/>
    <cellStyle name="Percent 2 5 30 4" xfId="37892"/>
    <cellStyle name="Percent 2 5 30 5" xfId="33252"/>
    <cellStyle name="Percent 2 5 30 6" xfId="41883"/>
    <cellStyle name="Percent 2 5 31" xfId="8955"/>
    <cellStyle name="Percent 2 5 31 2" xfId="20817"/>
    <cellStyle name="Percent 2 5 31 3" xfId="36041"/>
    <cellStyle name="Percent 2 5 31 4" xfId="40665"/>
    <cellStyle name="Percent 2 5 31 5" xfId="43133"/>
    <cellStyle name="Percent 2 5 31 6" xfId="40312"/>
    <cellStyle name="Percent 2 5 32" xfId="8956"/>
    <cellStyle name="Percent 2 5 32 2" xfId="21146"/>
    <cellStyle name="Percent 2 5 32 3" xfId="36290"/>
    <cellStyle name="Percent 2 5 32 4" xfId="32001"/>
    <cellStyle name="Percent 2 5 32 5" xfId="37017"/>
    <cellStyle name="Percent 2 5 32 6" xfId="43815"/>
    <cellStyle name="Percent 2 5 33" xfId="8957"/>
    <cellStyle name="Percent 2 5 33 2" xfId="18535"/>
    <cellStyle name="Percent 2 5 33 3" xfId="34315"/>
    <cellStyle name="Percent 2 5 33 4" xfId="30856"/>
    <cellStyle name="Percent 2 5 33 5" xfId="35884"/>
    <cellStyle name="Percent 2 5 33 6" xfId="38530"/>
    <cellStyle name="Percent 2 5 34" xfId="8958"/>
    <cellStyle name="Percent 2 5 34 2" xfId="23014"/>
    <cellStyle name="Percent 2 5 34 3" xfId="37533"/>
    <cellStyle name="Percent 2 5 34 4" xfId="38960"/>
    <cellStyle name="Percent 2 5 34 5" xfId="41252"/>
    <cellStyle name="Percent 2 5 34 6" xfId="42365"/>
    <cellStyle name="Percent 2 5 35" xfId="8959"/>
    <cellStyle name="Percent 2 5 35 2" xfId="13882"/>
    <cellStyle name="Percent 2 5 35 3" xfId="30682"/>
    <cellStyle name="Percent 2 5 35 4" xfId="41706"/>
    <cellStyle name="Percent 2 5 35 5" xfId="43885"/>
    <cellStyle name="Percent 2 5 35 6" xfId="44955"/>
    <cellStyle name="Percent 2 5 36" xfId="9807"/>
    <cellStyle name="Percent 2 5 37" xfId="23715"/>
    <cellStyle name="Percent 2 5 38" xfId="19369"/>
    <cellStyle name="Percent 2 5 39" xfId="19053"/>
    <cellStyle name="Percent 2 5 4" xfId="8960"/>
    <cellStyle name="Percent 2 5 4 10" xfId="18398"/>
    <cellStyle name="Percent 2 5 4 11" xfId="18808"/>
    <cellStyle name="Percent 2 5 4 12" xfId="19216"/>
    <cellStyle name="Percent 2 5 4 13" xfId="19621"/>
    <cellStyle name="Percent 2 5 4 14" xfId="20028"/>
    <cellStyle name="Percent 2 5 4 15" xfId="20427"/>
    <cellStyle name="Percent 2 5 4 16" xfId="20832"/>
    <cellStyle name="Percent 2 5 4 17" xfId="21161"/>
    <cellStyle name="Percent 2 5 4 18" xfId="47035"/>
    <cellStyle name="Percent 2 5 4 19" xfId="48358"/>
    <cellStyle name="Percent 2 5 4 2" xfId="15152"/>
    <cellStyle name="Percent 2 5 4 20" xfId="49617"/>
    <cellStyle name="Percent 2 5 4 21" xfId="50858"/>
    <cellStyle name="Percent 2 5 4 22" xfId="52060"/>
    <cellStyle name="Percent 2 5 4 23" xfId="53339"/>
    <cellStyle name="Percent 2 5 4 24" xfId="54581"/>
    <cellStyle name="Percent 2 5 4 25" xfId="55815"/>
    <cellStyle name="Percent 2 5 4 26" xfId="57042"/>
    <cellStyle name="Percent 2 5 4 27" xfId="58259"/>
    <cellStyle name="Percent 2 5 4 28" xfId="59467"/>
    <cellStyle name="Percent 2 5 4 29" xfId="60661"/>
    <cellStyle name="Percent 2 5 4 3" xfId="15598"/>
    <cellStyle name="Percent 2 5 4 30" xfId="62045"/>
    <cellStyle name="Percent 2 5 4 31" xfId="63239"/>
    <cellStyle name="Percent 2 5 4 4" xfId="15998"/>
    <cellStyle name="Percent 2 5 4 5" xfId="16399"/>
    <cellStyle name="Percent 2 5 4 6" xfId="16798"/>
    <cellStyle name="Percent 2 5 4 7" xfId="17190"/>
    <cellStyle name="Percent 2 5 4 8" xfId="17589"/>
    <cellStyle name="Percent 2 5 4 9" xfId="17995"/>
    <cellStyle name="Percent 2 5 40" xfId="22331"/>
    <cellStyle name="Percent 2 5 41" xfId="24550"/>
    <cellStyle name="Percent 2 5 42" xfId="24750"/>
    <cellStyle name="Percent 2 5 43" xfId="24954"/>
    <cellStyle name="Percent 2 5 44" xfId="25152"/>
    <cellStyle name="Percent 2 5 45" xfId="25350"/>
    <cellStyle name="Percent 2 5 46" xfId="25549"/>
    <cellStyle name="Percent 2 5 47" xfId="25739"/>
    <cellStyle name="Percent 2 5 48" xfId="25925"/>
    <cellStyle name="Percent 2 5 49" xfId="26116"/>
    <cellStyle name="Percent 2 5 5" xfId="8961"/>
    <cellStyle name="Percent 2 5 5 10" xfId="18399"/>
    <cellStyle name="Percent 2 5 5 11" xfId="18809"/>
    <cellStyle name="Percent 2 5 5 12" xfId="19217"/>
    <cellStyle name="Percent 2 5 5 13" xfId="19622"/>
    <cellStyle name="Percent 2 5 5 14" xfId="20029"/>
    <cellStyle name="Percent 2 5 5 15" xfId="20428"/>
    <cellStyle name="Percent 2 5 5 16" xfId="20833"/>
    <cellStyle name="Percent 2 5 5 17" xfId="21162"/>
    <cellStyle name="Percent 2 5 5 18" xfId="47036"/>
    <cellStyle name="Percent 2 5 5 19" xfId="48359"/>
    <cellStyle name="Percent 2 5 5 2" xfId="15153"/>
    <cellStyle name="Percent 2 5 5 20" xfId="49618"/>
    <cellStyle name="Percent 2 5 5 21" xfId="50859"/>
    <cellStyle name="Percent 2 5 5 22" xfId="52061"/>
    <cellStyle name="Percent 2 5 5 23" xfId="53340"/>
    <cellStyle name="Percent 2 5 5 24" xfId="54582"/>
    <cellStyle name="Percent 2 5 5 25" xfId="55816"/>
    <cellStyle name="Percent 2 5 5 26" xfId="57043"/>
    <cellStyle name="Percent 2 5 5 27" xfId="58260"/>
    <cellStyle name="Percent 2 5 5 28" xfId="59468"/>
    <cellStyle name="Percent 2 5 5 29" xfId="60662"/>
    <cellStyle name="Percent 2 5 5 3" xfId="15599"/>
    <cellStyle name="Percent 2 5 5 30" xfId="62046"/>
    <cellStyle name="Percent 2 5 5 31" xfId="63240"/>
    <cellStyle name="Percent 2 5 5 4" xfId="15999"/>
    <cellStyle name="Percent 2 5 5 5" xfId="16400"/>
    <cellStyle name="Percent 2 5 5 6" xfId="16799"/>
    <cellStyle name="Percent 2 5 5 7" xfId="17191"/>
    <cellStyle name="Percent 2 5 5 8" xfId="17590"/>
    <cellStyle name="Percent 2 5 5 9" xfId="17996"/>
    <cellStyle name="Percent 2 5 50" xfId="26301"/>
    <cellStyle name="Percent 2 5 51" xfId="26482"/>
    <cellStyle name="Percent 2 5 52" xfId="26670"/>
    <cellStyle name="Percent 2 5 53" xfId="26852"/>
    <cellStyle name="Percent 2 5 54" xfId="27028"/>
    <cellStyle name="Percent 2 5 55" xfId="27202"/>
    <cellStyle name="Percent 2 5 56" xfId="27375"/>
    <cellStyle name="Percent 2 5 57" xfId="27539"/>
    <cellStyle name="Percent 2 5 58" xfId="27701"/>
    <cellStyle name="Percent 2 5 59" xfId="27853"/>
    <cellStyle name="Percent 2 5 6" xfId="8962"/>
    <cellStyle name="Percent 2 5 6 10" xfId="18400"/>
    <cellStyle name="Percent 2 5 6 11" xfId="18810"/>
    <cellStyle name="Percent 2 5 6 12" xfId="19218"/>
    <cellStyle name="Percent 2 5 6 13" xfId="19623"/>
    <cellStyle name="Percent 2 5 6 14" xfId="20030"/>
    <cellStyle name="Percent 2 5 6 15" xfId="20429"/>
    <cellStyle name="Percent 2 5 6 16" xfId="20834"/>
    <cellStyle name="Percent 2 5 6 17" xfId="21163"/>
    <cellStyle name="Percent 2 5 6 18" xfId="47037"/>
    <cellStyle name="Percent 2 5 6 19" xfId="48360"/>
    <cellStyle name="Percent 2 5 6 2" xfId="15154"/>
    <cellStyle name="Percent 2 5 6 20" xfId="49619"/>
    <cellStyle name="Percent 2 5 6 21" xfId="50860"/>
    <cellStyle name="Percent 2 5 6 22" xfId="52062"/>
    <cellStyle name="Percent 2 5 6 23" xfId="53341"/>
    <cellStyle name="Percent 2 5 6 24" xfId="54583"/>
    <cellStyle name="Percent 2 5 6 25" xfId="55817"/>
    <cellStyle name="Percent 2 5 6 26" xfId="57044"/>
    <cellStyle name="Percent 2 5 6 27" xfId="58261"/>
    <cellStyle name="Percent 2 5 6 28" xfId="59469"/>
    <cellStyle name="Percent 2 5 6 29" xfId="60663"/>
    <cellStyle name="Percent 2 5 6 3" xfId="15600"/>
    <cellStyle name="Percent 2 5 6 30" xfId="62047"/>
    <cellStyle name="Percent 2 5 6 31" xfId="63241"/>
    <cellStyle name="Percent 2 5 6 4" xfId="16000"/>
    <cellStyle name="Percent 2 5 6 5" xfId="16401"/>
    <cellStyle name="Percent 2 5 6 6" xfId="16800"/>
    <cellStyle name="Percent 2 5 6 7" xfId="17192"/>
    <cellStyle name="Percent 2 5 6 8" xfId="17591"/>
    <cellStyle name="Percent 2 5 6 9" xfId="17997"/>
    <cellStyle name="Percent 2 5 60" xfId="27999"/>
    <cellStyle name="Percent 2 5 61" xfId="28153"/>
    <cellStyle name="Percent 2 5 62" xfId="28303"/>
    <cellStyle name="Percent 2 5 63" xfId="28449"/>
    <cellStyle name="Percent 2 5 64" xfId="28591"/>
    <cellStyle name="Percent 2 5 65" xfId="28725"/>
    <cellStyle name="Percent 2 5 66" xfId="29102"/>
    <cellStyle name="Percent 2 5 67" xfId="28142"/>
    <cellStyle name="Percent 2 5 68" xfId="28948"/>
    <cellStyle name="Percent 2 5 69" xfId="28167"/>
    <cellStyle name="Percent 2 5 7" xfId="8963"/>
    <cellStyle name="Percent 2 5 7 10" xfId="18401"/>
    <cellStyle name="Percent 2 5 7 11" xfId="18811"/>
    <cellStyle name="Percent 2 5 7 12" xfId="19219"/>
    <cellStyle name="Percent 2 5 7 13" xfId="19624"/>
    <cellStyle name="Percent 2 5 7 14" xfId="20031"/>
    <cellStyle name="Percent 2 5 7 15" xfId="20430"/>
    <cellStyle name="Percent 2 5 7 16" xfId="20835"/>
    <cellStyle name="Percent 2 5 7 17" xfId="21164"/>
    <cellStyle name="Percent 2 5 7 18" xfId="47038"/>
    <cellStyle name="Percent 2 5 7 19" xfId="48361"/>
    <cellStyle name="Percent 2 5 7 2" xfId="15155"/>
    <cellStyle name="Percent 2 5 7 20" xfId="49620"/>
    <cellStyle name="Percent 2 5 7 21" xfId="50861"/>
    <cellStyle name="Percent 2 5 7 22" xfId="52063"/>
    <cellStyle name="Percent 2 5 7 23" xfId="53342"/>
    <cellStyle name="Percent 2 5 7 24" xfId="54584"/>
    <cellStyle name="Percent 2 5 7 25" xfId="55818"/>
    <cellStyle name="Percent 2 5 7 26" xfId="57045"/>
    <cellStyle name="Percent 2 5 7 27" xfId="58262"/>
    <cellStyle name="Percent 2 5 7 28" xfId="59470"/>
    <cellStyle name="Percent 2 5 7 29" xfId="60664"/>
    <cellStyle name="Percent 2 5 7 3" xfId="15601"/>
    <cellStyle name="Percent 2 5 7 30" xfId="62048"/>
    <cellStyle name="Percent 2 5 7 31" xfId="63242"/>
    <cellStyle name="Percent 2 5 7 4" xfId="16001"/>
    <cellStyle name="Percent 2 5 7 5" xfId="16402"/>
    <cellStyle name="Percent 2 5 7 6" xfId="16801"/>
    <cellStyle name="Percent 2 5 7 7" xfId="17193"/>
    <cellStyle name="Percent 2 5 7 8" xfId="17592"/>
    <cellStyle name="Percent 2 5 7 9" xfId="17998"/>
    <cellStyle name="Percent 2 5 70" xfId="27675"/>
    <cellStyle name="Percent 2 5 71" xfId="27509"/>
    <cellStyle name="Percent 2 5 72" xfId="29408"/>
    <cellStyle name="Percent 2 5 73" xfId="28677"/>
    <cellStyle name="Percent 2 5 74" xfId="27336"/>
    <cellStyle name="Percent 2 5 75" xfId="29792"/>
    <cellStyle name="Percent 2 5 76" xfId="29858"/>
    <cellStyle name="Percent 2 5 77" xfId="29425"/>
    <cellStyle name="Percent 2 5 78" xfId="22757"/>
    <cellStyle name="Percent 2 5 79" xfId="40853"/>
    <cellStyle name="Percent 2 5 8" xfId="8964"/>
    <cellStyle name="Percent 2 5 8 10" xfId="18402"/>
    <cellStyle name="Percent 2 5 8 11" xfId="18812"/>
    <cellStyle name="Percent 2 5 8 12" xfId="19220"/>
    <cellStyle name="Percent 2 5 8 13" xfId="19625"/>
    <cellStyle name="Percent 2 5 8 14" xfId="20032"/>
    <cellStyle name="Percent 2 5 8 15" xfId="20431"/>
    <cellStyle name="Percent 2 5 8 16" xfId="20836"/>
    <cellStyle name="Percent 2 5 8 17" xfId="21165"/>
    <cellStyle name="Percent 2 5 8 18" xfId="47039"/>
    <cellStyle name="Percent 2 5 8 19" xfId="48362"/>
    <cellStyle name="Percent 2 5 8 2" xfId="15156"/>
    <cellStyle name="Percent 2 5 8 20" xfId="49621"/>
    <cellStyle name="Percent 2 5 8 21" xfId="50862"/>
    <cellStyle name="Percent 2 5 8 22" xfId="52064"/>
    <cellStyle name="Percent 2 5 8 23" xfId="53343"/>
    <cellStyle name="Percent 2 5 8 24" xfId="54585"/>
    <cellStyle name="Percent 2 5 8 25" xfId="55819"/>
    <cellStyle name="Percent 2 5 8 26" xfId="57046"/>
    <cellStyle name="Percent 2 5 8 27" xfId="58263"/>
    <cellStyle name="Percent 2 5 8 28" xfId="59471"/>
    <cellStyle name="Percent 2 5 8 29" xfId="60665"/>
    <cellStyle name="Percent 2 5 8 3" xfId="15602"/>
    <cellStyle name="Percent 2 5 8 30" xfId="62049"/>
    <cellStyle name="Percent 2 5 8 31" xfId="63243"/>
    <cellStyle name="Percent 2 5 8 4" xfId="16002"/>
    <cellStyle name="Percent 2 5 8 5" xfId="16403"/>
    <cellStyle name="Percent 2 5 8 6" xfId="16802"/>
    <cellStyle name="Percent 2 5 8 7" xfId="17194"/>
    <cellStyle name="Percent 2 5 8 8" xfId="17593"/>
    <cellStyle name="Percent 2 5 8 9" xfId="17999"/>
    <cellStyle name="Percent 2 5 80" xfId="43255"/>
    <cellStyle name="Percent 2 5 81" xfId="43769"/>
    <cellStyle name="Percent 2 5 82" xfId="47020"/>
    <cellStyle name="Percent 2 5 83" xfId="48343"/>
    <cellStyle name="Percent 2 5 84" xfId="49602"/>
    <cellStyle name="Percent 2 5 85" xfId="50843"/>
    <cellStyle name="Percent 2 5 86" xfId="52045"/>
    <cellStyle name="Percent 2 5 87" xfId="53324"/>
    <cellStyle name="Percent 2 5 88" xfId="54566"/>
    <cellStyle name="Percent 2 5 89" xfId="55800"/>
    <cellStyle name="Percent 2 5 9" xfId="8965"/>
    <cellStyle name="Percent 2 5 9 10" xfId="18403"/>
    <cellStyle name="Percent 2 5 9 11" xfId="18813"/>
    <cellStyle name="Percent 2 5 9 12" xfId="19221"/>
    <cellStyle name="Percent 2 5 9 13" xfId="19626"/>
    <cellStyle name="Percent 2 5 9 14" xfId="20033"/>
    <cellStyle name="Percent 2 5 9 15" xfId="20432"/>
    <cellStyle name="Percent 2 5 9 16" xfId="20837"/>
    <cellStyle name="Percent 2 5 9 17" xfId="21166"/>
    <cellStyle name="Percent 2 5 9 18" xfId="47040"/>
    <cellStyle name="Percent 2 5 9 19" xfId="48363"/>
    <cellStyle name="Percent 2 5 9 2" xfId="15157"/>
    <cellStyle name="Percent 2 5 9 20" xfId="49622"/>
    <cellStyle name="Percent 2 5 9 21" xfId="50863"/>
    <cellStyle name="Percent 2 5 9 22" xfId="52065"/>
    <cellStyle name="Percent 2 5 9 23" xfId="53344"/>
    <cellStyle name="Percent 2 5 9 24" xfId="54586"/>
    <cellStyle name="Percent 2 5 9 25" xfId="55820"/>
    <cellStyle name="Percent 2 5 9 26" xfId="57047"/>
    <cellStyle name="Percent 2 5 9 27" xfId="58264"/>
    <cellStyle name="Percent 2 5 9 28" xfId="59472"/>
    <cellStyle name="Percent 2 5 9 29" xfId="60666"/>
    <cellStyle name="Percent 2 5 9 3" xfId="15603"/>
    <cellStyle name="Percent 2 5 9 30" xfId="62050"/>
    <cellStyle name="Percent 2 5 9 31" xfId="63244"/>
    <cellStyle name="Percent 2 5 9 4" xfId="16003"/>
    <cellStyle name="Percent 2 5 9 5" xfId="16404"/>
    <cellStyle name="Percent 2 5 9 6" xfId="16803"/>
    <cellStyle name="Percent 2 5 9 7" xfId="17195"/>
    <cellStyle name="Percent 2 5 9 8" xfId="17594"/>
    <cellStyle name="Percent 2 5 9 9" xfId="18000"/>
    <cellStyle name="Percent 2 5 90" xfId="57027"/>
    <cellStyle name="Percent 2 5 91" xfId="58244"/>
    <cellStyle name="Percent 2 5 92" xfId="59452"/>
    <cellStyle name="Percent 2 5 93" xfId="60646"/>
    <cellStyle name="Percent 2 5 94" xfId="62030"/>
    <cellStyle name="Percent 2 5 95" xfId="63224"/>
    <cellStyle name="Percent 2 6" xfId="8966"/>
    <cellStyle name="Percent 2 6 10" xfId="8967"/>
    <cellStyle name="Percent 2 6 11" xfId="8968"/>
    <cellStyle name="Percent 2 6 12" xfId="8969"/>
    <cellStyle name="Percent 2 6 13" xfId="8970"/>
    <cellStyle name="Percent 2 6 14" xfId="8971"/>
    <cellStyle name="Percent 2 6 15" xfId="8972"/>
    <cellStyle name="Percent 2 6 16" xfId="8973"/>
    <cellStyle name="Percent 2 6 17" xfId="8974"/>
    <cellStyle name="Percent 2 6 17 2" xfId="15158"/>
    <cellStyle name="Percent 2 6 17 3" xfId="31805"/>
    <cellStyle name="Percent 2 6 17 4" xfId="31348"/>
    <cellStyle name="Percent 2 6 17 5" xfId="38391"/>
    <cellStyle name="Percent 2 6 17 6" xfId="41199"/>
    <cellStyle name="Percent 2 6 18" xfId="8975"/>
    <cellStyle name="Percent 2 6 18 2" xfId="15604"/>
    <cellStyle name="Percent 2 6 18 3" xfId="32156"/>
    <cellStyle name="Percent 2 6 18 4" xfId="38526"/>
    <cellStyle name="Percent 2 6 18 5" xfId="35588"/>
    <cellStyle name="Percent 2 6 18 6" xfId="44776"/>
    <cellStyle name="Percent 2 6 19" xfId="8976"/>
    <cellStyle name="Percent 2 6 19 2" xfId="16004"/>
    <cellStyle name="Percent 2 6 19 3" xfId="32468"/>
    <cellStyle name="Percent 2 6 19 4" xfId="39842"/>
    <cellStyle name="Percent 2 6 19 5" xfId="42505"/>
    <cellStyle name="Percent 2 6 19 6" xfId="44754"/>
    <cellStyle name="Percent 2 6 2" xfId="8977"/>
    <cellStyle name="Percent 2 6 2 10" xfId="8978"/>
    <cellStyle name="Percent 2 6 2 11" xfId="8979"/>
    <cellStyle name="Percent 2 6 2 12" xfId="8980"/>
    <cellStyle name="Percent 2 6 2 13" xfId="8981"/>
    <cellStyle name="Percent 2 6 2 14" xfId="8982"/>
    <cellStyle name="Percent 2 6 2 15" xfId="8983"/>
    <cellStyle name="Percent 2 6 2 15 2" xfId="15159"/>
    <cellStyle name="Percent 2 6 2 15 3" xfId="31806"/>
    <cellStyle name="Percent 2 6 2 15 4" xfId="31343"/>
    <cellStyle name="Percent 2 6 2 15 5" xfId="38548"/>
    <cellStyle name="Percent 2 6 2 15 6" xfId="10578"/>
    <cellStyle name="Percent 2 6 2 16" xfId="8984"/>
    <cellStyle name="Percent 2 6 2 16 2" xfId="15605"/>
    <cellStyle name="Percent 2 6 2 16 3" xfId="32157"/>
    <cellStyle name="Percent 2 6 2 16 4" xfId="37585"/>
    <cellStyle name="Percent 2 6 2 16 5" xfId="36552"/>
    <cellStyle name="Percent 2 6 2 16 6" xfId="44734"/>
    <cellStyle name="Percent 2 6 2 17" xfId="8985"/>
    <cellStyle name="Percent 2 6 2 17 2" xfId="16005"/>
    <cellStyle name="Percent 2 6 2 17 3" xfId="32469"/>
    <cellStyle name="Percent 2 6 2 17 4" xfId="41633"/>
    <cellStyle name="Percent 2 6 2 17 5" xfId="43834"/>
    <cellStyle name="Percent 2 6 2 17 6" xfId="40917"/>
    <cellStyle name="Percent 2 6 2 18" xfId="8986"/>
    <cellStyle name="Percent 2 6 2 18 2" xfId="16406"/>
    <cellStyle name="Percent 2 6 2 18 3" xfId="32773"/>
    <cellStyle name="Percent 2 6 2 18 4" xfId="37145"/>
    <cellStyle name="Percent 2 6 2 18 5" xfId="32538"/>
    <cellStyle name="Percent 2 6 2 18 6" xfId="45153"/>
    <cellStyle name="Percent 2 6 2 19" xfId="8987"/>
    <cellStyle name="Percent 2 6 2 19 2" xfId="16805"/>
    <cellStyle name="Percent 2 6 2 19 3" xfId="33070"/>
    <cellStyle name="Percent 2 6 2 19 4" xfId="38096"/>
    <cellStyle name="Percent 2 6 2 19 5" xfId="34003"/>
    <cellStyle name="Percent 2 6 2 19 6" xfId="39596"/>
    <cellStyle name="Percent 2 6 2 2" xfId="8988"/>
    <cellStyle name="Percent 2 6 2 2 10" xfId="18406"/>
    <cellStyle name="Percent 2 6 2 2 11" xfId="18816"/>
    <cellStyle name="Percent 2 6 2 2 12" xfId="19224"/>
    <cellStyle name="Percent 2 6 2 2 13" xfId="19629"/>
    <cellStyle name="Percent 2 6 2 2 14" xfId="20036"/>
    <cellStyle name="Percent 2 6 2 2 15" xfId="20435"/>
    <cellStyle name="Percent 2 6 2 2 16" xfId="20840"/>
    <cellStyle name="Percent 2 6 2 2 17" xfId="21169"/>
    <cellStyle name="Percent 2 6 2 2 18" xfId="47043"/>
    <cellStyle name="Percent 2 6 2 2 19" xfId="48366"/>
    <cellStyle name="Percent 2 6 2 2 2" xfId="15160"/>
    <cellStyle name="Percent 2 6 2 2 20" xfId="49625"/>
    <cellStyle name="Percent 2 6 2 2 21" xfId="50866"/>
    <cellStyle name="Percent 2 6 2 2 22" xfId="52068"/>
    <cellStyle name="Percent 2 6 2 2 23" xfId="53347"/>
    <cellStyle name="Percent 2 6 2 2 24" xfId="54589"/>
    <cellStyle name="Percent 2 6 2 2 25" xfId="55823"/>
    <cellStyle name="Percent 2 6 2 2 26" xfId="57050"/>
    <cellStyle name="Percent 2 6 2 2 27" xfId="58267"/>
    <cellStyle name="Percent 2 6 2 2 28" xfId="59475"/>
    <cellStyle name="Percent 2 6 2 2 29" xfId="60669"/>
    <cellStyle name="Percent 2 6 2 2 3" xfId="15606"/>
    <cellStyle name="Percent 2 6 2 2 30" xfId="62053"/>
    <cellStyle name="Percent 2 6 2 2 31" xfId="63247"/>
    <cellStyle name="Percent 2 6 2 2 4" xfId="16006"/>
    <cellStyle name="Percent 2 6 2 2 5" xfId="16407"/>
    <cellStyle name="Percent 2 6 2 2 6" xfId="16806"/>
    <cellStyle name="Percent 2 6 2 2 7" xfId="17198"/>
    <cellStyle name="Percent 2 6 2 2 8" xfId="17597"/>
    <cellStyle name="Percent 2 6 2 2 9" xfId="18003"/>
    <cellStyle name="Percent 2 6 2 20" xfId="8989"/>
    <cellStyle name="Percent 2 6 2 20 2" xfId="17197"/>
    <cellStyle name="Percent 2 6 2 20 3" xfId="33371"/>
    <cellStyle name="Percent 2 6 2 20 4" xfId="36497"/>
    <cellStyle name="Percent 2 6 2 20 5" xfId="41620"/>
    <cellStyle name="Percent 2 6 2 20 6" xfId="40429"/>
    <cellStyle name="Percent 2 6 2 21" xfId="8990"/>
    <cellStyle name="Percent 2 6 2 21 2" xfId="17596"/>
    <cellStyle name="Percent 2 6 2 21 3" xfId="33659"/>
    <cellStyle name="Percent 2 6 2 21 4" xfId="40435"/>
    <cellStyle name="Percent 2 6 2 21 5" xfId="42959"/>
    <cellStyle name="Percent 2 6 2 21 6" xfId="44350"/>
    <cellStyle name="Percent 2 6 2 22" xfId="8991"/>
    <cellStyle name="Percent 2 6 2 22 2" xfId="18002"/>
    <cellStyle name="Percent 2 6 2 22 3" xfId="33935"/>
    <cellStyle name="Percent 2 6 2 22 4" xfId="10507"/>
    <cellStyle name="Percent 2 6 2 22 5" xfId="36304"/>
    <cellStyle name="Percent 2 6 2 22 6" xfId="32672"/>
    <cellStyle name="Percent 2 6 2 23" xfId="8992"/>
    <cellStyle name="Percent 2 6 2 23 2" xfId="18405"/>
    <cellStyle name="Percent 2 6 2 23 3" xfId="34228"/>
    <cellStyle name="Percent 2 6 2 23 4" xfId="40360"/>
    <cellStyle name="Percent 2 6 2 23 5" xfId="42903"/>
    <cellStyle name="Percent 2 6 2 23 6" xfId="44315"/>
    <cellStyle name="Percent 2 6 2 24" xfId="8993"/>
    <cellStyle name="Percent 2 6 2 24 2" xfId="18815"/>
    <cellStyle name="Percent 2 6 2 24 3" xfId="34539"/>
    <cellStyle name="Percent 2 6 2 24 4" xfId="33989"/>
    <cellStyle name="Percent 2 6 2 24 5" xfId="31106"/>
    <cellStyle name="Percent 2 6 2 24 6" xfId="42196"/>
    <cellStyle name="Percent 2 6 2 25" xfId="8994"/>
    <cellStyle name="Percent 2 6 2 25 2" xfId="19223"/>
    <cellStyle name="Percent 2 6 2 25 3" xfId="34844"/>
    <cellStyle name="Percent 2 6 2 25 4" xfId="13553"/>
    <cellStyle name="Percent 2 6 2 25 5" xfId="36067"/>
    <cellStyle name="Percent 2 6 2 25 6" xfId="36875"/>
    <cellStyle name="Percent 2 6 2 26" xfId="8995"/>
    <cellStyle name="Percent 2 6 2 26 2" xfId="19628"/>
    <cellStyle name="Percent 2 6 2 26 3" xfId="35139"/>
    <cellStyle name="Percent 2 6 2 26 4" xfId="37767"/>
    <cellStyle name="Percent 2 6 2 26 5" xfId="11147"/>
    <cellStyle name="Percent 2 6 2 26 6" xfId="40217"/>
    <cellStyle name="Percent 2 6 2 27" xfId="8996"/>
    <cellStyle name="Percent 2 6 2 27 2" xfId="20035"/>
    <cellStyle name="Percent 2 6 2 27 3" xfId="35439"/>
    <cellStyle name="Percent 2 6 2 27 4" xfId="40414"/>
    <cellStyle name="Percent 2 6 2 27 5" xfId="42945"/>
    <cellStyle name="Percent 2 6 2 27 6" xfId="44310"/>
    <cellStyle name="Percent 2 6 2 28" xfId="8997"/>
    <cellStyle name="Percent 2 6 2 28 2" xfId="20434"/>
    <cellStyle name="Percent 2 6 2 28 3" xfId="35774"/>
    <cellStyle name="Percent 2 6 2 28 4" xfId="30263"/>
    <cellStyle name="Percent 2 6 2 28 5" xfId="33560"/>
    <cellStyle name="Percent 2 6 2 28 6" xfId="14196"/>
    <cellStyle name="Percent 2 6 2 29" xfId="8998"/>
    <cellStyle name="Percent 2 6 2 29 2" xfId="20839"/>
    <cellStyle name="Percent 2 6 2 29 3" xfId="36059"/>
    <cellStyle name="Percent 2 6 2 29 4" xfId="35632"/>
    <cellStyle name="Percent 2 6 2 29 5" xfId="38876"/>
    <cellStyle name="Percent 2 6 2 29 6" xfId="41788"/>
    <cellStyle name="Percent 2 6 2 3" xfId="8999"/>
    <cellStyle name="Percent 2 6 2 3 10" xfId="18407"/>
    <cellStyle name="Percent 2 6 2 3 11" xfId="18817"/>
    <cellStyle name="Percent 2 6 2 3 12" xfId="19225"/>
    <cellStyle name="Percent 2 6 2 3 13" xfId="19630"/>
    <cellStyle name="Percent 2 6 2 3 14" xfId="20037"/>
    <cellStyle name="Percent 2 6 2 3 15" xfId="20436"/>
    <cellStyle name="Percent 2 6 2 3 16" xfId="20841"/>
    <cellStyle name="Percent 2 6 2 3 17" xfId="21170"/>
    <cellStyle name="Percent 2 6 2 3 18" xfId="47044"/>
    <cellStyle name="Percent 2 6 2 3 19" xfId="48367"/>
    <cellStyle name="Percent 2 6 2 3 2" xfId="15161"/>
    <cellStyle name="Percent 2 6 2 3 20" xfId="49626"/>
    <cellStyle name="Percent 2 6 2 3 21" xfId="50867"/>
    <cellStyle name="Percent 2 6 2 3 22" xfId="52069"/>
    <cellStyle name="Percent 2 6 2 3 23" xfId="53348"/>
    <cellStyle name="Percent 2 6 2 3 24" xfId="54590"/>
    <cellStyle name="Percent 2 6 2 3 25" xfId="55824"/>
    <cellStyle name="Percent 2 6 2 3 26" xfId="57051"/>
    <cellStyle name="Percent 2 6 2 3 27" xfId="58268"/>
    <cellStyle name="Percent 2 6 2 3 28" xfId="59476"/>
    <cellStyle name="Percent 2 6 2 3 29" xfId="60670"/>
    <cellStyle name="Percent 2 6 2 3 3" xfId="15607"/>
    <cellStyle name="Percent 2 6 2 3 30" xfId="62054"/>
    <cellStyle name="Percent 2 6 2 3 31" xfId="63248"/>
    <cellStyle name="Percent 2 6 2 3 4" xfId="16007"/>
    <cellStyle name="Percent 2 6 2 3 5" xfId="16408"/>
    <cellStyle name="Percent 2 6 2 3 6" xfId="16807"/>
    <cellStyle name="Percent 2 6 2 3 7" xfId="17199"/>
    <cellStyle name="Percent 2 6 2 3 8" xfId="17598"/>
    <cellStyle name="Percent 2 6 2 3 9" xfId="18004"/>
    <cellStyle name="Percent 2 6 2 30" xfId="9000"/>
    <cellStyle name="Percent 2 6 2 30 2" xfId="21168"/>
    <cellStyle name="Percent 2 6 2 30 3" xfId="36310"/>
    <cellStyle name="Percent 2 6 2 30 4" xfId="33719"/>
    <cellStyle name="Percent 2 6 2 30 5" xfId="36966"/>
    <cellStyle name="Percent 2 6 2 30 6" xfId="35925"/>
    <cellStyle name="Percent 2 6 2 31" xfId="9001"/>
    <cellStyle name="Percent 2 6 2 31 2" xfId="18526"/>
    <cellStyle name="Percent 2 6 2 31 3" xfId="34306"/>
    <cellStyle name="Percent 2 6 2 31 4" xfId="30661"/>
    <cellStyle name="Percent 2 6 2 31 5" xfId="39185"/>
    <cellStyle name="Percent 2 6 2 31 6" xfId="22893"/>
    <cellStyle name="Percent 2 6 2 32" xfId="9002"/>
    <cellStyle name="Percent 2 6 2 32 2" xfId="23012"/>
    <cellStyle name="Percent 2 6 2 32 3" xfId="37531"/>
    <cellStyle name="Percent 2 6 2 32 4" xfId="39078"/>
    <cellStyle name="Percent 2 6 2 32 5" xfId="30231"/>
    <cellStyle name="Percent 2 6 2 32 6" xfId="17870"/>
    <cellStyle name="Percent 2 6 2 33" xfId="9003"/>
    <cellStyle name="Percent 2 6 2 33 2" xfId="13865"/>
    <cellStyle name="Percent 2 6 2 33 3" xfId="30664"/>
    <cellStyle name="Percent 2 6 2 33 4" xfId="38831"/>
    <cellStyle name="Percent 2 6 2 33 5" xfId="41170"/>
    <cellStyle name="Percent 2 6 2 33 6" xfId="41127"/>
    <cellStyle name="Percent 2 6 2 34" xfId="9811"/>
    <cellStyle name="Percent 2 6 2 35" xfId="17319"/>
    <cellStyle name="Percent 2 6 2 36" xfId="22492"/>
    <cellStyle name="Percent 2 6 2 37" xfId="24181"/>
    <cellStyle name="Percent 2 6 2 38" xfId="22334"/>
    <cellStyle name="Percent 2 6 2 39" xfId="20531"/>
    <cellStyle name="Percent 2 6 2 4" xfId="9004"/>
    <cellStyle name="Percent 2 6 2 4 10" xfId="18408"/>
    <cellStyle name="Percent 2 6 2 4 11" xfId="18818"/>
    <cellStyle name="Percent 2 6 2 4 12" xfId="19226"/>
    <cellStyle name="Percent 2 6 2 4 13" xfId="19631"/>
    <cellStyle name="Percent 2 6 2 4 14" xfId="20038"/>
    <cellStyle name="Percent 2 6 2 4 15" xfId="20437"/>
    <cellStyle name="Percent 2 6 2 4 16" xfId="20842"/>
    <cellStyle name="Percent 2 6 2 4 17" xfId="21171"/>
    <cellStyle name="Percent 2 6 2 4 18" xfId="47045"/>
    <cellStyle name="Percent 2 6 2 4 19" xfId="48368"/>
    <cellStyle name="Percent 2 6 2 4 2" xfId="15162"/>
    <cellStyle name="Percent 2 6 2 4 20" xfId="49627"/>
    <cellStyle name="Percent 2 6 2 4 21" xfId="50868"/>
    <cellStyle name="Percent 2 6 2 4 22" xfId="52070"/>
    <cellStyle name="Percent 2 6 2 4 23" xfId="53349"/>
    <cellStyle name="Percent 2 6 2 4 24" xfId="54591"/>
    <cellStyle name="Percent 2 6 2 4 25" xfId="55825"/>
    <cellStyle name="Percent 2 6 2 4 26" xfId="57052"/>
    <cellStyle name="Percent 2 6 2 4 27" xfId="58269"/>
    <cellStyle name="Percent 2 6 2 4 28" xfId="59477"/>
    <cellStyle name="Percent 2 6 2 4 29" xfId="60671"/>
    <cellStyle name="Percent 2 6 2 4 3" xfId="15608"/>
    <cellStyle name="Percent 2 6 2 4 30" xfId="62055"/>
    <cellStyle name="Percent 2 6 2 4 31" xfId="63249"/>
    <cellStyle name="Percent 2 6 2 4 4" xfId="16008"/>
    <cellStyle name="Percent 2 6 2 4 5" xfId="16409"/>
    <cellStyle name="Percent 2 6 2 4 6" xfId="16808"/>
    <cellStyle name="Percent 2 6 2 4 7" xfId="17200"/>
    <cellStyle name="Percent 2 6 2 4 8" xfId="17599"/>
    <cellStyle name="Percent 2 6 2 4 9" xfId="18005"/>
    <cellStyle name="Percent 2 6 2 40" xfId="15844"/>
    <cellStyle name="Percent 2 6 2 41" xfId="22856"/>
    <cellStyle name="Percent 2 6 2 42" xfId="22156"/>
    <cellStyle name="Percent 2 6 2 43" xfId="21279"/>
    <cellStyle name="Percent 2 6 2 44" xfId="22078"/>
    <cellStyle name="Percent 2 6 2 45" xfId="21346"/>
    <cellStyle name="Percent 2 6 2 46" xfId="22007"/>
    <cellStyle name="Percent 2 6 2 47" xfId="21401"/>
    <cellStyle name="Percent 2 6 2 48" xfId="21949"/>
    <cellStyle name="Percent 2 6 2 49" xfId="21457"/>
    <cellStyle name="Percent 2 6 2 5" xfId="9005"/>
    <cellStyle name="Percent 2 6 2 5 10" xfId="18409"/>
    <cellStyle name="Percent 2 6 2 5 11" xfId="18819"/>
    <cellStyle name="Percent 2 6 2 5 12" xfId="19227"/>
    <cellStyle name="Percent 2 6 2 5 13" xfId="19632"/>
    <cellStyle name="Percent 2 6 2 5 14" xfId="20039"/>
    <cellStyle name="Percent 2 6 2 5 15" xfId="20438"/>
    <cellStyle name="Percent 2 6 2 5 16" xfId="20843"/>
    <cellStyle name="Percent 2 6 2 5 17" xfId="21172"/>
    <cellStyle name="Percent 2 6 2 5 18" xfId="47046"/>
    <cellStyle name="Percent 2 6 2 5 19" xfId="48369"/>
    <cellStyle name="Percent 2 6 2 5 2" xfId="15163"/>
    <cellStyle name="Percent 2 6 2 5 20" xfId="49628"/>
    <cellStyle name="Percent 2 6 2 5 21" xfId="50869"/>
    <cellStyle name="Percent 2 6 2 5 22" xfId="52071"/>
    <cellStyle name="Percent 2 6 2 5 23" xfId="53350"/>
    <cellStyle name="Percent 2 6 2 5 24" xfId="54592"/>
    <cellStyle name="Percent 2 6 2 5 25" xfId="55826"/>
    <cellStyle name="Percent 2 6 2 5 26" xfId="57053"/>
    <cellStyle name="Percent 2 6 2 5 27" xfId="58270"/>
    <cellStyle name="Percent 2 6 2 5 28" xfId="59478"/>
    <cellStyle name="Percent 2 6 2 5 29" xfId="60672"/>
    <cellStyle name="Percent 2 6 2 5 3" xfId="15609"/>
    <cellStyle name="Percent 2 6 2 5 30" xfId="62056"/>
    <cellStyle name="Percent 2 6 2 5 31" xfId="63250"/>
    <cellStyle name="Percent 2 6 2 5 4" xfId="16009"/>
    <cellStyle name="Percent 2 6 2 5 5" xfId="16410"/>
    <cellStyle name="Percent 2 6 2 5 6" xfId="16809"/>
    <cellStyle name="Percent 2 6 2 5 7" xfId="17201"/>
    <cellStyle name="Percent 2 6 2 5 8" xfId="17600"/>
    <cellStyle name="Percent 2 6 2 5 9" xfId="18006"/>
    <cellStyle name="Percent 2 6 2 50" xfId="21907"/>
    <cellStyle name="Percent 2 6 2 51" xfId="23677"/>
    <cellStyle name="Percent 2 6 2 52" xfId="23878"/>
    <cellStyle name="Percent 2 6 2 53" xfId="20262"/>
    <cellStyle name="Percent 2 6 2 54" xfId="21840"/>
    <cellStyle name="Percent 2 6 2 55" xfId="23445"/>
    <cellStyle name="Percent 2 6 2 56" xfId="21811"/>
    <cellStyle name="Percent 2 6 2 57" xfId="21594"/>
    <cellStyle name="Percent 2 6 2 58" xfId="24478"/>
    <cellStyle name="Percent 2 6 2 59" xfId="24686"/>
    <cellStyle name="Percent 2 6 2 6" xfId="9006"/>
    <cellStyle name="Percent 2 6 2 6 10" xfId="18410"/>
    <cellStyle name="Percent 2 6 2 6 11" xfId="18820"/>
    <cellStyle name="Percent 2 6 2 6 12" xfId="19228"/>
    <cellStyle name="Percent 2 6 2 6 13" xfId="19633"/>
    <cellStyle name="Percent 2 6 2 6 14" xfId="20040"/>
    <cellStyle name="Percent 2 6 2 6 15" xfId="20439"/>
    <cellStyle name="Percent 2 6 2 6 16" xfId="20844"/>
    <cellStyle name="Percent 2 6 2 6 17" xfId="21173"/>
    <cellStyle name="Percent 2 6 2 6 18" xfId="47047"/>
    <cellStyle name="Percent 2 6 2 6 19" xfId="48370"/>
    <cellStyle name="Percent 2 6 2 6 2" xfId="15164"/>
    <cellStyle name="Percent 2 6 2 6 20" xfId="49629"/>
    <cellStyle name="Percent 2 6 2 6 21" xfId="50870"/>
    <cellStyle name="Percent 2 6 2 6 22" xfId="52072"/>
    <cellStyle name="Percent 2 6 2 6 23" xfId="53351"/>
    <cellStyle name="Percent 2 6 2 6 24" xfId="54593"/>
    <cellStyle name="Percent 2 6 2 6 25" xfId="55827"/>
    <cellStyle name="Percent 2 6 2 6 26" xfId="57054"/>
    <cellStyle name="Percent 2 6 2 6 27" xfId="58271"/>
    <cellStyle name="Percent 2 6 2 6 28" xfId="59479"/>
    <cellStyle name="Percent 2 6 2 6 29" xfId="60673"/>
    <cellStyle name="Percent 2 6 2 6 3" xfId="15610"/>
    <cellStyle name="Percent 2 6 2 6 30" xfId="62057"/>
    <cellStyle name="Percent 2 6 2 6 31" xfId="63251"/>
    <cellStyle name="Percent 2 6 2 6 4" xfId="16010"/>
    <cellStyle name="Percent 2 6 2 6 5" xfId="16411"/>
    <cellStyle name="Percent 2 6 2 6 6" xfId="16810"/>
    <cellStyle name="Percent 2 6 2 6 7" xfId="17202"/>
    <cellStyle name="Percent 2 6 2 6 8" xfId="17601"/>
    <cellStyle name="Percent 2 6 2 6 9" xfId="18007"/>
    <cellStyle name="Percent 2 6 2 60" xfId="24887"/>
    <cellStyle name="Percent 2 6 2 61" xfId="25091"/>
    <cellStyle name="Percent 2 6 2 62" xfId="25287"/>
    <cellStyle name="Percent 2 6 2 63" xfId="25487"/>
    <cellStyle name="Percent 2 6 2 64" xfId="24097"/>
    <cellStyle name="Percent 2 6 2 65" xfId="29036"/>
    <cellStyle name="Percent 2 6 2 66" xfId="26319"/>
    <cellStyle name="Percent 2 6 2 67" xfId="29300"/>
    <cellStyle name="Percent 2 6 2 68" xfId="25467"/>
    <cellStyle name="Percent 2 6 2 69" xfId="28464"/>
    <cellStyle name="Percent 2 6 2 7" xfId="9007"/>
    <cellStyle name="Percent 2 6 2 7 10" xfId="18411"/>
    <cellStyle name="Percent 2 6 2 7 11" xfId="18821"/>
    <cellStyle name="Percent 2 6 2 7 12" xfId="19229"/>
    <cellStyle name="Percent 2 6 2 7 13" xfId="19634"/>
    <cellStyle name="Percent 2 6 2 7 14" xfId="20041"/>
    <cellStyle name="Percent 2 6 2 7 15" xfId="20440"/>
    <cellStyle name="Percent 2 6 2 7 16" xfId="20845"/>
    <cellStyle name="Percent 2 6 2 7 17" xfId="21174"/>
    <cellStyle name="Percent 2 6 2 7 18" xfId="47048"/>
    <cellStyle name="Percent 2 6 2 7 19" xfId="48371"/>
    <cellStyle name="Percent 2 6 2 7 2" xfId="15165"/>
    <cellStyle name="Percent 2 6 2 7 20" xfId="49630"/>
    <cellStyle name="Percent 2 6 2 7 21" xfId="50871"/>
    <cellStyle name="Percent 2 6 2 7 22" xfId="52073"/>
    <cellStyle name="Percent 2 6 2 7 23" xfId="53352"/>
    <cellStyle name="Percent 2 6 2 7 24" xfId="54594"/>
    <cellStyle name="Percent 2 6 2 7 25" xfId="55828"/>
    <cellStyle name="Percent 2 6 2 7 26" xfId="57055"/>
    <cellStyle name="Percent 2 6 2 7 27" xfId="58272"/>
    <cellStyle name="Percent 2 6 2 7 28" xfId="59480"/>
    <cellStyle name="Percent 2 6 2 7 29" xfId="60674"/>
    <cellStyle name="Percent 2 6 2 7 3" xfId="15611"/>
    <cellStyle name="Percent 2 6 2 7 30" xfId="62058"/>
    <cellStyle name="Percent 2 6 2 7 31" xfId="63252"/>
    <cellStyle name="Percent 2 6 2 7 4" xfId="16011"/>
    <cellStyle name="Percent 2 6 2 7 5" xfId="16412"/>
    <cellStyle name="Percent 2 6 2 7 6" xfId="16811"/>
    <cellStyle name="Percent 2 6 2 7 7" xfId="17203"/>
    <cellStyle name="Percent 2 6 2 7 8" xfId="17602"/>
    <cellStyle name="Percent 2 6 2 7 9" xfId="18008"/>
    <cellStyle name="Percent 2 6 2 70" xfId="29598"/>
    <cellStyle name="Percent 2 6 2 71" xfId="28414"/>
    <cellStyle name="Percent 2 6 2 72" xfId="29229"/>
    <cellStyle name="Percent 2 6 2 73" xfId="19394"/>
    <cellStyle name="Percent 2 6 2 74" xfId="27333"/>
    <cellStyle name="Percent 2 6 2 75" xfId="29953"/>
    <cellStyle name="Percent 2 6 2 76" xfId="22759"/>
    <cellStyle name="Percent 2 6 2 77" xfId="33971"/>
    <cellStyle name="Percent 2 6 2 78" xfId="38815"/>
    <cellStyle name="Percent 2 6 2 79" xfId="36560"/>
    <cellStyle name="Percent 2 6 2 8" xfId="9008"/>
    <cellStyle name="Percent 2 6 2 80" xfId="47042"/>
    <cellStyle name="Percent 2 6 2 81" xfId="48365"/>
    <cellStyle name="Percent 2 6 2 82" xfId="49624"/>
    <cellStyle name="Percent 2 6 2 83" xfId="50865"/>
    <cellStyle name="Percent 2 6 2 84" xfId="52067"/>
    <cellStyle name="Percent 2 6 2 85" xfId="53346"/>
    <cellStyle name="Percent 2 6 2 86" xfId="54588"/>
    <cellStyle name="Percent 2 6 2 87" xfId="55822"/>
    <cellStyle name="Percent 2 6 2 88" xfId="57049"/>
    <cellStyle name="Percent 2 6 2 89" xfId="58266"/>
    <cellStyle name="Percent 2 6 2 9" xfId="9009"/>
    <cellStyle name="Percent 2 6 2 90" xfId="59474"/>
    <cellStyle name="Percent 2 6 2 91" xfId="60668"/>
    <cellStyle name="Percent 2 6 2 92" xfId="62052"/>
    <cellStyle name="Percent 2 6 2 93" xfId="63246"/>
    <cellStyle name="Percent 2 6 20" xfId="9010"/>
    <cellStyle name="Percent 2 6 20 2" xfId="16405"/>
    <cellStyle name="Percent 2 6 20 3" xfId="32772"/>
    <cellStyle name="Percent 2 6 20 4" xfId="38589"/>
    <cellStyle name="Percent 2 6 20 5" xfId="41085"/>
    <cellStyle name="Percent 2 6 20 6" xfId="45000"/>
    <cellStyle name="Percent 2 6 21" xfId="9011"/>
    <cellStyle name="Percent 2 6 21 2" xfId="16804"/>
    <cellStyle name="Percent 2 6 21 3" xfId="33069"/>
    <cellStyle name="Percent 2 6 21 4" xfId="38424"/>
    <cellStyle name="Percent 2 6 21 5" xfId="13238"/>
    <cellStyle name="Percent 2 6 21 6" xfId="34566"/>
    <cellStyle name="Percent 2 6 22" xfId="9012"/>
    <cellStyle name="Percent 2 6 22 2" xfId="17196"/>
    <cellStyle name="Percent 2 6 22 3" xfId="33370"/>
    <cellStyle name="Percent 2 6 22 4" xfId="36770"/>
    <cellStyle name="Percent 2 6 22 5" xfId="38512"/>
    <cellStyle name="Percent 2 6 22 6" xfId="37155"/>
    <cellStyle name="Percent 2 6 23" xfId="9013"/>
    <cellStyle name="Percent 2 6 23 2" xfId="17595"/>
    <cellStyle name="Percent 2 6 23 3" xfId="33658"/>
    <cellStyle name="Percent 2 6 23 4" xfId="40535"/>
    <cellStyle name="Percent 2 6 23 5" xfId="43031"/>
    <cellStyle name="Percent 2 6 23 6" xfId="44399"/>
    <cellStyle name="Percent 2 6 24" xfId="9014"/>
    <cellStyle name="Percent 2 6 24 2" xfId="18001"/>
    <cellStyle name="Percent 2 6 24 3" xfId="33934"/>
    <cellStyle name="Percent 2 6 24 4" xfId="31249"/>
    <cellStyle name="Percent 2 6 24 5" xfId="40150"/>
    <cellStyle name="Percent 2 6 24 6" xfId="42721"/>
    <cellStyle name="Percent 2 6 25" xfId="9015"/>
    <cellStyle name="Percent 2 6 25 2" xfId="18404"/>
    <cellStyle name="Percent 2 6 25 3" xfId="34227"/>
    <cellStyle name="Percent 2 6 25 4" xfId="40464"/>
    <cellStyle name="Percent 2 6 25 5" xfId="42983"/>
    <cellStyle name="Percent 2 6 25 6" xfId="44366"/>
    <cellStyle name="Percent 2 6 26" xfId="9016"/>
    <cellStyle name="Percent 2 6 26 2" xfId="18814"/>
    <cellStyle name="Percent 2 6 26 3" xfId="34538"/>
    <cellStyle name="Percent 2 6 26 4" xfId="10555"/>
    <cellStyle name="Percent 2 6 26 5" xfId="16674"/>
    <cellStyle name="Percent 2 6 26 6" xfId="37778"/>
    <cellStyle name="Percent 2 6 27" xfId="9017"/>
    <cellStyle name="Percent 2 6 27 2" xfId="19222"/>
    <cellStyle name="Percent 2 6 27 3" xfId="34843"/>
    <cellStyle name="Percent 2 6 27 4" xfId="14653"/>
    <cellStyle name="Percent 2 6 27 5" xfId="35781"/>
    <cellStyle name="Percent 2 6 27 6" xfId="41153"/>
    <cellStyle name="Percent 2 6 28" xfId="9018"/>
    <cellStyle name="Percent 2 6 28 2" xfId="19627"/>
    <cellStyle name="Percent 2 6 28 3" xfId="35138"/>
    <cellStyle name="Percent 2 6 28 4" xfId="33755"/>
    <cellStyle name="Percent 2 6 28 5" xfId="37451"/>
    <cellStyle name="Percent 2 6 28 6" xfId="36759"/>
    <cellStyle name="Percent 2 6 29" xfId="9019"/>
    <cellStyle name="Percent 2 6 29 2" xfId="20034"/>
    <cellStyle name="Percent 2 6 29 3" xfId="35438"/>
    <cellStyle name="Percent 2 6 29 4" xfId="41535"/>
    <cellStyle name="Percent 2 6 29 5" xfId="43770"/>
    <cellStyle name="Percent 2 6 29 6" xfId="44361"/>
    <cellStyle name="Percent 2 6 3" xfId="9020"/>
    <cellStyle name="Percent 2 6 3 10" xfId="9021"/>
    <cellStyle name="Percent 2 6 3 11" xfId="9022"/>
    <cellStyle name="Percent 2 6 3 12" xfId="9023"/>
    <cellStyle name="Percent 2 6 3 13" xfId="9024"/>
    <cellStyle name="Percent 2 6 3 14" xfId="9025"/>
    <cellStyle name="Percent 2 6 3 15" xfId="9026"/>
    <cellStyle name="Percent 2 6 3 15 2" xfId="15166"/>
    <cellStyle name="Percent 2 6 3 15 3" xfId="31811"/>
    <cellStyle name="Percent 2 6 3 15 4" xfId="10190"/>
    <cellStyle name="Percent 2 6 3 15 5" xfId="9875"/>
    <cellStyle name="Percent 2 6 3 15 6" xfId="40130"/>
    <cellStyle name="Percent 2 6 3 16" xfId="9027"/>
    <cellStyle name="Percent 2 6 3 16 2" xfId="15612"/>
    <cellStyle name="Percent 2 6 3 16 3" xfId="32163"/>
    <cellStyle name="Percent 2 6 3 16 4" xfId="40688"/>
    <cellStyle name="Percent 2 6 3 16 5" xfId="43147"/>
    <cellStyle name="Percent 2 6 3 16 6" xfId="44475"/>
    <cellStyle name="Percent 2 6 3 17" xfId="9028"/>
    <cellStyle name="Percent 2 6 3 17 2" xfId="16012"/>
    <cellStyle name="Percent 2 6 3 17 3" xfId="32472"/>
    <cellStyle name="Percent 2 6 3 17 4" xfId="36677"/>
    <cellStyle name="Percent 2 6 3 17 5" xfId="37811"/>
    <cellStyle name="Percent 2 6 3 17 6" xfId="44523"/>
    <cellStyle name="Percent 2 6 3 18" xfId="9029"/>
    <cellStyle name="Percent 2 6 3 18 2" xfId="16413"/>
    <cellStyle name="Percent 2 6 3 18 3" xfId="32777"/>
    <cellStyle name="Percent 2 6 3 18 4" xfId="41693"/>
    <cellStyle name="Percent 2 6 3 18 5" xfId="43872"/>
    <cellStyle name="Percent 2 6 3 18 6" xfId="44927"/>
    <cellStyle name="Percent 2 6 3 19" xfId="9030"/>
    <cellStyle name="Percent 2 6 3 19 2" xfId="16812"/>
    <cellStyle name="Percent 2 6 3 19 3" xfId="33073"/>
    <cellStyle name="Percent 2 6 3 19 4" xfId="34025"/>
    <cellStyle name="Percent 2 6 3 19 5" xfId="37069"/>
    <cellStyle name="Percent 2 6 3 19 6" xfId="44322"/>
    <cellStyle name="Percent 2 6 3 2" xfId="9031"/>
    <cellStyle name="Percent 2 6 3 2 10" xfId="18413"/>
    <cellStyle name="Percent 2 6 3 2 11" xfId="18823"/>
    <cellStyle name="Percent 2 6 3 2 12" xfId="19231"/>
    <cellStyle name="Percent 2 6 3 2 13" xfId="19636"/>
    <cellStyle name="Percent 2 6 3 2 14" xfId="20043"/>
    <cellStyle name="Percent 2 6 3 2 15" xfId="20442"/>
    <cellStyle name="Percent 2 6 3 2 16" xfId="20847"/>
    <cellStyle name="Percent 2 6 3 2 17" xfId="21176"/>
    <cellStyle name="Percent 2 6 3 2 18" xfId="47050"/>
    <cellStyle name="Percent 2 6 3 2 19" xfId="48373"/>
    <cellStyle name="Percent 2 6 3 2 2" xfId="15167"/>
    <cellStyle name="Percent 2 6 3 2 20" xfId="49632"/>
    <cellStyle name="Percent 2 6 3 2 21" xfId="50873"/>
    <cellStyle name="Percent 2 6 3 2 22" xfId="52075"/>
    <cellStyle name="Percent 2 6 3 2 23" xfId="53354"/>
    <cellStyle name="Percent 2 6 3 2 24" xfId="54596"/>
    <cellStyle name="Percent 2 6 3 2 25" xfId="55830"/>
    <cellStyle name="Percent 2 6 3 2 26" xfId="57057"/>
    <cellStyle name="Percent 2 6 3 2 27" xfId="58274"/>
    <cellStyle name="Percent 2 6 3 2 28" xfId="59482"/>
    <cellStyle name="Percent 2 6 3 2 29" xfId="60676"/>
    <cellStyle name="Percent 2 6 3 2 3" xfId="15613"/>
    <cellStyle name="Percent 2 6 3 2 30" xfId="62060"/>
    <cellStyle name="Percent 2 6 3 2 31" xfId="63254"/>
    <cellStyle name="Percent 2 6 3 2 4" xfId="16013"/>
    <cellStyle name="Percent 2 6 3 2 5" xfId="16414"/>
    <cellStyle name="Percent 2 6 3 2 6" xfId="16813"/>
    <cellStyle name="Percent 2 6 3 2 7" xfId="17205"/>
    <cellStyle name="Percent 2 6 3 2 8" xfId="17604"/>
    <cellStyle name="Percent 2 6 3 2 9" xfId="18010"/>
    <cellStyle name="Percent 2 6 3 20" xfId="9032"/>
    <cellStyle name="Percent 2 6 3 20 2" xfId="17204"/>
    <cellStyle name="Percent 2 6 3 20 3" xfId="33373"/>
    <cellStyle name="Percent 2 6 3 20 4" xfId="31602"/>
    <cellStyle name="Percent 2 6 3 20 5" xfId="37170"/>
    <cellStyle name="Percent 2 6 3 20 6" xfId="41503"/>
    <cellStyle name="Percent 2 6 3 21" xfId="9033"/>
    <cellStyle name="Percent 2 6 3 21 2" xfId="17603"/>
    <cellStyle name="Percent 2 6 3 21 3" xfId="33665"/>
    <cellStyle name="Percent 2 6 3 21 4" xfId="39696"/>
    <cellStyle name="Percent 2 6 3 21 5" xfId="42389"/>
    <cellStyle name="Percent 2 6 3 21 6" xfId="33970"/>
    <cellStyle name="Percent 2 6 3 22" xfId="9034"/>
    <cellStyle name="Percent 2 6 3 22 2" xfId="18009"/>
    <cellStyle name="Percent 2 6 3 22 3" xfId="33940"/>
    <cellStyle name="Percent 2 6 3 22 4" xfId="30770"/>
    <cellStyle name="Percent 2 6 3 22 5" xfId="35891"/>
    <cellStyle name="Percent 2 6 3 22 6" xfId="41558"/>
    <cellStyle name="Percent 2 6 3 23" xfId="9035"/>
    <cellStyle name="Percent 2 6 3 23 2" xfId="18412"/>
    <cellStyle name="Percent 2 6 3 23 3" xfId="34231"/>
    <cellStyle name="Percent 2 6 3 23 4" xfId="39608"/>
    <cellStyle name="Percent 2 6 3 23 5" xfId="42317"/>
    <cellStyle name="Percent 2 6 3 23 6" xfId="41429"/>
    <cellStyle name="Percent 2 6 3 24" xfId="9036"/>
    <cellStyle name="Percent 2 6 3 24 2" xfId="18822"/>
    <cellStyle name="Percent 2 6 3 24 3" xfId="34543"/>
    <cellStyle name="Percent 2 6 3 24 4" xfId="31561"/>
    <cellStyle name="Percent 2 6 3 24 5" xfId="39287"/>
    <cellStyle name="Percent 2 6 3 24 6" xfId="44902"/>
    <cellStyle name="Percent 2 6 3 25" xfId="9037"/>
    <cellStyle name="Percent 2 6 3 25 2" xfId="19230"/>
    <cellStyle name="Percent 2 6 3 25 3" xfId="34847"/>
    <cellStyle name="Percent 2 6 3 25 4" xfId="16167"/>
    <cellStyle name="Percent 2 6 3 25 5" xfId="33076"/>
    <cellStyle name="Percent 2 6 3 25 6" xfId="33572"/>
    <cellStyle name="Percent 2 6 3 26" xfId="9038"/>
    <cellStyle name="Percent 2 6 3 26 2" xfId="19635"/>
    <cellStyle name="Percent 2 6 3 26 3" xfId="35144"/>
    <cellStyle name="Percent 2 6 3 26 4" xfId="40577"/>
    <cellStyle name="Percent 2 6 3 26 5" xfId="43068"/>
    <cellStyle name="Percent 2 6 3 26 6" xfId="41819"/>
    <cellStyle name="Percent 2 6 3 27" xfId="9039"/>
    <cellStyle name="Percent 2 6 3 27 2" xfId="20042"/>
    <cellStyle name="Percent 2 6 3 27 3" xfId="35445"/>
    <cellStyle name="Percent 2 6 3 27 4" xfId="39593"/>
    <cellStyle name="Percent 2 6 3 27 5" xfId="42303"/>
    <cellStyle name="Percent 2 6 3 27 6" xfId="42958"/>
    <cellStyle name="Percent 2 6 3 28" xfId="9040"/>
    <cellStyle name="Percent 2 6 3 28 2" xfId="20441"/>
    <cellStyle name="Percent 2 6 3 28 3" xfId="35778"/>
    <cellStyle name="Percent 2 6 3 28 4" xfId="30597"/>
    <cellStyle name="Percent 2 6 3 28 5" xfId="37056"/>
    <cellStyle name="Percent 2 6 3 28 6" xfId="23322"/>
    <cellStyle name="Percent 2 6 3 29" xfId="9041"/>
    <cellStyle name="Percent 2 6 3 29 2" xfId="20846"/>
    <cellStyle name="Percent 2 6 3 29 3" xfId="36064"/>
    <cellStyle name="Percent 2 6 3 29 4" xfId="38007"/>
    <cellStyle name="Percent 2 6 3 29 5" xfId="41599"/>
    <cellStyle name="Percent 2 6 3 29 6" xfId="34683"/>
    <cellStyle name="Percent 2 6 3 3" xfId="9042"/>
    <cellStyle name="Percent 2 6 3 3 10" xfId="18414"/>
    <cellStyle name="Percent 2 6 3 3 11" xfId="18824"/>
    <cellStyle name="Percent 2 6 3 3 12" xfId="19232"/>
    <cellStyle name="Percent 2 6 3 3 13" xfId="19637"/>
    <cellStyle name="Percent 2 6 3 3 14" xfId="20044"/>
    <cellStyle name="Percent 2 6 3 3 15" xfId="20443"/>
    <cellStyle name="Percent 2 6 3 3 16" xfId="20848"/>
    <cellStyle name="Percent 2 6 3 3 17" xfId="21177"/>
    <cellStyle name="Percent 2 6 3 3 18" xfId="47051"/>
    <cellStyle name="Percent 2 6 3 3 19" xfId="48374"/>
    <cellStyle name="Percent 2 6 3 3 2" xfId="15168"/>
    <cellStyle name="Percent 2 6 3 3 20" xfId="49633"/>
    <cellStyle name="Percent 2 6 3 3 21" xfId="50874"/>
    <cellStyle name="Percent 2 6 3 3 22" xfId="52076"/>
    <cellStyle name="Percent 2 6 3 3 23" xfId="53355"/>
    <cellStyle name="Percent 2 6 3 3 24" xfId="54597"/>
    <cellStyle name="Percent 2 6 3 3 25" xfId="55831"/>
    <cellStyle name="Percent 2 6 3 3 26" xfId="57058"/>
    <cellStyle name="Percent 2 6 3 3 27" xfId="58275"/>
    <cellStyle name="Percent 2 6 3 3 28" xfId="59483"/>
    <cellStyle name="Percent 2 6 3 3 29" xfId="60677"/>
    <cellStyle name="Percent 2 6 3 3 3" xfId="15614"/>
    <cellStyle name="Percent 2 6 3 3 30" xfId="62061"/>
    <cellStyle name="Percent 2 6 3 3 31" xfId="63255"/>
    <cellStyle name="Percent 2 6 3 3 4" xfId="16014"/>
    <cellStyle name="Percent 2 6 3 3 5" xfId="16415"/>
    <cellStyle name="Percent 2 6 3 3 6" xfId="16814"/>
    <cellStyle name="Percent 2 6 3 3 7" xfId="17206"/>
    <cellStyle name="Percent 2 6 3 3 8" xfId="17605"/>
    <cellStyle name="Percent 2 6 3 3 9" xfId="18011"/>
    <cellStyle name="Percent 2 6 3 30" xfId="9043"/>
    <cellStyle name="Percent 2 6 3 30 2" xfId="21175"/>
    <cellStyle name="Percent 2 6 3 30 3" xfId="36315"/>
    <cellStyle name="Percent 2 6 3 30 4" xfId="31564"/>
    <cellStyle name="Percent 2 6 3 30 5" xfId="38812"/>
    <cellStyle name="Percent 2 6 3 30 6" xfId="43611"/>
    <cellStyle name="Percent 2 6 3 31" xfId="9044"/>
    <cellStyle name="Percent 2 6 3 31 2" xfId="18525"/>
    <cellStyle name="Percent 2 6 3 31 3" xfId="34305"/>
    <cellStyle name="Percent 2 6 3 31 4" xfId="31200"/>
    <cellStyle name="Percent 2 6 3 31 5" xfId="39023"/>
    <cellStyle name="Percent 2 6 3 31 6" xfId="13227"/>
    <cellStyle name="Percent 2 6 3 32" xfId="9045"/>
    <cellStyle name="Percent 2 6 3 32 2" xfId="23011"/>
    <cellStyle name="Percent 2 6 3 32 3" xfId="37530"/>
    <cellStyle name="Percent 2 6 3 32 4" xfId="39198"/>
    <cellStyle name="Percent 2 6 3 32 5" xfId="42008"/>
    <cellStyle name="Percent 2 6 3 32 6" xfId="42877"/>
    <cellStyle name="Percent 2 6 3 33" xfId="9046"/>
    <cellStyle name="Percent 2 6 3 33 2" xfId="13883"/>
    <cellStyle name="Percent 2 6 3 33 3" xfId="30683"/>
    <cellStyle name="Percent 2 6 3 33 4" xfId="41656"/>
    <cellStyle name="Percent 2 6 3 33 5" xfId="43851"/>
    <cellStyle name="Percent 2 6 3 33 6" xfId="44925"/>
    <cellStyle name="Percent 2 6 3 34" xfId="9812"/>
    <cellStyle name="Percent 2 6 3 35" xfId="17327"/>
    <cellStyle name="Percent 2 6 3 36" xfId="24003"/>
    <cellStyle name="Percent 2 6 3 37" xfId="23095"/>
    <cellStyle name="Percent 2 6 3 38" xfId="22330"/>
    <cellStyle name="Percent 2 6 3 39" xfId="20534"/>
    <cellStyle name="Percent 2 6 3 4" xfId="9047"/>
    <cellStyle name="Percent 2 6 3 4 10" xfId="18415"/>
    <cellStyle name="Percent 2 6 3 4 11" xfId="18825"/>
    <cellStyle name="Percent 2 6 3 4 12" xfId="19233"/>
    <cellStyle name="Percent 2 6 3 4 13" xfId="19638"/>
    <cellStyle name="Percent 2 6 3 4 14" xfId="20045"/>
    <cellStyle name="Percent 2 6 3 4 15" xfId="20444"/>
    <cellStyle name="Percent 2 6 3 4 16" xfId="20849"/>
    <cellStyle name="Percent 2 6 3 4 17" xfId="21178"/>
    <cellStyle name="Percent 2 6 3 4 18" xfId="47052"/>
    <cellStyle name="Percent 2 6 3 4 19" xfId="48375"/>
    <cellStyle name="Percent 2 6 3 4 2" xfId="15169"/>
    <cellStyle name="Percent 2 6 3 4 20" xfId="49634"/>
    <cellStyle name="Percent 2 6 3 4 21" xfId="50875"/>
    <cellStyle name="Percent 2 6 3 4 22" xfId="52077"/>
    <cellStyle name="Percent 2 6 3 4 23" xfId="53356"/>
    <cellStyle name="Percent 2 6 3 4 24" xfId="54598"/>
    <cellStyle name="Percent 2 6 3 4 25" xfId="55832"/>
    <cellStyle name="Percent 2 6 3 4 26" xfId="57059"/>
    <cellStyle name="Percent 2 6 3 4 27" xfId="58276"/>
    <cellStyle name="Percent 2 6 3 4 28" xfId="59484"/>
    <cellStyle name="Percent 2 6 3 4 29" xfId="60678"/>
    <cellStyle name="Percent 2 6 3 4 3" xfId="15615"/>
    <cellStyle name="Percent 2 6 3 4 30" xfId="62062"/>
    <cellStyle name="Percent 2 6 3 4 31" xfId="63256"/>
    <cellStyle name="Percent 2 6 3 4 4" xfId="16015"/>
    <cellStyle name="Percent 2 6 3 4 5" xfId="16416"/>
    <cellStyle name="Percent 2 6 3 4 6" xfId="16815"/>
    <cellStyle name="Percent 2 6 3 4 7" xfId="17207"/>
    <cellStyle name="Percent 2 6 3 4 8" xfId="17606"/>
    <cellStyle name="Percent 2 6 3 4 9" xfId="18012"/>
    <cellStyle name="Percent 2 6 3 40" xfId="15493"/>
    <cellStyle name="Percent 2 6 3 41" xfId="20652"/>
    <cellStyle name="Percent 2 6 3 42" xfId="23288"/>
    <cellStyle name="Percent 2 6 3 43" xfId="20284"/>
    <cellStyle name="Percent 2 6 3 44" xfId="24284"/>
    <cellStyle name="Percent 2 6 3 45" xfId="21345"/>
    <cellStyle name="Percent 2 6 3 46" xfId="22652"/>
    <cellStyle name="Percent 2 6 3 47" xfId="24600"/>
    <cellStyle name="Percent 2 6 3 48" xfId="24801"/>
    <cellStyle name="Percent 2 6 3 49" xfId="25006"/>
    <cellStyle name="Percent 2 6 3 5" xfId="9048"/>
    <cellStyle name="Percent 2 6 3 5 10" xfId="18416"/>
    <cellStyle name="Percent 2 6 3 5 11" xfId="18826"/>
    <cellStyle name="Percent 2 6 3 5 12" xfId="19234"/>
    <cellStyle name="Percent 2 6 3 5 13" xfId="19639"/>
    <cellStyle name="Percent 2 6 3 5 14" xfId="20046"/>
    <cellStyle name="Percent 2 6 3 5 15" xfId="20445"/>
    <cellStyle name="Percent 2 6 3 5 16" xfId="20850"/>
    <cellStyle name="Percent 2 6 3 5 17" xfId="21179"/>
    <cellStyle name="Percent 2 6 3 5 18" xfId="47053"/>
    <cellStyle name="Percent 2 6 3 5 19" xfId="48376"/>
    <cellStyle name="Percent 2 6 3 5 2" xfId="15170"/>
    <cellStyle name="Percent 2 6 3 5 20" xfId="49635"/>
    <cellStyle name="Percent 2 6 3 5 21" xfId="50876"/>
    <cellStyle name="Percent 2 6 3 5 22" xfId="52078"/>
    <cellStyle name="Percent 2 6 3 5 23" xfId="53357"/>
    <cellStyle name="Percent 2 6 3 5 24" xfId="54599"/>
    <cellStyle name="Percent 2 6 3 5 25" xfId="55833"/>
    <cellStyle name="Percent 2 6 3 5 26" xfId="57060"/>
    <cellStyle name="Percent 2 6 3 5 27" xfId="58277"/>
    <cellStyle name="Percent 2 6 3 5 28" xfId="59485"/>
    <cellStyle name="Percent 2 6 3 5 29" xfId="60679"/>
    <cellStyle name="Percent 2 6 3 5 3" xfId="15616"/>
    <cellStyle name="Percent 2 6 3 5 30" xfId="62063"/>
    <cellStyle name="Percent 2 6 3 5 31" xfId="63257"/>
    <cellStyle name="Percent 2 6 3 5 4" xfId="16016"/>
    <cellStyle name="Percent 2 6 3 5 5" xfId="16417"/>
    <cellStyle name="Percent 2 6 3 5 6" xfId="16816"/>
    <cellStyle name="Percent 2 6 3 5 7" xfId="17208"/>
    <cellStyle name="Percent 2 6 3 5 8" xfId="17607"/>
    <cellStyle name="Percent 2 6 3 5 9" xfId="18013"/>
    <cellStyle name="Percent 2 6 3 50" xfId="25201"/>
    <cellStyle name="Percent 2 6 3 51" xfId="25400"/>
    <cellStyle name="Percent 2 6 3 52" xfId="25599"/>
    <cellStyle name="Percent 2 6 3 53" xfId="25786"/>
    <cellStyle name="Percent 2 6 3 54" xfId="25973"/>
    <cellStyle name="Percent 2 6 3 55" xfId="26165"/>
    <cellStyle name="Percent 2 6 3 56" xfId="26350"/>
    <cellStyle name="Percent 2 6 3 57" xfId="26532"/>
    <cellStyle name="Percent 2 6 3 58" xfId="26719"/>
    <cellStyle name="Percent 2 6 3 59" xfId="26899"/>
    <cellStyle name="Percent 2 6 3 6" xfId="9049"/>
    <cellStyle name="Percent 2 6 3 6 10" xfId="18417"/>
    <cellStyle name="Percent 2 6 3 6 11" xfId="18827"/>
    <cellStyle name="Percent 2 6 3 6 12" xfId="19235"/>
    <cellStyle name="Percent 2 6 3 6 13" xfId="19640"/>
    <cellStyle name="Percent 2 6 3 6 14" xfId="20047"/>
    <cellStyle name="Percent 2 6 3 6 15" xfId="20446"/>
    <cellStyle name="Percent 2 6 3 6 16" xfId="20851"/>
    <cellStyle name="Percent 2 6 3 6 17" xfId="21180"/>
    <cellStyle name="Percent 2 6 3 6 18" xfId="47054"/>
    <cellStyle name="Percent 2 6 3 6 19" xfId="48377"/>
    <cellStyle name="Percent 2 6 3 6 2" xfId="15171"/>
    <cellStyle name="Percent 2 6 3 6 20" xfId="49636"/>
    <cellStyle name="Percent 2 6 3 6 21" xfId="50877"/>
    <cellStyle name="Percent 2 6 3 6 22" xfId="52079"/>
    <cellStyle name="Percent 2 6 3 6 23" xfId="53358"/>
    <cellStyle name="Percent 2 6 3 6 24" xfId="54600"/>
    <cellStyle name="Percent 2 6 3 6 25" xfId="55834"/>
    <cellStyle name="Percent 2 6 3 6 26" xfId="57061"/>
    <cellStyle name="Percent 2 6 3 6 27" xfId="58278"/>
    <cellStyle name="Percent 2 6 3 6 28" xfId="59486"/>
    <cellStyle name="Percent 2 6 3 6 29" xfId="60680"/>
    <cellStyle name="Percent 2 6 3 6 3" xfId="15617"/>
    <cellStyle name="Percent 2 6 3 6 30" xfId="62064"/>
    <cellStyle name="Percent 2 6 3 6 31" xfId="63258"/>
    <cellStyle name="Percent 2 6 3 6 4" xfId="16017"/>
    <cellStyle name="Percent 2 6 3 6 5" xfId="16418"/>
    <cellStyle name="Percent 2 6 3 6 6" xfId="16817"/>
    <cellStyle name="Percent 2 6 3 6 7" xfId="17209"/>
    <cellStyle name="Percent 2 6 3 6 8" xfId="17608"/>
    <cellStyle name="Percent 2 6 3 6 9" xfId="18014"/>
    <cellStyle name="Percent 2 6 3 60" xfId="27078"/>
    <cellStyle name="Percent 2 6 3 61" xfId="27247"/>
    <cellStyle name="Percent 2 6 3 62" xfId="27422"/>
    <cellStyle name="Percent 2 6 3 63" xfId="27585"/>
    <cellStyle name="Percent 2 6 3 64" xfId="24286"/>
    <cellStyle name="Percent 2 6 3 65" xfId="27208"/>
    <cellStyle name="Percent 2 6 3 66" xfId="29145"/>
    <cellStyle name="Percent 2 6 3 67" xfId="29050"/>
    <cellStyle name="Percent 2 6 3 68" xfId="26628"/>
    <cellStyle name="Percent 2 6 3 69" xfId="29315"/>
    <cellStyle name="Percent 2 6 3 7" xfId="9050"/>
    <cellStyle name="Percent 2 6 3 7 10" xfId="18418"/>
    <cellStyle name="Percent 2 6 3 7 11" xfId="18828"/>
    <cellStyle name="Percent 2 6 3 7 12" xfId="19236"/>
    <cellStyle name="Percent 2 6 3 7 13" xfId="19641"/>
    <cellStyle name="Percent 2 6 3 7 14" xfId="20048"/>
    <cellStyle name="Percent 2 6 3 7 15" xfId="20447"/>
    <cellStyle name="Percent 2 6 3 7 16" xfId="20852"/>
    <cellStyle name="Percent 2 6 3 7 17" xfId="21181"/>
    <cellStyle name="Percent 2 6 3 7 18" xfId="47055"/>
    <cellStyle name="Percent 2 6 3 7 19" xfId="48378"/>
    <cellStyle name="Percent 2 6 3 7 2" xfId="15172"/>
    <cellStyle name="Percent 2 6 3 7 20" xfId="49637"/>
    <cellStyle name="Percent 2 6 3 7 21" xfId="50878"/>
    <cellStyle name="Percent 2 6 3 7 22" xfId="52080"/>
    <cellStyle name="Percent 2 6 3 7 23" xfId="53359"/>
    <cellStyle name="Percent 2 6 3 7 24" xfId="54601"/>
    <cellStyle name="Percent 2 6 3 7 25" xfId="55835"/>
    <cellStyle name="Percent 2 6 3 7 26" xfId="57062"/>
    <cellStyle name="Percent 2 6 3 7 27" xfId="58279"/>
    <cellStyle name="Percent 2 6 3 7 28" xfId="59487"/>
    <cellStyle name="Percent 2 6 3 7 29" xfId="60681"/>
    <cellStyle name="Percent 2 6 3 7 3" xfId="15618"/>
    <cellStyle name="Percent 2 6 3 7 30" xfId="62065"/>
    <cellStyle name="Percent 2 6 3 7 31" xfId="63259"/>
    <cellStyle name="Percent 2 6 3 7 4" xfId="16018"/>
    <cellStyle name="Percent 2 6 3 7 5" xfId="16419"/>
    <cellStyle name="Percent 2 6 3 7 6" xfId="16818"/>
    <cellStyle name="Percent 2 6 3 7 7" xfId="17210"/>
    <cellStyle name="Percent 2 6 3 7 8" xfId="17609"/>
    <cellStyle name="Percent 2 6 3 7 9" xfId="18015"/>
    <cellStyle name="Percent 2 6 3 70" xfId="21997"/>
    <cellStyle name="Percent 2 6 3 71" xfId="29090"/>
    <cellStyle name="Percent 2 6 3 72" xfId="29610"/>
    <cellStyle name="Percent 2 6 3 73" xfId="29531"/>
    <cellStyle name="Percent 2 6 3 74" xfId="25146"/>
    <cellStyle name="Percent 2 6 3 75" xfId="26065"/>
    <cellStyle name="Percent 2 6 3 76" xfId="22766"/>
    <cellStyle name="Percent 2 6 3 77" xfId="33692"/>
    <cellStyle name="Percent 2 6 3 78" xfId="38040"/>
    <cellStyle name="Percent 2 6 3 79" xfId="10671"/>
    <cellStyle name="Percent 2 6 3 8" xfId="9051"/>
    <cellStyle name="Percent 2 6 3 80" xfId="47049"/>
    <cellStyle name="Percent 2 6 3 81" xfId="48372"/>
    <cellStyle name="Percent 2 6 3 82" xfId="49631"/>
    <cellStyle name="Percent 2 6 3 83" xfId="50872"/>
    <cellStyle name="Percent 2 6 3 84" xfId="52074"/>
    <cellStyle name="Percent 2 6 3 85" xfId="53353"/>
    <cellStyle name="Percent 2 6 3 86" xfId="54595"/>
    <cellStyle name="Percent 2 6 3 87" xfId="55829"/>
    <cellStyle name="Percent 2 6 3 88" xfId="57056"/>
    <cellStyle name="Percent 2 6 3 89" xfId="58273"/>
    <cellStyle name="Percent 2 6 3 9" xfId="9052"/>
    <cellStyle name="Percent 2 6 3 90" xfId="59481"/>
    <cellStyle name="Percent 2 6 3 91" xfId="60675"/>
    <cellStyle name="Percent 2 6 3 92" xfId="62059"/>
    <cellStyle name="Percent 2 6 3 93" xfId="63253"/>
    <cellStyle name="Percent 2 6 30" xfId="9053"/>
    <cellStyle name="Percent 2 6 30 2" xfId="20433"/>
    <cellStyle name="Percent 2 6 30 3" xfId="35773"/>
    <cellStyle name="Percent 2 6 30 4" xfId="31605"/>
    <cellStyle name="Percent 2 6 30 5" xfId="41421"/>
    <cellStyle name="Percent 2 6 30 6" xfId="40236"/>
    <cellStyle name="Percent 2 6 31" xfId="9054"/>
    <cellStyle name="Percent 2 6 31 2" xfId="20838"/>
    <cellStyle name="Percent 2 6 31 3" xfId="36058"/>
    <cellStyle name="Percent 2 6 31 4" xfId="36730"/>
    <cellStyle name="Percent 2 6 31 5" xfId="33792"/>
    <cellStyle name="Percent 2 6 31 6" xfId="36468"/>
    <cellStyle name="Percent 2 6 32" xfId="9055"/>
    <cellStyle name="Percent 2 6 32 2" xfId="21167"/>
    <cellStyle name="Percent 2 6 32 3" xfId="36309"/>
    <cellStyle name="Percent 2 6 32 4" xfId="33999"/>
    <cellStyle name="Percent 2 6 32 5" xfId="17700"/>
    <cellStyle name="Percent 2 6 32 6" xfId="39377"/>
    <cellStyle name="Percent 2 6 33" xfId="9056"/>
    <cellStyle name="Percent 2 6 33 2" xfId="18527"/>
    <cellStyle name="Percent 2 6 33 3" xfId="34307"/>
    <cellStyle name="Percent 2 6 33 4" xfId="31143"/>
    <cellStyle name="Percent 2 6 33 5" xfId="39727"/>
    <cellStyle name="Percent 2 6 33 6" xfId="10816"/>
    <cellStyle name="Percent 2 6 34" xfId="9057"/>
    <cellStyle name="Percent 2 6 34 2" xfId="23536"/>
    <cellStyle name="Percent 2 6 34 3" xfId="37904"/>
    <cellStyle name="Percent 2 6 34 4" xfId="32961"/>
    <cellStyle name="Percent 2 6 34 5" xfId="32550"/>
    <cellStyle name="Percent 2 6 34 6" xfId="37470"/>
    <cellStyle name="Percent 2 6 35" xfId="9058"/>
    <cellStyle name="Percent 2 6 35 2" xfId="23743"/>
    <cellStyle name="Percent 2 6 35 3" xfId="38045"/>
    <cellStyle name="Percent 2 6 35 4" xfId="30339"/>
    <cellStyle name="Percent 2 6 35 5" xfId="35034"/>
    <cellStyle name="Percent 2 6 35 6" xfId="34547"/>
    <cellStyle name="Percent 2 6 36" xfId="9810"/>
    <cellStyle name="Percent 2 6 37" xfId="24144"/>
    <cellStyle name="Percent 2 6 38" xfId="23618"/>
    <cellStyle name="Percent 2 6 39" xfId="24577"/>
    <cellStyle name="Percent 2 6 4" xfId="9059"/>
    <cellStyle name="Percent 2 6 4 10" xfId="18419"/>
    <cellStyle name="Percent 2 6 4 11" xfId="18829"/>
    <cellStyle name="Percent 2 6 4 12" xfId="19237"/>
    <cellStyle name="Percent 2 6 4 13" xfId="19642"/>
    <cellStyle name="Percent 2 6 4 14" xfId="20049"/>
    <cellStyle name="Percent 2 6 4 15" xfId="20448"/>
    <cellStyle name="Percent 2 6 4 16" xfId="20853"/>
    <cellStyle name="Percent 2 6 4 17" xfId="21182"/>
    <cellStyle name="Percent 2 6 4 18" xfId="47056"/>
    <cellStyle name="Percent 2 6 4 19" xfId="48379"/>
    <cellStyle name="Percent 2 6 4 2" xfId="15173"/>
    <cellStyle name="Percent 2 6 4 20" xfId="49638"/>
    <cellStyle name="Percent 2 6 4 21" xfId="50879"/>
    <cellStyle name="Percent 2 6 4 22" xfId="52081"/>
    <cellStyle name="Percent 2 6 4 23" xfId="53360"/>
    <cellStyle name="Percent 2 6 4 24" xfId="54602"/>
    <cellStyle name="Percent 2 6 4 25" xfId="55836"/>
    <cellStyle name="Percent 2 6 4 26" xfId="57063"/>
    <cellStyle name="Percent 2 6 4 27" xfId="58280"/>
    <cellStyle name="Percent 2 6 4 28" xfId="59488"/>
    <cellStyle name="Percent 2 6 4 29" xfId="60682"/>
    <cellStyle name="Percent 2 6 4 3" xfId="15619"/>
    <cellStyle name="Percent 2 6 4 30" xfId="62066"/>
    <cellStyle name="Percent 2 6 4 31" xfId="63260"/>
    <cellStyle name="Percent 2 6 4 4" xfId="16019"/>
    <cellStyle name="Percent 2 6 4 5" xfId="16420"/>
    <cellStyle name="Percent 2 6 4 6" xfId="16819"/>
    <cellStyle name="Percent 2 6 4 7" xfId="17211"/>
    <cellStyle name="Percent 2 6 4 8" xfId="17610"/>
    <cellStyle name="Percent 2 6 4 9" xfId="18016"/>
    <cellStyle name="Percent 2 6 40" xfId="24777"/>
    <cellStyle name="Percent 2 6 41" xfId="24982"/>
    <cellStyle name="Percent 2 6 42" xfId="25178"/>
    <cellStyle name="Percent 2 6 43" xfId="25377"/>
    <cellStyle name="Percent 2 6 44" xfId="25575"/>
    <cellStyle name="Percent 2 6 45" xfId="25763"/>
    <cellStyle name="Percent 2 6 46" xfId="25949"/>
    <cellStyle name="Percent 2 6 47" xfId="26141"/>
    <cellStyle name="Percent 2 6 48" xfId="26326"/>
    <cellStyle name="Percent 2 6 49" xfId="26507"/>
    <cellStyle name="Percent 2 6 5" xfId="9060"/>
    <cellStyle name="Percent 2 6 5 10" xfId="18420"/>
    <cellStyle name="Percent 2 6 5 11" xfId="18830"/>
    <cellStyle name="Percent 2 6 5 12" xfId="19238"/>
    <cellStyle name="Percent 2 6 5 13" xfId="19643"/>
    <cellStyle name="Percent 2 6 5 14" xfId="20050"/>
    <cellStyle name="Percent 2 6 5 15" xfId="20449"/>
    <cellStyle name="Percent 2 6 5 16" xfId="20854"/>
    <cellStyle name="Percent 2 6 5 17" xfId="21183"/>
    <cellStyle name="Percent 2 6 5 18" xfId="47057"/>
    <cellStyle name="Percent 2 6 5 19" xfId="48380"/>
    <cellStyle name="Percent 2 6 5 2" xfId="15174"/>
    <cellStyle name="Percent 2 6 5 20" xfId="49639"/>
    <cellStyle name="Percent 2 6 5 21" xfId="50880"/>
    <cellStyle name="Percent 2 6 5 22" xfId="52082"/>
    <cellStyle name="Percent 2 6 5 23" xfId="53361"/>
    <cellStyle name="Percent 2 6 5 24" xfId="54603"/>
    <cellStyle name="Percent 2 6 5 25" xfId="55837"/>
    <cellStyle name="Percent 2 6 5 26" xfId="57064"/>
    <cellStyle name="Percent 2 6 5 27" xfId="58281"/>
    <cellStyle name="Percent 2 6 5 28" xfId="59489"/>
    <cellStyle name="Percent 2 6 5 29" xfId="60683"/>
    <cellStyle name="Percent 2 6 5 3" xfId="15620"/>
    <cellStyle name="Percent 2 6 5 30" xfId="62067"/>
    <cellStyle name="Percent 2 6 5 31" xfId="63261"/>
    <cellStyle name="Percent 2 6 5 4" xfId="16020"/>
    <cellStyle name="Percent 2 6 5 5" xfId="16421"/>
    <cellStyle name="Percent 2 6 5 6" xfId="16820"/>
    <cellStyle name="Percent 2 6 5 7" xfId="17212"/>
    <cellStyle name="Percent 2 6 5 8" xfId="17611"/>
    <cellStyle name="Percent 2 6 5 9" xfId="18017"/>
    <cellStyle name="Percent 2 6 50" xfId="26695"/>
    <cellStyle name="Percent 2 6 51" xfId="26876"/>
    <cellStyle name="Percent 2 6 52" xfId="27054"/>
    <cellStyle name="Percent 2 6 53" xfId="27225"/>
    <cellStyle name="Percent 2 6 54" xfId="27399"/>
    <cellStyle name="Percent 2 6 55" xfId="27563"/>
    <cellStyle name="Percent 2 6 56" xfId="27723"/>
    <cellStyle name="Percent 2 6 57" xfId="27877"/>
    <cellStyle name="Percent 2 6 58" xfId="28022"/>
    <cellStyle name="Percent 2 6 59" xfId="28175"/>
    <cellStyle name="Percent 2 6 6" xfId="9061"/>
    <cellStyle name="Percent 2 6 6 10" xfId="18421"/>
    <cellStyle name="Percent 2 6 6 11" xfId="18831"/>
    <cellStyle name="Percent 2 6 6 12" xfId="19239"/>
    <cellStyle name="Percent 2 6 6 13" xfId="19644"/>
    <cellStyle name="Percent 2 6 6 14" xfId="20051"/>
    <cellStyle name="Percent 2 6 6 15" xfId="20450"/>
    <cellStyle name="Percent 2 6 6 16" xfId="20855"/>
    <cellStyle name="Percent 2 6 6 17" xfId="21184"/>
    <cellStyle name="Percent 2 6 6 18" xfId="47058"/>
    <cellStyle name="Percent 2 6 6 19" xfId="48381"/>
    <cellStyle name="Percent 2 6 6 2" xfId="15175"/>
    <cellStyle name="Percent 2 6 6 20" xfId="49640"/>
    <cellStyle name="Percent 2 6 6 21" xfId="50881"/>
    <cellStyle name="Percent 2 6 6 22" xfId="52083"/>
    <cellStyle name="Percent 2 6 6 23" xfId="53362"/>
    <cellStyle name="Percent 2 6 6 24" xfId="54604"/>
    <cellStyle name="Percent 2 6 6 25" xfId="55838"/>
    <cellStyle name="Percent 2 6 6 26" xfId="57065"/>
    <cellStyle name="Percent 2 6 6 27" xfId="58282"/>
    <cellStyle name="Percent 2 6 6 28" xfId="59490"/>
    <cellStyle name="Percent 2 6 6 29" xfId="60684"/>
    <cellStyle name="Percent 2 6 6 3" xfId="15621"/>
    <cellStyle name="Percent 2 6 6 30" xfId="62068"/>
    <cellStyle name="Percent 2 6 6 31" xfId="63262"/>
    <cellStyle name="Percent 2 6 6 4" xfId="16021"/>
    <cellStyle name="Percent 2 6 6 5" xfId="16422"/>
    <cellStyle name="Percent 2 6 6 6" xfId="16821"/>
    <cellStyle name="Percent 2 6 6 7" xfId="17213"/>
    <cellStyle name="Percent 2 6 6 8" xfId="17612"/>
    <cellStyle name="Percent 2 6 6 9" xfId="18018"/>
    <cellStyle name="Percent 2 6 60" xfId="28328"/>
    <cellStyle name="Percent 2 6 61" xfId="28470"/>
    <cellStyle name="Percent 2 6 62" xfId="28613"/>
    <cellStyle name="Percent 2 6 63" xfId="28749"/>
    <cellStyle name="Percent 2 6 64" xfId="28877"/>
    <cellStyle name="Percent 2 6 65" xfId="29003"/>
    <cellStyle name="Percent 2 6 66" xfId="19454"/>
    <cellStyle name="Percent 2 6 67" xfId="28310"/>
    <cellStyle name="Percent 2 6 68" xfId="26059"/>
    <cellStyle name="Percent 2 6 69" xfId="26838"/>
    <cellStyle name="Percent 2 6 7" xfId="9062"/>
    <cellStyle name="Percent 2 6 7 10" xfId="18422"/>
    <cellStyle name="Percent 2 6 7 11" xfId="18832"/>
    <cellStyle name="Percent 2 6 7 12" xfId="19240"/>
    <cellStyle name="Percent 2 6 7 13" xfId="19645"/>
    <cellStyle name="Percent 2 6 7 14" xfId="20052"/>
    <cellStyle name="Percent 2 6 7 15" xfId="20451"/>
    <cellStyle name="Percent 2 6 7 16" xfId="20856"/>
    <cellStyle name="Percent 2 6 7 17" xfId="21185"/>
    <cellStyle name="Percent 2 6 7 18" xfId="47059"/>
    <cellStyle name="Percent 2 6 7 19" xfId="48382"/>
    <cellStyle name="Percent 2 6 7 2" xfId="15176"/>
    <cellStyle name="Percent 2 6 7 20" xfId="49641"/>
    <cellStyle name="Percent 2 6 7 21" xfId="50882"/>
    <cellStyle name="Percent 2 6 7 22" xfId="52084"/>
    <cellStyle name="Percent 2 6 7 23" xfId="53363"/>
    <cellStyle name="Percent 2 6 7 24" xfId="54605"/>
    <cellStyle name="Percent 2 6 7 25" xfId="55839"/>
    <cellStyle name="Percent 2 6 7 26" xfId="57066"/>
    <cellStyle name="Percent 2 6 7 27" xfId="58283"/>
    <cellStyle name="Percent 2 6 7 28" xfId="59491"/>
    <cellStyle name="Percent 2 6 7 29" xfId="60685"/>
    <cellStyle name="Percent 2 6 7 3" xfId="15622"/>
    <cellStyle name="Percent 2 6 7 30" xfId="62069"/>
    <cellStyle name="Percent 2 6 7 31" xfId="63263"/>
    <cellStyle name="Percent 2 6 7 4" xfId="16022"/>
    <cellStyle name="Percent 2 6 7 5" xfId="16423"/>
    <cellStyle name="Percent 2 6 7 6" xfId="16822"/>
    <cellStyle name="Percent 2 6 7 7" xfId="17214"/>
    <cellStyle name="Percent 2 6 7 8" xfId="17613"/>
    <cellStyle name="Percent 2 6 7 9" xfId="18019"/>
    <cellStyle name="Percent 2 6 70" xfId="29559"/>
    <cellStyle name="Percent 2 6 71" xfId="29642"/>
    <cellStyle name="Percent 2 6 72" xfId="29714"/>
    <cellStyle name="Percent 2 6 73" xfId="29806"/>
    <cellStyle name="Percent 2 6 74" xfId="29873"/>
    <cellStyle name="Percent 2 6 75" xfId="29926"/>
    <cellStyle name="Percent 2 6 76" xfId="29619"/>
    <cellStyle name="Percent 2 6 77" xfId="29855"/>
    <cellStyle name="Percent 2 6 78" xfId="22758"/>
    <cellStyle name="Percent 2 6 79" xfId="41212"/>
    <cellStyle name="Percent 2 6 8" xfId="9063"/>
    <cellStyle name="Percent 2 6 8 10" xfId="18423"/>
    <cellStyle name="Percent 2 6 8 11" xfId="18833"/>
    <cellStyle name="Percent 2 6 8 12" xfId="19241"/>
    <cellStyle name="Percent 2 6 8 13" xfId="19646"/>
    <cellStyle name="Percent 2 6 8 14" xfId="20053"/>
    <cellStyle name="Percent 2 6 8 15" xfId="20452"/>
    <cellStyle name="Percent 2 6 8 16" xfId="20857"/>
    <cellStyle name="Percent 2 6 8 17" xfId="21186"/>
    <cellStyle name="Percent 2 6 8 18" xfId="47060"/>
    <cellStyle name="Percent 2 6 8 19" xfId="48383"/>
    <cellStyle name="Percent 2 6 8 2" xfId="15177"/>
    <cellStyle name="Percent 2 6 8 20" xfId="49642"/>
    <cellStyle name="Percent 2 6 8 21" xfId="50883"/>
    <cellStyle name="Percent 2 6 8 22" xfId="52085"/>
    <cellStyle name="Percent 2 6 8 23" xfId="53364"/>
    <cellStyle name="Percent 2 6 8 24" xfId="54606"/>
    <cellStyle name="Percent 2 6 8 25" xfId="55840"/>
    <cellStyle name="Percent 2 6 8 26" xfId="57067"/>
    <cellStyle name="Percent 2 6 8 27" xfId="58284"/>
    <cellStyle name="Percent 2 6 8 28" xfId="59492"/>
    <cellStyle name="Percent 2 6 8 29" xfId="60686"/>
    <cellStyle name="Percent 2 6 8 3" xfId="15623"/>
    <cellStyle name="Percent 2 6 8 30" xfId="62070"/>
    <cellStyle name="Percent 2 6 8 31" xfId="63264"/>
    <cellStyle name="Percent 2 6 8 4" xfId="16023"/>
    <cellStyle name="Percent 2 6 8 5" xfId="16424"/>
    <cellStyle name="Percent 2 6 8 6" xfId="16823"/>
    <cellStyle name="Percent 2 6 8 7" xfId="17215"/>
    <cellStyle name="Percent 2 6 8 8" xfId="17614"/>
    <cellStyle name="Percent 2 6 8 9" xfId="18020"/>
    <cellStyle name="Percent 2 6 80" xfId="43521"/>
    <cellStyle name="Percent 2 6 81" xfId="38883"/>
    <cellStyle name="Percent 2 6 82" xfId="47041"/>
    <cellStyle name="Percent 2 6 83" xfId="48364"/>
    <cellStyle name="Percent 2 6 84" xfId="49623"/>
    <cellStyle name="Percent 2 6 85" xfId="50864"/>
    <cellStyle name="Percent 2 6 86" xfId="52066"/>
    <cellStyle name="Percent 2 6 87" xfId="53345"/>
    <cellStyle name="Percent 2 6 88" xfId="54587"/>
    <cellStyle name="Percent 2 6 89" xfId="55821"/>
    <cellStyle name="Percent 2 6 9" xfId="9064"/>
    <cellStyle name="Percent 2 6 9 10" xfId="18424"/>
    <cellStyle name="Percent 2 6 9 11" xfId="18834"/>
    <cellStyle name="Percent 2 6 9 12" xfId="19242"/>
    <cellStyle name="Percent 2 6 9 13" xfId="19647"/>
    <cellStyle name="Percent 2 6 9 14" xfId="20054"/>
    <cellStyle name="Percent 2 6 9 15" xfId="20453"/>
    <cellStyle name="Percent 2 6 9 16" xfId="20858"/>
    <cellStyle name="Percent 2 6 9 17" xfId="21187"/>
    <cellStyle name="Percent 2 6 9 18" xfId="47061"/>
    <cellStyle name="Percent 2 6 9 19" xfId="48384"/>
    <cellStyle name="Percent 2 6 9 2" xfId="15178"/>
    <cellStyle name="Percent 2 6 9 20" xfId="49643"/>
    <cellStyle name="Percent 2 6 9 21" xfId="50884"/>
    <cellStyle name="Percent 2 6 9 22" xfId="52086"/>
    <cellStyle name="Percent 2 6 9 23" xfId="53365"/>
    <cellStyle name="Percent 2 6 9 24" xfId="54607"/>
    <cellStyle name="Percent 2 6 9 25" xfId="55841"/>
    <cellStyle name="Percent 2 6 9 26" xfId="57068"/>
    <cellStyle name="Percent 2 6 9 27" xfId="58285"/>
    <cellStyle name="Percent 2 6 9 28" xfId="59493"/>
    <cellStyle name="Percent 2 6 9 29" xfId="60687"/>
    <cellStyle name="Percent 2 6 9 3" xfId="15624"/>
    <cellStyle name="Percent 2 6 9 30" xfId="62071"/>
    <cellStyle name="Percent 2 6 9 31" xfId="63265"/>
    <cellStyle name="Percent 2 6 9 4" xfId="16024"/>
    <cellStyle name="Percent 2 6 9 5" xfId="16425"/>
    <cellStyle name="Percent 2 6 9 6" xfId="16824"/>
    <cellStyle name="Percent 2 6 9 7" xfId="17216"/>
    <cellStyle name="Percent 2 6 9 8" xfId="17615"/>
    <cellStyle name="Percent 2 6 9 9" xfId="18021"/>
    <cellStyle name="Percent 2 6 90" xfId="57048"/>
    <cellStyle name="Percent 2 6 91" xfId="58265"/>
    <cellStyle name="Percent 2 6 92" xfId="59473"/>
    <cellStyle name="Percent 2 6 93" xfId="60667"/>
    <cellStyle name="Percent 2 6 94" xfId="62051"/>
    <cellStyle name="Percent 2 6 95" xfId="63245"/>
    <cellStyle name="Percent 2 7" xfId="9065"/>
    <cellStyle name="Percent 2 7 10" xfId="9066"/>
    <cellStyle name="Percent 2 7 11" xfId="9067"/>
    <cellStyle name="Percent 2 7 12" xfId="9068"/>
    <cellStyle name="Percent 2 7 13" xfId="9069"/>
    <cellStyle name="Percent 2 7 14" xfId="9070"/>
    <cellStyle name="Percent 2 7 15" xfId="9071"/>
    <cellStyle name="Percent 2 7 16" xfId="9072"/>
    <cellStyle name="Percent 2 7 17" xfId="9073"/>
    <cellStyle name="Percent 2 7 17 2" xfId="15179"/>
    <cellStyle name="Percent 2 7 17 3" xfId="31818"/>
    <cellStyle name="Percent 2 7 17 4" xfId="19018"/>
    <cellStyle name="Percent 2 7 17 5" xfId="34799"/>
    <cellStyle name="Percent 2 7 17 6" xfId="37230"/>
    <cellStyle name="Percent 2 7 18" xfId="9074"/>
    <cellStyle name="Percent 2 7 18 2" xfId="15625"/>
    <cellStyle name="Percent 2 7 18 3" xfId="32170"/>
    <cellStyle name="Percent 2 7 18 4" xfId="39301"/>
    <cellStyle name="Percent 2 7 18 5" xfId="42079"/>
    <cellStyle name="Percent 2 7 18 6" xfId="43971"/>
    <cellStyle name="Percent 2 7 19" xfId="9075"/>
    <cellStyle name="Percent 2 7 19 2" xfId="16025"/>
    <cellStyle name="Percent 2 7 19 3" xfId="32478"/>
    <cellStyle name="Percent 2 7 19 4" xfId="39458"/>
    <cellStyle name="Percent 2 7 19 5" xfId="42193"/>
    <cellStyle name="Percent 2 7 19 6" xfId="11111"/>
    <cellStyle name="Percent 2 7 2" xfId="9076"/>
    <cellStyle name="Percent 2 7 2 10" xfId="9077"/>
    <cellStyle name="Percent 2 7 2 11" xfId="9078"/>
    <cellStyle name="Percent 2 7 2 12" xfId="9079"/>
    <cellStyle name="Percent 2 7 2 13" xfId="9080"/>
    <cellStyle name="Percent 2 7 2 14" xfId="9081"/>
    <cellStyle name="Percent 2 7 2 15" xfId="9082"/>
    <cellStyle name="Percent 2 7 2 15 2" xfId="15180"/>
    <cellStyle name="Percent 2 7 2 15 3" xfId="31819"/>
    <cellStyle name="Percent 2 7 2 15 4" xfId="31325"/>
    <cellStyle name="Percent 2 7 2 15 5" xfId="39220"/>
    <cellStyle name="Percent 2 7 2 15 6" xfId="35931"/>
    <cellStyle name="Percent 2 7 2 16" xfId="9083"/>
    <cellStyle name="Percent 2 7 2 16 2" xfId="15626"/>
    <cellStyle name="Percent 2 7 2 16 3" xfId="32171"/>
    <cellStyle name="Percent 2 7 2 16 4" xfId="39187"/>
    <cellStyle name="Percent 2 7 2 16 5" xfId="42001"/>
    <cellStyle name="Percent 2 7 2 16 6" xfId="37501"/>
    <cellStyle name="Percent 2 7 2 17" xfId="9084"/>
    <cellStyle name="Percent 2 7 2 17 2" xfId="16026"/>
    <cellStyle name="Percent 2 7 2 17 3" xfId="32479"/>
    <cellStyle name="Percent 2 7 2 17 4" xfId="39339"/>
    <cellStyle name="Percent 2 7 2 17 5" xfId="42105"/>
    <cellStyle name="Percent 2 7 2 17 6" xfId="31563"/>
    <cellStyle name="Percent 2 7 2 18" xfId="9085"/>
    <cellStyle name="Percent 2 7 2 18 2" xfId="16427"/>
    <cellStyle name="Percent 2 7 2 18 3" xfId="32784"/>
    <cellStyle name="Percent 2 7 2 18 4" xfId="31957"/>
    <cellStyle name="Percent 2 7 2 18 5" xfId="36817"/>
    <cellStyle name="Percent 2 7 2 18 6" xfId="32967"/>
    <cellStyle name="Percent 2 7 2 19" xfId="9086"/>
    <cellStyle name="Percent 2 7 2 19 2" xfId="16826"/>
    <cellStyle name="Percent 2 7 2 19 3" xfId="33080"/>
    <cellStyle name="Percent 2 7 2 19 4" xfId="41452"/>
    <cellStyle name="Percent 2 7 2 19 5" xfId="43707"/>
    <cellStyle name="Percent 2 7 2 19 6" xfId="44127"/>
    <cellStyle name="Percent 2 7 2 2" xfId="9087"/>
    <cellStyle name="Percent 2 7 2 2 10" xfId="18427"/>
    <cellStyle name="Percent 2 7 2 2 11" xfId="18837"/>
    <cellStyle name="Percent 2 7 2 2 12" xfId="19245"/>
    <cellStyle name="Percent 2 7 2 2 13" xfId="19650"/>
    <cellStyle name="Percent 2 7 2 2 14" xfId="20057"/>
    <cellStyle name="Percent 2 7 2 2 15" xfId="20456"/>
    <cellStyle name="Percent 2 7 2 2 16" xfId="20861"/>
    <cellStyle name="Percent 2 7 2 2 17" xfId="21190"/>
    <cellStyle name="Percent 2 7 2 2 18" xfId="47064"/>
    <cellStyle name="Percent 2 7 2 2 19" xfId="48387"/>
    <cellStyle name="Percent 2 7 2 2 2" xfId="15181"/>
    <cellStyle name="Percent 2 7 2 2 20" xfId="49646"/>
    <cellStyle name="Percent 2 7 2 2 21" xfId="50887"/>
    <cellStyle name="Percent 2 7 2 2 22" xfId="52089"/>
    <cellStyle name="Percent 2 7 2 2 23" xfId="53368"/>
    <cellStyle name="Percent 2 7 2 2 24" xfId="54610"/>
    <cellStyle name="Percent 2 7 2 2 25" xfId="55844"/>
    <cellStyle name="Percent 2 7 2 2 26" xfId="57071"/>
    <cellStyle name="Percent 2 7 2 2 27" xfId="58288"/>
    <cellStyle name="Percent 2 7 2 2 28" xfId="59496"/>
    <cellStyle name="Percent 2 7 2 2 29" xfId="60690"/>
    <cellStyle name="Percent 2 7 2 2 3" xfId="15627"/>
    <cellStyle name="Percent 2 7 2 2 30" xfId="62074"/>
    <cellStyle name="Percent 2 7 2 2 31" xfId="63268"/>
    <cellStyle name="Percent 2 7 2 2 4" xfId="16027"/>
    <cellStyle name="Percent 2 7 2 2 5" xfId="16428"/>
    <cellStyle name="Percent 2 7 2 2 6" xfId="16827"/>
    <cellStyle name="Percent 2 7 2 2 7" xfId="17219"/>
    <cellStyle name="Percent 2 7 2 2 8" xfId="17618"/>
    <cellStyle name="Percent 2 7 2 2 9" xfId="18024"/>
    <cellStyle name="Percent 2 7 2 20" xfId="9088"/>
    <cellStyle name="Percent 2 7 2 20 2" xfId="17218"/>
    <cellStyle name="Percent 2 7 2 20 3" xfId="33378"/>
    <cellStyle name="Percent 2 7 2 20 4" xfId="41446"/>
    <cellStyle name="Percent 2 7 2 20 5" xfId="43703"/>
    <cellStyle name="Percent 2 7 2 20 6" xfId="31831"/>
    <cellStyle name="Percent 2 7 2 21" xfId="9089"/>
    <cellStyle name="Percent 2 7 2 21 2" xfId="17617"/>
    <cellStyle name="Percent 2 7 2 21 3" xfId="33671"/>
    <cellStyle name="Percent 2 7 2 21 4" xfId="35856"/>
    <cellStyle name="Percent 2 7 2 21 5" xfId="10798"/>
    <cellStyle name="Percent 2 7 2 21 6" xfId="43462"/>
    <cellStyle name="Percent 2 7 2 22" xfId="9090"/>
    <cellStyle name="Percent 2 7 2 22 2" xfId="18023"/>
    <cellStyle name="Percent 2 7 2 22 3" xfId="33946"/>
    <cellStyle name="Percent 2 7 2 22 4" xfId="13594"/>
    <cellStyle name="Percent 2 7 2 22 5" xfId="32770"/>
    <cellStyle name="Percent 2 7 2 22 6" xfId="43790"/>
    <cellStyle name="Percent 2 7 2 23" xfId="9091"/>
    <cellStyle name="Percent 2 7 2 23 2" xfId="18426"/>
    <cellStyle name="Percent 2 7 2 23 3" xfId="34239"/>
    <cellStyle name="Percent 2 7 2 23 4" xfId="35225"/>
    <cellStyle name="Percent 2 7 2 23 5" xfId="33504"/>
    <cellStyle name="Percent 2 7 2 23 6" xfId="43783"/>
    <cellStyle name="Percent 2 7 2 24" xfId="9092"/>
    <cellStyle name="Percent 2 7 2 24 2" xfId="18836"/>
    <cellStyle name="Percent 2 7 2 24 3" xfId="34552"/>
    <cellStyle name="Percent 2 7 2 24 4" xfId="36899"/>
    <cellStyle name="Percent 2 7 2 24 5" xfId="13487"/>
    <cellStyle name="Percent 2 7 2 24 6" xfId="42796"/>
    <cellStyle name="Percent 2 7 2 25" xfId="9093"/>
    <cellStyle name="Percent 2 7 2 25 2" xfId="19244"/>
    <cellStyle name="Percent 2 7 2 25 3" xfId="34855"/>
    <cellStyle name="Percent 2 7 2 25 4" xfId="14641"/>
    <cellStyle name="Percent 2 7 2 25 5" xfId="38604"/>
    <cellStyle name="Percent 2 7 2 25 6" xfId="10611"/>
    <cellStyle name="Percent 2 7 2 26" xfId="9094"/>
    <cellStyle name="Percent 2 7 2 26 2" xfId="19649"/>
    <cellStyle name="Percent 2 7 2 26 3" xfId="35155"/>
    <cellStyle name="Percent 2 7 2 26 4" xfId="40758"/>
    <cellStyle name="Percent 2 7 2 26 5" xfId="43192"/>
    <cellStyle name="Percent 2 7 2 26 6" xfId="44547"/>
    <cellStyle name="Percent 2 7 2 27" xfId="9095"/>
    <cellStyle name="Percent 2 7 2 27 2" xfId="20056"/>
    <cellStyle name="Percent 2 7 2 27 3" xfId="35454"/>
    <cellStyle name="Percent 2 7 2 27 4" xfId="38092"/>
    <cellStyle name="Percent 2 7 2 27 5" xfId="35206"/>
    <cellStyle name="Percent 2 7 2 27 6" xfId="35511"/>
    <cellStyle name="Percent 2 7 2 28" xfId="9096"/>
    <cellStyle name="Percent 2 7 2 28 2" xfId="20455"/>
    <cellStyle name="Percent 2 7 2 28 3" xfId="35785"/>
    <cellStyle name="Percent 2 7 2 28 4" xfId="10774"/>
    <cellStyle name="Percent 2 7 2 28 5" xfId="34860"/>
    <cellStyle name="Percent 2 7 2 28 6" xfId="45127"/>
    <cellStyle name="Percent 2 7 2 29" xfId="9097"/>
    <cellStyle name="Percent 2 7 2 29 2" xfId="20860"/>
    <cellStyle name="Percent 2 7 2 29 3" xfId="36070"/>
    <cellStyle name="Percent 2 7 2 29 4" xfId="37273"/>
    <cellStyle name="Percent 2 7 2 29 5" xfId="37404"/>
    <cellStyle name="Percent 2 7 2 29 6" xfId="38572"/>
    <cellStyle name="Percent 2 7 2 3" xfId="9098"/>
    <cellStyle name="Percent 2 7 2 3 10" xfId="18428"/>
    <cellStyle name="Percent 2 7 2 3 11" xfId="18838"/>
    <cellStyle name="Percent 2 7 2 3 12" xfId="19246"/>
    <cellStyle name="Percent 2 7 2 3 13" xfId="19651"/>
    <cellStyle name="Percent 2 7 2 3 14" xfId="20058"/>
    <cellStyle name="Percent 2 7 2 3 15" xfId="20457"/>
    <cellStyle name="Percent 2 7 2 3 16" xfId="20862"/>
    <cellStyle name="Percent 2 7 2 3 17" xfId="21191"/>
    <cellStyle name="Percent 2 7 2 3 18" xfId="47065"/>
    <cellStyle name="Percent 2 7 2 3 19" xfId="48388"/>
    <cellStyle name="Percent 2 7 2 3 2" xfId="15182"/>
    <cellStyle name="Percent 2 7 2 3 20" xfId="49647"/>
    <cellStyle name="Percent 2 7 2 3 21" xfId="50888"/>
    <cellStyle name="Percent 2 7 2 3 22" xfId="52090"/>
    <cellStyle name="Percent 2 7 2 3 23" xfId="53369"/>
    <cellStyle name="Percent 2 7 2 3 24" xfId="54611"/>
    <cellStyle name="Percent 2 7 2 3 25" xfId="55845"/>
    <cellStyle name="Percent 2 7 2 3 26" xfId="57072"/>
    <cellStyle name="Percent 2 7 2 3 27" xfId="58289"/>
    <cellStyle name="Percent 2 7 2 3 28" xfId="59497"/>
    <cellStyle name="Percent 2 7 2 3 29" xfId="60691"/>
    <cellStyle name="Percent 2 7 2 3 3" xfId="15628"/>
    <cellStyle name="Percent 2 7 2 3 30" xfId="62075"/>
    <cellStyle name="Percent 2 7 2 3 31" xfId="63269"/>
    <cellStyle name="Percent 2 7 2 3 4" xfId="16028"/>
    <cellStyle name="Percent 2 7 2 3 5" xfId="16429"/>
    <cellStyle name="Percent 2 7 2 3 6" xfId="16828"/>
    <cellStyle name="Percent 2 7 2 3 7" xfId="17220"/>
    <cellStyle name="Percent 2 7 2 3 8" xfId="17619"/>
    <cellStyle name="Percent 2 7 2 3 9" xfId="18025"/>
    <cellStyle name="Percent 2 7 2 30" xfId="9099"/>
    <cellStyle name="Percent 2 7 2 30 2" xfId="21189"/>
    <cellStyle name="Percent 2 7 2 30 3" xfId="36321"/>
    <cellStyle name="Percent 2 7 2 30 4" xfId="41528"/>
    <cellStyle name="Percent 2 7 2 30 5" xfId="43764"/>
    <cellStyle name="Percent 2 7 2 30 6" xfId="14478"/>
    <cellStyle name="Percent 2 7 2 31" xfId="9100"/>
    <cellStyle name="Percent 2 7 2 31 2" xfId="18521"/>
    <cellStyle name="Percent 2 7 2 31 3" xfId="34301"/>
    <cellStyle name="Percent 2 7 2 31 4" xfId="31352"/>
    <cellStyle name="Percent 2 7 2 31 5" xfId="36813"/>
    <cellStyle name="Percent 2 7 2 31 6" xfId="42415"/>
    <cellStyle name="Percent 2 7 2 32" xfId="9101"/>
    <cellStyle name="Percent 2 7 2 32 2" xfId="23009"/>
    <cellStyle name="Percent 2 7 2 32 3" xfId="37528"/>
    <cellStyle name="Percent 2 7 2 32 4" xfId="39435"/>
    <cellStyle name="Percent 2 7 2 32 5" xfId="42175"/>
    <cellStyle name="Percent 2 7 2 32 6" xfId="38868"/>
    <cellStyle name="Percent 2 7 2 33" xfId="9102"/>
    <cellStyle name="Percent 2 7 2 33 2" xfId="13929"/>
    <cellStyle name="Percent 2 7 2 33 3" xfId="30726"/>
    <cellStyle name="Percent 2 7 2 33 4" xfId="40540"/>
    <cellStyle name="Percent 2 7 2 33 5" xfId="43036"/>
    <cellStyle name="Percent 2 7 2 33 6" xfId="44404"/>
    <cellStyle name="Percent 2 7 2 34" xfId="9814"/>
    <cellStyle name="Percent 2 7 2 35" xfId="17315"/>
    <cellStyle name="Percent 2 7 2 36" xfId="19373"/>
    <cellStyle name="Percent 2 7 2 37" xfId="24118"/>
    <cellStyle name="Percent 2 7 2 38" xfId="19482"/>
    <cellStyle name="Percent 2 7 2 39" xfId="20536"/>
    <cellStyle name="Percent 2 7 2 4" xfId="9103"/>
    <cellStyle name="Percent 2 7 2 4 10" xfId="18429"/>
    <cellStyle name="Percent 2 7 2 4 11" xfId="18839"/>
    <cellStyle name="Percent 2 7 2 4 12" xfId="19247"/>
    <cellStyle name="Percent 2 7 2 4 13" xfId="19652"/>
    <cellStyle name="Percent 2 7 2 4 14" xfId="20059"/>
    <cellStyle name="Percent 2 7 2 4 15" xfId="20458"/>
    <cellStyle name="Percent 2 7 2 4 16" xfId="20863"/>
    <cellStyle name="Percent 2 7 2 4 17" xfId="21192"/>
    <cellStyle name="Percent 2 7 2 4 18" xfId="47066"/>
    <cellStyle name="Percent 2 7 2 4 19" xfId="48389"/>
    <cellStyle name="Percent 2 7 2 4 2" xfId="15183"/>
    <cellStyle name="Percent 2 7 2 4 20" xfId="49648"/>
    <cellStyle name="Percent 2 7 2 4 21" xfId="50889"/>
    <cellStyle name="Percent 2 7 2 4 22" xfId="52091"/>
    <cellStyle name="Percent 2 7 2 4 23" xfId="53370"/>
    <cellStyle name="Percent 2 7 2 4 24" xfId="54612"/>
    <cellStyle name="Percent 2 7 2 4 25" xfId="55846"/>
    <cellStyle name="Percent 2 7 2 4 26" xfId="57073"/>
    <cellStyle name="Percent 2 7 2 4 27" xfId="58290"/>
    <cellStyle name="Percent 2 7 2 4 28" xfId="59498"/>
    <cellStyle name="Percent 2 7 2 4 29" xfId="60692"/>
    <cellStyle name="Percent 2 7 2 4 3" xfId="15629"/>
    <cellStyle name="Percent 2 7 2 4 30" xfId="62076"/>
    <cellStyle name="Percent 2 7 2 4 31" xfId="63270"/>
    <cellStyle name="Percent 2 7 2 4 4" xfId="16029"/>
    <cellStyle name="Percent 2 7 2 4 5" xfId="16430"/>
    <cellStyle name="Percent 2 7 2 4 6" xfId="16829"/>
    <cellStyle name="Percent 2 7 2 4 7" xfId="17221"/>
    <cellStyle name="Percent 2 7 2 4 8" xfId="17620"/>
    <cellStyle name="Percent 2 7 2 4 9" xfId="18026"/>
    <cellStyle name="Percent 2 7 2 40" xfId="23411"/>
    <cellStyle name="Percent 2 7 2 41" xfId="22542"/>
    <cellStyle name="Percent 2 7 2 42" xfId="24586"/>
    <cellStyle name="Percent 2 7 2 43" xfId="24786"/>
    <cellStyle name="Percent 2 7 2 44" xfId="24991"/>
    <cellStyle name="Percent 2 7 2 45" xfId="25187"/>
    <cellStyle name="Percent 2 7 2 46" xfId="25386"/>
    <cellStyle name="Percent 2 7 2 47" xfId="25584"/>
    <cellStyle name="Percent 2 7 2 48" xfId="25772"/>
    <cellStyle name="Percent 2 7 2 49" xfId="25958"/>
    <cellStyle name="Percent 2 7 2 5" xfId="9104"/>
    <cellStyle name="Percent 2 7 2 5 10" xfId="18430"/>
    <cellStyle name="Percent 2 7 2 5 11" xfId="18840"/>
    <cellStyle name="Percent 2 7 2 5 12" xfId="19248"/>
    <cellStyle name="Percent 2 7 2 5 13" xfId="19653"/>
    <cellStyle name="Percent 2 7 2 5 14" xfId="20060"/>
    <cellStyle name="Percent 2 7 2 5 15" xfId="20459"/>
    <cellStyle name="Percent 2 7 2 5 16" xfId="20864"/>
    <cellStyle name="Percent 2 7 2 5 17" xfId="21193"/>
    <cellStyle name="Percent 2 7 2 5 18" xfId="47067"/>
    <cellStyle name="Percent 2 7 2 5 19" xfId="48390"/>
    <cellStyle name="Percent 2 7 2 5 2" xfId="15184"/>
    <cellStyle name="Percent 2 7 2 5 20" xfId="49649"/>
    <cellStyle name="Percent 2 7 2 5 21" xfId="50890"/>
    <cellStyle name="Percent 2 7 2 5 22" xfId="52092"/>
    <cellStyle name="Percent 2 7 2 5 23" xfId="53371"/>
    <cellStyle name="Percent 2 7 2 5 24" xfId="54613"/>
    <cellStyle name="Percent 2 7 2 5 25" xfId="55847"/>
    <cellStyle name="Percent 2 7 2 5 26" xfId="57074"/>
    <cellStyle name="Percent 2 7 2 5 27" xfId="58291"/>
    <cellStyle name="Percent 2 7 2 5 28" xfId="59499"/>
    <cellStyle name="Percent 2 7 2 5 29" xfId="60693"/>
    <cellStyle name="Percent 2 7 2 5 3" xfId="15630"/>
    <cellStyle name="Percent 2 7 2 5 30" xfId="62077"/>
    <cellStyle name="Percent 2 7 2 5 31" xfId="63271"/>
    <cellStyle name="Percent 2 7 2 5 4" xfId="16030"/>
    <cellStyle name="Percent 2 7 2 5 5" xfId="16431"/>
    <cellStyle name="Percent 2 7 2 5 6" xfId="16830"/>
    <cellStyle name="Percent 2 7 2 5 7" xfId="17222"/>
    <cellStyle name="Percent 2 7 2 5 8" xfId="17621"/>
    <cellStyle name="Percent 2 7 2 5 9" xfId="18027"/>
    <cellStyle name="Percent 2 7 2 50" xfId="26150"/>
    <cellStyle name="Percent 2 7 2 51" xfId="26335"/>
    <cellStyle name="Percent 2 7 2 52" xfId="26516"/>
    <cellStyle name="Percent 2 7 2 53" xfId="26704"/>
    <cellStyle name="Percent 2 7 2 54" xfId="26885"/>
    <cellStyle name="Percent 2 7 2 55" xfId="27063"/>
    <cellStyle name="Percent 2 7 2 56" xfId="27233"/>
    <cellStyle name="Percent 2 7 2 57" xfId="27408"/>
    <cellStyle name="Percent 2 7 2 58" xfId="27571"/>
    <cellStyle name="Percent 2 7 2 59" xfId="27731"/>
    <cellStyle name="Percent 2 7 2 6" xfId="9105"/>
    <cellStyle name="Percent 2 7 2 6 10" xfId="18431"/>
    <cellStyle name="Percent 2 7 2 6 11" xfId="18841"/>
    <cellStyle name="Percent 2 7 2 6 12" xfId="19249"/>
    <cellStyle name="Percent 2 7 2 6 13" xfId="19654"/>
    <cellStyle name="Percent 2 7 2 6 14" xfId="20061"/>
    <cellStyle name="Percent 2 7 2 6 15" xfId="20460"/>
    <cellStyle name="Percent 2 7 2 6 16" xfId="20865"/>
    <cellStyle name="Percent 2 7 2 6 17" xfId="21194"/>
    <cellStyle name="Percent 2 7 2 6 18" xfId="47068"/>
    <cellStyle name="Percent 2 7 2 6 19" xfId="48391"/>
    <cellStyle name="Percent 2 7 2 6 2" xfId="15185"/>
    <cellStyle name="Percent 2 7 2 6 20" xfId="49650"/>
    <cellStyle name="Percent 2 7 2 6 21" xfId="50891"/>
    <cellStyle name="Percent 2 7 2 6 22" xfId="52093"/>
    <cellStyle name="Percent 2 7 2 6 23" xfId="53372"/>
    <cellStyle name="Percent 2 7 2 6 24" xfId="54614"/>
    <cellStyle name="Percent 2 7 2 6 25" xfId="55848"/>
    <cellStyle name="Percent 2 7 2 6 26" xfId="57075"/>
    <cellStyle name="Percent 2 7 2 6 27" xfId="58292"/>
    <cellStyle name="Percent 2 7 2 6 28" xfId="59500"/>
    <cellStyle name="Percent 2 7 2 6 29" xfId="60694"/>
    <cellStyle name="Percent 2 7 2 6 3" xfId="15631"/>
    <cellStyle name="Percent 2 7 2 6 30" xfId="62078"/>
    <cellStyle name="Percent 2 7 2 6 31" xfId="63272"/>
    <cellStyle name="Percent 2 7 2 6 4" xfId="16031"/>
    <cellStyle name="Percent 2 7 2 6 5" xfId="16432"/>
    <cellStyle name="Percent 2 7 2 6 6" xfId="16831"/>
    <cellStyle name="Percent 2 7 2 6 7" xfId="17223"/>
    <cellStyle name="Percent 2 7 2 6 8" xfId="17622"/>
    <cellStyle name="Percent 2 7 2 6 9" xfId="18028"/>
    <cellStyle name="Percent 2 7 2 60" xfId="27886"/>
    <cellStyle name="Percent 2 7 2 61" xfId="28030"/>
    <cellStyle name="Percent 2 7 2 62" xfId="28184"/>
    <cellStyle name="Percent 2 7 2 63" xfId="28337"/>
    <cellStyle name="Percent 2 7 2 64" xfId="21621"/>
    <cellStyle name="Percent 2 7 2 65" xfId="25697"/>
    <cellStyle name="Percent 2 7 2 66" xfId="24507"/>
    <cellStyle name="Percent 2 7 2 67" xfId="29448"/>
    <cellStyle name="Percent 2 7 2 68" xfId="26260"/>
    <cellStyle name="Percent 2 7 2 69" xfId="29317"/>
    <cellStyle name="Percent 2 7 2 7" xfId="9106"/>
    <cellStyle name="Percent 2 7 2 7 10" xfId="18432"/>
    <cellStyle name="Percent 2 7 2 7 11" xfId="18842"/>
    <cellStyle name="Percent 2 7 2 7 12" xfId="19250"/>
    <cellStyle name="Percent 2 7 2 7 13" xfId="19655"/>
    <cellStyle name="Percent 2 7 2 7 14" xfId="20062"/>
    <cellStyle name="Percent 2 7 2 7 15" xfId="20461"/>
    <cellStyle name="Percent 2 7 2 7 16" xfId="20866"/>
    <cellStyle name="Percent 2 7 2 7 17" xfId="21195"/>
    <cellStyle name="Percent 2 7 2 7 18" xfId="47069"/>
    <cellStyle name="Percent 2 7 2 7 19" xfId="48392"/>
    <cellStyle name="Percent 2 7 2 7 2" xfId="15186"/>
    <cellStyle name="Percent 2 7 2 7 20" xfId="49651"/>
    <cellStyle name="Percent 2 7 2 7 21" xfId="50892"/>
    <cellStyle name="Percent 2 7 2 7 22" xfId="52094"/>
    <cellStyle name="Percent 2 7 2 7 23" xfId="53373"/>
    <cellStyle name="Percent 2 7 2 7 24" xfId="54615"/>
    <cellStyle name="Percent 2 7 2 7 25" xfId="55849"/>
    <cellStyle name="Percent 2 7 2 7 26" xfId="57076"/>
    <cellStyle name="Percent 2 7 2 7 27" xfId="58293"/>
    <cellStyle name="Percent 2 7 2 7 28" xfId="59501"/>
    <cellStyle name="Percent 2 7 2 7 29" xfId="60695"/>
    <cellStyle name="Percent 2 7 2 7 3" xfId="15632"/>
    <cellStyle name="Percent 2 7 2 7 30" xfId="62079"/>
    <cellStyle name="Percent 2 7 2 7 31" xfId="63273"/>
    <cellStyle name="Percent 2 7 2 7 4" xfId="16032"/>
    <cellStyle name="Percent 2 7 2 7 5" xfId="16433"/>
    <cellStyle name="Percent 2 7 2 7 6" xfId="16832"/>
    <cellStyle name="Percent 2 7 2 7 7" xfId="17224"/>
    <cellStyle name="Percent 2 7 2 7 8" xfId="17623"/>
    <cellStyle name="Percent 2 7 2 7 9" xfId="18029"/>
    <cellStyle name="Percent 2 7 2 70" xfId="21719"/>
    <cellStyle name="Percent 2 7 2 71" xfId="27248"/>
    <cellStyle name="Percent 2 7 2 72" xfId="28278"/>
    <cellStyle name="Percent 2 7 2 73" xfId="21721"/>
    <cellStyle name="Percent 2 7 2 74" xfId="27625"/>
    <cellStyle name="Percent 2 7 2 75" xfId="29910"/>
    <cellStyle name="Percent 2 7 2 76" xfId="22765"/>
    <cellStyle name="Percent 2 7 2 77" xfId="33100"/>
    <cellStyle name="Percent 2 7 2 78" xfId="39926"/>
    <cellStyle name="Percent 2 7 2 79" xfId="42058"/>
    <cellStyle name="Percent 2 7 2 8" xfId="9107"/>
    <cellStyle name="Percent 2 7 2 80" xfId="47063"/>
    <cellStyle name="Percent 2 7 2 81" xfId="48386"/>
    <cellStyle name="Percent 2 7 2 82" xfId="49645"/>
    <cellStyle name="Percent 2 7 2 83" xfId="50886"/>
    <cellStyle name="Percent 2 7 2 84" xfId="52088"/>
    <cellStyle name="Percent 2 7 2 85" xfId="53367"/>
    <cellStyle name="Percent 2 7 2 86" xfId="54609"/>
    <cellStyle name="Percent 2 7 2 87" xfId="55843"/>
    <cellStyle name="Percent 2 7 2 88" xfId="57070"/>
    <cellStyle name="Percent 2 7 2 89" xfId="58287"/>
    <cellStyle name="Percent 2 7 2 9" xfId="9108"/>
    <cellStyle name="Percent 2 7 2 90" xfId="59495"/>
    <cellStyle name="Percent 2 7 2 91" xfId="60689"/>
    <cellStyle name="Percent 2 7 2 92" xfId="62073"/>
    <cellStyle name="Percent 2 7 2 93" xfId="63267"/>
    <cellStyle name="Percent 2 7 20" xfId="9109"/>
    <cellStyle name="Percent 2 7 20 2" xfId="16426"/>
    <cellStyle name="Percent 2 7 20 3" xfId="32783"/>
    <cellStyle name="Percent 2 7 20 4" xfId="37381"/>
    <cellStyle name="Percent 2 7 20 5" xfId="39906"/>
    <cellStyle name="Percent 2 7 20 6" xfId="38204"/>
    <cellStyle name="Percent 2 7 21" xfId="9110"/>
    <cellStyle name="Percent 2 7 21 2" xfId="16825"/>
    <cellStyle name="Percent 2 7 21 3" xfId="33079"/>
    <cellStyle name="Percent 2 7 21 4" xfId="31518"/>
    <cellStyle name="Percent 2 7 21 5" xfId="41278"/>
    <cellStyle name="Percent 2 7 21 6" xfId="44177"/>
    <cellStyle name="Percent 2 7 22" xfId="9111"/>
    <cellStyle name="Percent 2 7 22 2" xfId="17217"/>
    <cellStyle name="Percent 2 7 22 3" xfId="33377"/>
    <cellStyle name="Percent 2 7 22 4" xfId="33554"/>
    <cellStyle name="Percent 2 7 22 5" xfId="36434"/>
    <cellStyle name="Percent 2 7 22 6" xfId="44324"/>
    <cellStyle name="Percent 2 7 23" xfId="9112"/>
    <cellStyle name="Percent 2 7 23 2" xfId="17616"/>
    <cellStyle name="Percent 2 7 23 3" xfId="33670"/>
    <cellStyle name="Percent 2 7 23 4" xfId="36482"/>
    <cellStyle name="Percent 2 7 23 5" xfId="14010"/>
    <cellStyle name="Percent 2 7 23 6" xfId="38481"/>
    <cellStyle name="Percent 2 7 24" xfId="9113"/>
    <cellStyle name="Percent 2 7 24 2" xfId="18022"/>
    <cellStyle name="Percent 2 7 24 3" xfId="33945"/>
    <cellStyle name="Percent 2 7 24 4" xfId="14616"/>
    <cellStyle name="Percent 2 7 24 5" xfId="32464"/>
    <cellStyle name="Percent 2 7 24 6" xfId="42241"/>
    <cellStyle name="Percent 2 7 25" xfId="9114"/>
    <cellStyle name="Percent 2 7 25 2" xfId="18425"/>
    <cellStyle name="Percent 2 7 25 3" xfId="34238"/>
    <cellStyle name="Percent 2 7 25 4" xfId="14713"/>
    <cellStyle name="Percent 2 7 25 5" xfId="40295"/>
    <cellStyle name="Percent 2 7 25 6" xfId="30015"/>
    <cellStyle name="Percent 2 7 26" xfId="9115"/>
    <cellStyle name="Percent 2 7 26 2" xfId="18835"/>
    <cellStyle name="Percent 2 7 26 3" xfId="34551"/>
    <cellStyle name="Percent 2 7 26 4" xfId="41117"/>
    <cellStyle name="Percent 2 7 26 5" xfId="43449"/>
    <cellStyle name="Percent 2 7 26 6" xfId="32500"/>
    <cellStyle name="Percent 2 7 27" xfId="9116"/>
    <cellStyle name="Percent 2 7 27 2" xfId="19243"/>
    <cellStyle name="Percent 2 7 27 3" xfId="34854"/>
    <cellStyle name="Percent 2 7 27 4" xfId="13671"/>
    <cellStyle name="Percent 2 7 27 5" xfId="37253"/>
    <cellStyle name="Percent 2 7 27 6" xfId="10550"/>
    <cellStyle name="Percent 2 7 28" xfId="9117"/>
    <cellStyle name="Percent 2 7 28 2" xfId="19648"/>
    <cellStyle name="Percent 2 7 28 3" xfId="35154"/>
    <cellStyle name="Percent 2 7 28 4" xfId="40858"/>
    <cellStyle name="Percent 2 7 28 5" xfId="43261"/>
    <cellStyle name="Percent 2 7 28 6" xfId="44586"/>
    <cellStyle name="Percent 2 7 29" xfId="9118"/>
    <cellStyle name="Percent 2 7 29 2" xfId="20055"/>
    <cellStyle name="Percent 2 7 29 3" xfId="35453"/>
    <cellStyle name="Percent 2 7 29 4" xfId="37093"/>
    <cellStyle name="Percent 2 7 29 5" xfId="39806"/>
    <cellStyle name="Percent 2 7 29 6" xfId="14048"/>
    <cellStyle name="Percent 2 7 3" xfId="9119"/>
    <cellStyle name="Percent 2 7 3 10" xfId="9120"/>
    <cellStyle name="Percent 2 7 3 11" xfId="9121"/>
    <cellStyle name="Percent 2 7 3 12" xfId="9122"/>
    <cellStyle name="Percent 2 7 3 13" xfId="9123"/>
    <cellStyle name="Percent 2 7 3 14" xfId="9124"/>
    <cellStyle name="Percent 2 7 3 15" xfId="9125"/>
    <cellStyle name="Percent 2 7 3 15 2" xfId="15187"/>
    <cellStyle name="Percent 2 7 3 15 3" xfId="31825"/>
    <cellStyle name="Percent 2 7 3 15 4" xfId="10214"/>
    <cellStyle name="Percent 2 7 3 15 5" xfId="33027"/>
    <cellStyle name="Percent 2 7 3 15 6" xfId="44537"/>
    <cellStyle name="Percent 2 7 3 16" xfId="9126"/>
    <cellStyle name="Percent 2 7 3 16 2" xfId="15633"/>
    <cellStyle name="Percent 2 7 3 16 3" xfId="32177"/>
    <cellStyle name="Percent 2 7 3 16 4" xfId="34056"/>
    <cellStyle name="Percent 2 7 3 16 5" xfId="38674"/>
    <cellStyle name="Percent 2 7 3 16 6" xfId="45189"/>
    <cellStyle name="Percent 2 7 3 17" xfId="9127"/>
    <cellStyle name="Percent 2 7 3 17 2" xfId="16033"/>
    <cellStyle name="Percent 2 7 3 17 3" xfId="32483"/>
    <cellStyle name="Percent 2 7 3 17 4" xfId="38489"/>
    <cellStyle name="Percent 2 7 3 17 5" xfId="33774"/>
    <cellStyle name="Percent 2 7 3 17 6" xfId="33450"/>
    <cellStyle name="Percent 2 7 3 18" xfId="9128"/>
    <cellStyle name="Percent 2 7 3 18 2" xfId="16434"/>
    <cellStyle name="Percent 2 7 3 18 3" xfId="32787"/>
    <cellStyle name="Percent 2 7 3 18 4" xfId="38322"/>
    <cellStyle name="Percent 2 7 3 18 5" xfId="38985"/>
    <cellStyle name="Percent 2 7 3 18 6" xfId="36336"/>
    <cellStyle name="Percent 2 7 3 19" xfId="9129"/>
    <cellStyle name="Percent 2 7 3 19 2" xfId="16833"/>
    <cellStyle name="Percent 2 7 3 19 3" xfId="33084"/>
    <cellStyle name="Percent 2 7 3 19 4" xfId="39158"/>
    <cellStyle name="Percent 2 7 3 19 5" xfId="41982"/>
    <cellStyle name="Percent 2 7 3 19 6" xfId="11203"/>
    <cellStyle name="Percent 2 7 3 2" xfId="9130"/>
    <cellStyle name="Percent 2 7 3 2 10" xfId="18434"/>
    <cellStyle name="Percent 2 7 3 2 11" xfId="18844"/>
    <cellStyle name="Percent 2 7 3 2 12" xfId="19252"/>
    <cellStyle name="Percent 2 7 3 2 13" xfId="19657"/>
    <cellStyle name="Percent 2 7 3 2 14" xfId="20064"/>
    <cellStyle name="Percent 2 7 3 2 15" xfId="20463"/>
    <cellStyle name="Percent 2 7 3 2 16" xfId="20868"/>
    <cellStyle name="Percent 2 7 3 2 17" xfId="21197"/>
    <cellStyle name="Percent 2 7 3 2 18" xfId="47071"/>
    <cellStyle name="Percent 2 7 3 2 19" xfId="48394"/>
    <cellStyle name="Percent 2 7 3 2 2" xfId="15188"/>
    <cellStyle name="Percent 2 7 3 2 20" xfId="49653"/>
    <cellStyle name="Percent 2 7 3 2 21" xfId="50894"/>
    <cellStyle name="Percent 2 7 3 2 22" xfId="52096"/>
    <cellStyle name="Percent 2 7 3 2 23" xfId="53375"/>
    <cellStyle name="Percent 2 7 3 2 24" xfId="54617"/>
    <cellStyle name="Percent 2 7 3 2 25" xfId="55851"/>
    <cellStyle name="Percent 2 7 3 2 26" xfId="57078"/>
    <cellStyle name="Percent 2 7 3 2 27" xfId="58295"/>
    <cellStyle name="Percent 2 7 3 2 28" xfId="59503"/>
    <cellStyle name="Percent 2 7 3 2 29" xfId="60697"/>
    <cellStyle name="Percent 2 7 3 2 3" xfId="15634"/>
    <cellStyle name="Percent 2 7 3 2 30" xfId="62081"/>
    <cellStyle name="Percent 2 7 3 2 31" xfId="63275"/>
    <cellStyle name="Percent 2 7 3 2 4" xfId="16034"/>
    <cellStyle name="Percent 2 7 3 2 5" xfId="16435"/>
    <cellStyle name="Percent 2 7 3 2 6" xfId="16834"/>
    <cellStyle name="Percent 2 7 3 2 7" xfId="17226"/>
    <cellStyle name="Percent 2 7 3 2 8" xfId="17625"/>
    <cellStyle name="Percent 2 7 3 2 9" xfId="18031"/>
    <cellStyle name="Percent 2 7 3 20" xfId="9131"/>
    <cellStyle name="Percent 2 7 3 20 2" xfId="17225"/>
    <cellStyle name="Percent 2 7 3 20 3" xfId="33382"/>
    <cellStyle name="Percent 2 7 3 20 4" xfId="41453"/>
    <cellStyle name="Percent 2 7 3 20 5" xfId="43708"/>
    <cellStyle name="Percent 2 7 3 20 6" xfId="37269"/>
    <cellStyle name="Percent 2 7 3 21" xfId="9132"/>
    <cellStyle name="Percent 2 7 3 21 2" xfId="17624"/>
    <cellStyle name="Percent 2 7 3 21 3" xfId="33677"/>
    <cellStyle name="Percent 2 7 3 21 4" xfId="37447"/>
    <cellStyle name="Percent 2 7 3 21 5" xfId="33195"/>
    <cellStyle name="Percent 2 7 3 21 6" xfId="44701"/>
    <cellStyle name="Percent 2 7 3 22" xfId="9133"/>
    <cellStyle name="Percent 2 7 3 22 2" xfId="18030"/>
    <cellStyle name="Percent 2 7 3 22 3" xfId="33953"/>
    <cellStyle name="Percent 2 7 3 22 4" xfId="30794"/>
    <cellStyle name="Percent 2 7 3 22 5" xfId="39966"/>
    <cellStyle name="Percent 2 7 3 22 6" xfId="44723"/>
    <cellStyle name="Percent 2 7 3 23" xfId="9134"/>
    <cellStyle name="Percent 2 7 3 23 2" xfId="18433"/>
    <cellStyle name="Percent 2 7 3 23 3" xfId="34243"/>
    <cellStyle name="Percent 2 7 3 23 4" xfId="37705"/>
    <cellStyle name="Percent 2 7 3 23 5" xfId="34113"/>
    <cellStyle name="Percent 2 7 3 23 6" xfId="44022"/>
    <cellStyle name="Percent 2 7 3 24" xfId="9135"/>
    <cellStyle name="Percent 2 7 3 24 2" xfId="18843"/>
    <cellStyle name="Percent 2 7 3 24 3" xfId="34555"/>
    <cellStyle name="Percent 2 7 3 24 4" xfId="38711"/>
    <cellStyle name="Percent 2 7 3 24 5" xfId="38485"/>
    <cellStyle name="Percent 2 7 3 24 6" xfId="43897"/>
    <cellStyle name="Percent 2 7 3 25" xfId="9136"/>
    <cellStyle name="Percent 2 7 3 25 2" xfId="19251"/>
    <cellStyle name="Percent 2 7 3 25 3" xfId="34858"/>
    <cellStyle name="Percent 2 7 3 25 4" xfId="15750"/>
    <cellStyle name="Percent 2 7 3 25 5" xfId="35147"/>
    <cellStyle name="Percent 2 7 3 25 6" xfId="40305"/>
    <cellStyle name="Percent 2 7 3 26" xfId="9137"/>
    <cellStyle name="Percent 2 7 3 26 2" xfId="19656"/>
    <cellStyle name="Percent 2 7 3 26 3" xfId="35158"/>
    <cellStyle name="Percent 2 7 3 26 4" xfId="40165"/>
    <cellStyle name="Percent 2 7 3 26 5" xfId="42752"/>
    <cellStyle name="Percent 2 7 3 26 6" xfId="44227"/>
    <cellStyle name="Percent 2 7 3 27" xfId="9138"/>
    <cellStyle name="Percent 2 7 3 27 2" xfId="20063"/>
    <cellStyle name="Percent 2 7 3 27 3" xfId="35461"/>
    <cellStyle name="Percent 2 7 3 27 4" xfId="35201"/>
    <cellStyle name="Percent 2 7 3 27 5" xfId="40955"/>
    <cellStyle name="Percent 2 7 3 27 6" xfId="14823"/>
    <cellStyle name="Percent 2 7 3 28" xfId="9139"/>
    <cellStyle name="Percent 2 7 3 28 2" xfId="20462"/>
    <cellStyle name="Percent 2 7 3 28 3" xfId="35787"/>
    <cellStyle name="Percent 2 7 3 28 4" xfId="39947"/>
    <cellStyle name="Percent 2 7 3 28 5" xfId="42587"/>
    <cellStyle name="Percent 2 7 3 28 6" xfId="44171"/>
    <cellStyle name="Percent 2 7 3 29" xfId="9140"/>
    <cellStyle name="Percent 2 7 3 29 2" xfId="20867"/>
    <cellStyle name="Percent 2 7 3 29 3" xfId="36075"/>
    <cellStyle name="Percent 2 7 3 29 4" xfId="10879"/>
    <cellStyle name="Percent 2 7 3 29 5" xfId="32789"/>
    <cellStyle name="Percent 2 7 3 29 6" xfId="43017"/>
    <cellStyle name="Percent 2 7 3 3" xfId="9141"/>
    <cellStyle name="Percent 2 7 3 3 10" xfId="18435"/>
    <cellStyle name="Percent 2 7 3 3 11" xfId="18845"/>
    <cellStyle name="Percent 2 7 3 3 12" xfId="19253"/>
    <cellStyle name="Percent 2 7 3 3 13" xfId="19658"/>
    <cellStyle name="Percent 2 7 3 3 14" xfId="20065"/>
    <cellStyle name="Percent 2 7 3 3 15" xfId="20464"/>
    <cellStyle name="Percent 2 7 3 3 16" xfId="20869"/>
    <cellStyle name="Percent 2 7 3 3 17" xfId="21198"/>
    <cellStyle name="Percent 2 7 3 3 18" xfId="47072"/>
    <cellStyle name="Percent 2 7 3 3 19" xfId="48395"/>
    <cellStyle name="Percent 2 7 3 3 2" xfId="15189"/>
    <cellStyle name="Percent 2 7 3 3 20" xfId="49654"/>
    <cellStyle name="Percent 2 7 3 3 21" xfId="50895"/>
    <cellStyle name="Percent 2 7 3 3 22" xfId="52097"/>
    <cellStyle name="Percent 2 7 3 3 23" xfId="53376"/>
    <cellStyle name="Percent 2 7 3 3 24" xfId="54618"/>
    <cellStyle name="Percent 2 7 3 3 25" xfId="55852"/>
    <cellStyle name="Percent 2 7 3 3 26" xfId="57079"/>
    <cellStyle name="Percent 2 7 3 3 27" xfId="58296"/>
    <cellStyle name="Percent 2 7 3 3 28" xfId="59504"/>
    <cellStyle name="Percent 2 7 3 3 29" xfId="60698"/>
    <cellStyle name="Percent 2 7 3 3 3" xfId="15635"/>
    <cellStyle name="Percent 2 7 3 3 30" xfId="62082"/>
    <cellStyle name="Percent 2 7 3 3 31" xfId="63276"/>
    <cellStyle name="Percent 2 7 3 3 4" xfId="16035"/>
    <cellStyle name="Percent 2 7 3 3 5" xfId="16436"/>
    <cellStyle name="Percent 2 7 3 3 6" xfId="16835"/>
    <cellStyle name="Percent 2 7 3 3 7" xfId="17227"/>
    <cellStyle name="Percent 2 7 3 3 8" xfId="17626"/>
    <cellStyle name="Percent 2 7 3 3 9" xfId="18032"/>
    <cellStyle name="Percent 2 7 3 30" xfId="9142"/>
    <cellStyle name="Percent 2 7 3 30 2" xfId="21196"/>
    <cellStyle name="Percent 2 7 3 30 3" xfId="36325"/>
    <cellStyle name="Percent 2 7 3 30 4" xfId="40055"/>
    <cellStyle name="Percent 2 7 3 30 5" xfId="42667"/>
    <cellStyle name="Percent 2 7 3 30 6" xfId="39687"/>
    <cellStyle name="Percent 2 7 3 31" xfId="9143"/>
    <cellStyle name="Percent 2 7 3 31 2" xfId="18518"/>
    <cellStyle name="Percent 2 7 3 31 3" xfId="34298"/>
    <cellStyle name="Percent 2 7 3 31 4" xfId="31448"/>
    <cellStyle name="Percent 2 7 3 31 5" xfId="40229"/>
    <cellStyle name="Percent 2 7 3 31 6" xfId="13234"/>
    <cellStyle name="Percent 2 7 3 32" xfId="9144"/>
    <cellStyle name="Percent 2 7 3 32 2" xfId="23007"/>
    <cellStyle name="Percent 2 7 3 32 3" xfId="37526"/>
    <cellStyle name="Percent 2 7 3 32 4" xfId="39672"/>
    <cellStyle name="Percent 2 7 3 32 5" xfId="42372"/>
    <cellStyle name="Percent 2 7 3 32 6" xfId="17772"/>
    <cellStyle name="Percent 2 7 3 33" xfId="9145"/>
    <cellStyle name="Percent 2 7 3 33 2" xfId="13940"/>
    <cellStyle name="Percent 2 7 3 33 3" xfId="30735"/>
    <cellStyle name="Percent 2 7 3 33 4" xfId="39345"/>
    <cellStyle name="Percent 2 7 3 33 5" xfId="42109"/>
    <cellStyle name="Percent 2 7 3 33 6" xfId="32797"/>
    <cellStyle name="Percent 2 7 3 34" xfId="9815"/>
    <cellStyle name="Percent 2 7 3 35" xfId="23714"/>
    <cellStyle name="Percent 2 7 3 36" xfId="23914"/>
    <cellStyle name="Percent 2 7 3 37" xfId="23099"/>
    <cellStyle name="Percent 2 7 3 38" xfId="13392"/>
    <cellStyle name="Percent 2 7 3 39" xfId="24549"/>
    <cellStyle name="Percent 2 7 3 4" xfId="9146"/>
    <cellStyle name="Percent 2 7 3 4 10" xfId="18436"/>
    <cellStyle name="Percent 2 7 3 4 11" xfId="18846"/>
    <cellStyle name="Percent 2 7 3 4 12" xfId="19254"/>
    <cellStyle name="Percent 2 7 3 4 13" xfId="19659"/>
    <cellStyle name="Percent 2 7 3 4 14" xfId="20066"/>
    <cellStyle name="Percent 2 7 3 4 15" xfId="20465"/>
    <cellStyle name="Percent 2 7 3 4 16" xfId="20870"/>
    <cellStyle name="Percent 2 7 3 4 17" xfId="21199"/>
    <cellStyle name="Percent 2 7 3 4 18" xfId="47073"/>
    <cellStyle name="Percent 2 7 3 4 19" xfId="48396"/>
    <cellStyle name="Percent 2 7 3 4 2" xfId="15190"/>
    <cellStyle name="Percent 2 7 3 4 20" xfId="49655"/>
    <cellStyle name="Percent 2 7 3 4 21" xfId="50896"/>
    <cellStyle name="Percent 2 7 3 4 22" xfId="52098"/>
    <cellStyle name="Percent 2 7 3 4 23" xfId="53377"/>
    <cellStyle name="Percent 2 7 3 4 24" xfId="54619"/>
    <cellStyle name="Percent 2 7 3 4 25" xfId="55853"/>
    <cellStyle name="Percent 2 7 3 4 26" xfId="57080"/>
    <cellStyle name="Percent 2 7 3 4 27" xfId="58297"/>
    <cellStyle name="Percent 2 7 3 4 28" xfId="59505"/>
    <cellStyle name="Percent 2 7 3 4 29" xfId="60699"/>
    <cellStyle name="Percent 2 7 3 4 3" xfId="15636"/>
    <cellStyle name="Percent 2 7 3 4 30" xfId="62083"/>
    <cellStyle name="Percent 2 7 3 4 31" xfId="63277"/>
    <cellStyle name="Percent 2 7 3 4 4" xfId="16036"/>
    <cellStyle name="Percent 2 7 3 4 5" xfId="16437"/>
    <cellStyle name="Percent 2 7 3 4 6" xfId="16836"/>
    <cellStyle name="Percent 2 7 3 4 7" xfId="17228"/>
    <cellStyle name="Percent 2 7 3 4 8" xfId="17627"/>
    <cellStyle name="Percent 2 7 3 4 9" xfId="18033"/>
    <cellStyle name="Percent 2 7 3 40" xfId="24749"/>
    <cellStyle name="Percent 2 7 3 41" xfId="24953"/>
    <cellStyle name="Percent 2 7 3 42" xfId="25151"/>
    <cellStyle name="Percent 2 7 3 43" xfId="25349"/>
    <cellStyle name="Percent 2 7 3 44" xfId="25548"/>
    <cellStyle name="Percent 2 7 3 45" xfId="25738"/>
    <cellStyle name="Percent 2 7 3 46" xfId="25924"/>
    <cellStyle name="Percent 2 7 3 47" xfId="26115"/>
    <cellStyle name="Percent 2 7 3 48" xfId="26300"/>
    <cellStyle name="Percent 2 7 3 49" xfId="26481"/>
    <cellStyle name="Percent 2 7 3 5" xfId="9147"/>
    <cellStyle name="Percent 2 7 3 5 10" xfId="18437"/>
    <cellStyle name="Percent 2 7 3 5 11" xfId="18847"/>
    <cellStyle name="Percent 2 7 3 5 12" xfId="19255"/>
    <cellStyle name="Percent 2 7 3 5 13" xfId="19660"/>
    <cellStyle name="Percent 2 7 3 5 14" xfId="20067"/>
    <cellStyle name="Percent 2 7 3 5 15" xfId="20466"/>
    <cellStyle name="Percent 2 7 3 5 16" xfId="20871"/>
    <cellStyle name="Percent 2 7 3 5 17" xfId="21200"/>
    <cellStyle name="Percent 2 7 3 5 18" xfId="47074"/>
    <cellStyle name="Percent 2 7 3 5 19" xfId="48397"/>
    <cellStyle name="Percent 2 7 3 5 2" xfId="15191"/>
    <cellStyle name="Percent 2 7 3 5 20" xfId="49656"/>
    <cellStyle name="Percent 2 7 3 5 21" xfId="50897"/>
    <cellStyle name="Percent 2 7 3 5 22" xfId="52099"/>
    <cellStyle name="Percent 2 7 3 5 23" xfId="53378"/>
    <cellStyle name="Percent 2 7 3 5 24" xfId="54620"/>
    <cellStyle name="Percent 2 7 3 5 25" xfId="55854"/>
    <cellStyle name="Percent 2 7 3 5 26" xfId="57081"/>
    <cellStyle name="Percent 2 7 3 5 27" xfId="58298"/>
    <cellStyle name="Percent 2 7 3 5 28" xfId="59506"/>
    <cellStyle name="Percent 2 7 3 5 29" xfId="60700"/>
    <cellStyle name="Percent 2 7 3 5 3" xfId="15637"/>
    <cellStyle name="Percent 2 7 3 5 30" xfId="62084"/>
    <cellStyle name="Percent 2 7 3 5 31" xfId="63278"/>
    <cellStyle name="Percent 2 7 3 5 4" xfId="16037"/>
    <cellStyle name="Percent 2 7 3 5 5" xfId="16438"/>
    <cellStyle name="Percent 2 7 3 5 6" xfId="16837"/>
    <cellStyle name="Percent 2 7 3 5 7" xfId="17229"/>
    <cellStyle name="Percent 2 7 3 5 8" xfId="17628"/>
    <cellStyle name="Percent 2 7 3 5 9" xfId="18034"/>
    <cellStyle name="Percent 2 7 3 50" xfId="26669"/>
    <cellStyle name="Percent 2 7 3 51" xfId="26851"/>
    <cellStyle name="Percent 2 7 3 52" xfId="27027"/>
    <cellStyle name="Percent 2 7 3 53" xfId="27201"/>
    <cellStyle name="Percent 2 7 3 54" xfId="27374"/>
    <cellStyle name="Percent 2 7 3 55" xfId="27538"/>
    <cellStyle name="Percent 2 7 3 56" xfId="27700"/>
    <cellStyle name="Percent 2 7 3 57" xfId="27852"/>
    <cellStyle name="Percent 2 7 3 58" xfId="27998"/>
    <cellStyle name="Percent 2 7 3 59" xfId="28152"/>
    <cellStyle name="Percent 2 7 3 6" xfId="9148"/>
    <cellStyle name="Percent 2 7 3 6 10" xfId="18438"/>
    <cellStyle name="Percent 2 7 3 6 11" xfId="18848"/>
    <cellStyle name="Percent 2 7 3 6 12" xfId="19256"/>
    <cellStyle name="Percent 2 7 3 6 13" xfId="19661"/>
    <cellStyle name="Percent 2 7 3 6 14" xfId="20068"/>
    <cellStyle name="Percent 2 7 3 6 15" xfId="20467"/>
    <cellStyle name="Percent 2 7 3 6 16" xfId="20872"/>
    <cellStyle name="Percent 2 7 3 6 17" xfId="21201"/>
    <cellStyle name="Percent 2 7 3 6 18" xfId="47075"/>
    <cellStyle name="Percent 2 7 3 6 19" xfId="48398"/>
    <cellStyle name="Percent 2 7 3 6 2" xfId="15192"/>
    <cellStyle name="Percent 2 7 3 6 20" xfId="49657"/>
    <cellStyle name="Percent 2 7 3 6 21" xfId="50898"/>
    <cellStyle name="Percent 2 7 3 6 22" xfId="52100"/>
    <cellStyle name="Percent 2 7 3 6 23" xfId="53379"/>
    <cellStyle name="Percent 2 7 3 6 24" xfId="54621"/>
    <cellStyle name="Percent 2 7 3 6 25" xfId="55855"/>
    <cellStyle name="Percent 2 7 3 6 26" xfId="57082"/>
    <cellStyle name="Percent 2 7 3 6 27" xfId="58299"/>
    <cellStyle name="Percent 2 7 3 6 28" xfId="59507"/>
    <cellStyle name="Percent 2 7 3 6 29" xfId="60701"/>
    <cellStyle name="Percent 2 7 3 6 3" xfId="15638"/>
    <cellStyle name="Percent 2 7 3 6 30" xfId="62085"/>
    <cellStyle name="Percent 2 7 3 6 31" xfId="63279"/>
    <cellStyle name="Percent 2 7 3 6 4" xfId="16038"/>
    <cellStyle name="Percent 2 7 3 6 5" xfId="16439"/>
    <cellStyle name="Percent 2 7 3 6 6" xfId="16838"/>
    <cellStyle name="Percent 2 7 3 6 7" xfId="17230"/>
    <cellStyle name="Percent 2 7 3 6 8" xfId="17629"/>
    <cellStyle name="Percent 2 7 3 6 9" xfId="18035"/>
    <cellStyle name="Percent 2 7 3 60" xfId="28302"/>
    <cellStyle name="Percent 2 7 3 61" xfId="28448"/>
    <cellStyle name="Percent 2 7 3 62" xfId="28590"/>
    <cellStyle name="Percent 2 7 3 63" xfId="28724"/>
    <cellStyle name="Percent 2 7 3 64" xfId="28420"/>
    <cellStyle name="Percent 2 7 3 65" xfId="21664"/>
    <cellStyle name="Percent 2 7 3 66" xfId="29085"/>
    <cellStyle name="Percent 2 7 3 67" xfId="29196"/>
    <cellStyle name="Percent 2 7 3 68" xfId="29010"/>
    <cellStyle name="Percent 2 7 3 69" xfId="25849"/>
    <cellStyle name="Percent 2 7 3 7" xfId="9149"/>
    <cellStyle name="Percent 2 7 3 7 10" xfId="18439"/>
    <cellStyle name="Percent 2 7 3 7 11" xfId="18849"/>
    <cellStyle name="Percent 2 7 3 7 12" xfId="19257"/>
    <cellStyle name="Percent 2 7 3 7 13" xfId="19662"/>
    <cellStyle name="Percent 2 7 3 7 14" xfId="20069"/>
    <cellStyle name="Percent 2 7 3 7 15" xfId="20468"/>
    <cellStyle name="Percent 2 7 3 7 16" xfId="20873"/>
    <cellStyle name="Percent 2 7 3 7 17" xfId="21202"/>
    <cellStyle name="Percent 2 7 3 7 18" xfId="47076"/>
    <cellStyle name="Percent 2 7 3 7 19" xfId="48399"/>
    <cellStyle name="Percent 2 7 3 7 2" xfId="15193"/>
    <cellStyle name="Percent 2 7 3 7 20" xfId="49658"/>
    <cellStyle name="Percent 2 7 3 7 21" xfId="50899"/>
    <cellStyle name="Percent 2 7 3 7 22" xfId="52101"/>
    <cellStyle name="Percent 2 7 3 7 23" xfId="53380"/>
    <cellStyle name="Percent 2 7 3 7 24" xfId="54622"/>
    <cellStyle name="Percent 2 7 3 7 25" xfId="55856"/>
    <cellStyle name="Percent 2 7 3 7 26" xfId="57083"/>
    <cellStyle name="Percent 2 7 3 7 27" xfId="58300"/>
    <cellStyle name="Percent 2 7 3 7 28" xfId="59508"/>
    <cellStyle name="Percent 2 7 3 7 29" xfId="60702"/>
    <cellStyle name="Percent 2 7 3 7 3" xfId="15639"/>
    <cellStyle name="Percent 2 7 3 7 30" xfId="62086"/>
    <cellStyle name="Percent 2 7 3 7 31" xfId="63280"/>
    <cellStyle name="Percent 2 7 3 7 4" xfId="16039"/>
    <cellStyle name="Percent 2 7 3 7 5" xfId="16440"/>
    <cellStyle name="Percent 2 7 3 7 6" xfId="16839"/>
    <cellStyle name="Percent 2 7 3 7 7" xfId="17231"/>
    <cellStyle name="Percent 2 7 3 7 8" xfId="17630"/>
    <cellStyle name="Percent 2 7 3 7 9" xfId="18036"/>
    <cellStyle name="Percent 2 7 3 70" xfId="29713"/>
    <cellStyle name="Percent 2 7 3 71" xfId="28863"/>
    <cellStyle name="Percent 2 7 3 72" xfId="27312"/>
    <cellStyle name="Percent 2 7 3 73" xfId="29791"/>
    <cellStyle name="Percent 2 7 3 74" xfId="29956"/>
    <cellStyle name="Percent 2 7 3 75" xfId="29954"/>
    <cellStyle name="Percent 2 7 3 76" xfId="23947"/>
    <cellStyle name="Percent 2 7 3 77" xfId="32802"/>
    <cellStyle name="Percent 2 7 3 78" xfId="38804"/>
    <cellStyle name="Percent 2 7 3 79" xfId="31878"/>
    <cellStyle name="Percent 2 7 3 8" xfId="9150"/>
    <cellStyle name="Percent 2 7 3 80" xfId="47070"/>
    <cellStyle name="Percent 2 7 3 81" xfId="48393"/>
    <cellStyle name="Percent 2 7 3 82" xfId="49652"/>
    <cellStyle name="Percent 2 7 3 83" xfId="50893"/>
    <cellStyle name="Percent 2 7 3 84" xfId="52095"/>
    <cellStyle name="Percent 2 7 3 85" xfId="53374"/>
    <cellStyle name="Percent 2 7 3 86" xfId="54616"/>
    <cellStyle name="Percent 2 7 3 87" xfId="55850"/>
    <cellStyle name="Percent 2 7 3 88" xfId="57077"/>
    <cellStyle name="Percent 2 7 3 89" xfId="58294"/>
    <cellStyle name="Percent 2 7 3 9" xfId="9151"/>
    <cellStyle name="Percent 2 7 3 90" xfId="59502"/>
    <cellStyle name="Percent 2 7 3 91" xfId="60696"/>
    <cellStyle name="Percent 2 7 3 92" xfId="62080"/>
    <cellStyle name="Percent 2 7 3 93" xfId="63274"/>
    <cellStyle name="Percent 2 7 30" xfId="9152"/>
    <cellStyle name="Percent 2 7 30 2" xfId="20454"/>
    <cellStyle name="Percent 2 7 30 3" xfId="35784"/>
    <cellStyle name="Percent 2 7 30 4" xfId="10773"/>
    <cellStyle name="Percent 2 7 30 5" xfId="34557"/>
    <cellStyle name="Percent 2 7 30 6" xfId="45139"/>
    <cellStyle name="Percent 2 7 31" xfId="9153"/>
    <cellStyle name="Percent 2 7 31 2" xfId="20859"/>
    <cellStyle name="Percent 2 7 31 3" xfId="36069"/>
    <cellStyle name="Percent 2 7 31 4" xfId="33503"/>
    <cellStyle name="Percent 2 7 31 5" xfId="38371"/>
    <cellStyle name="Percent 2 7 31 6" xfId="36847"/>
    <cellStyle name="Percent 2 7 32" xfId="9154"/>
    <cellStyle name="Percent 2 7 32 2" xfId="21188"/>
    <cellStyle name="Percent 2 7 32 3" xfId="36320"/>
    <cellStyle name="Percent 2 7 32 4" xfId="10951"/>
    <cellStyle name="Percent 2 7 32 5" xfId="35828"/>
    <cellStyle name="Percent 2 7 32 6" xfId="45037"/>
    <cellStyle name="Percent 2 7 33" xfId="9155"/>
    <cellStyle name="Percent 2 7 33 2" xfId="18524"/>
    <cellStyle name="Percent 2 7 33 3" xfId="34304"/>
    <cellStyle name="Percent 2 7 33 4" xfId="30587"/>
    <cellStyle name="Percent 2 7 33 5" xfId="37210"/>
    <cellStyle name="Percent 2 7 33 6" xfId="38389"/>
    <cellStyle name="Percent 2 7 34" xfId="9156"/>
    <cellStyle name="Percent 2 7 34 2" xfId="23010"/>
    <cellStyle name="Percent 2 7 34 3" xfId="37529"/>
    <cellStyle name="Percent 2 7 34 4" xfId="39315"/>
    <cellStyle name="Percent 2 7 34 5" xfId="42090"/>
    <cellStyle name="Percent 2 7 34 6" xfId="43999"/>
    <cellStyle name="Percent 2 7 35" xfId="9157"/>
    <cellStyle name="Percent 2 7 35 2" xfId="13921"/>
    <cellStyle name="Percent 2 7 35 3" xfId="30719"/>
    <cellStyle name="Percent 2 7 35 4" xfId="36913"/>
    <cellStyle name="Percent 2 7 35 5" xfId="31884"/>
    <cellStyle name="Percent 2 7 35 6" xfId="44709"/>
    <cellStyle name="Percent 2 7 36" xfId="9813"/>
    <cellStyle name="Percent 2 7 37" xfId="23418"/>
    <cellStyle name="Percent 2 7 38" xfId="22490"/>
    <cellStyle name="Percent 2 7 39" xfId="23098"/>
    <cellStyle name="Percent 2 7 4" xfId="9158"/>
    <cellStyle name="Percent 2 7 4 10" xfId="18440"/>
    <cellStyle name="Percent 2 7 4 11" xfId="18850"/>
    <cellStyle name="Percent 2 7 4 12" xfId="19258"/>
    <cellStyle name="Percent 2 7 4 13" xfId="19663"/>
    <cellStyle name="Percent 2 7 4 14" xfId="20070"/>
    <cellStyle name="Percent 2 7 4 15" xfId="20469"/>
    <cellStyle name="Percent 2 7 4 16" xfId="20874"/>
    <cellStyle name="Percent 2 7 4 17" xfId="21203"/>
    <cellStyle name="Percent 2 7 4 18" xfId="47077"/>
    <cellStyle name="Percent 2 7 4 19" xfId="48400"/>
    <cellStyle name="Percent 2 7 4 2" xfId="15194"/>
    <cellStyle name="Percent 2 7 4 20" xfId="49659"/>
    <cellStyle name="Percent 2 7 4 21" xfId="50900"/>
    <cellStyle name="Percent 2 7 4 22" xfId="52102"/>
    <cellStyle name="Percent 2 7 4 23" xfId="53381"/>
    <cellStyle name="Percent 2 7 4 24" xfId="54623"/>
    <cellStyle name="Percent 2 7 4 25" xfId="55857"/>
    <cellStyle name="Percent 2 7 4 26" xfId="57084"/>
    <cellStyle name="Percent 2 7 4 27" xfId="58301"/>
    <cellStyle name="Percent 2 7 4 28" xfId="59509"/>
    <cellStyle name="Percent 2 7 4 29" xfId="60703"/>
    <cellStyle name="Percent 2 7 4 3" xfId="15640"/>
    <cellStyle name="Percent 2 7 4 30" xfId="62087"/>
    <cellStyle name="Percent 2 7 4 31" xfId="63281"/>
    <cellStyle name="Percent 2 7 4 4" xfId="16040"/>
    <cellStyle name="Percent 2 7 4 5" xfId="16441"/>
    <cellStyle name="Percent 2 7 4 6" xfId="16840"/>
    <cellStyle name="Percent 2 7 4 7" xfId="17232"/>
    <cellStyle name="Percent 2 7 4 8" xfId="17631"/>
    <cellStyle name="Percent 2 7 4 9" xfId="18037"/>
    <cellStyle name="Percent 2 7 40" xfId="19481"/>
    <cellStyle name="Percent 2 7 41" xfId="20535"/>
    <cellStyle name="Percent 2 7 42" xfId="24451"/>
    <cellStyle name="Percent 2 7 43" xfId="24660"/>
    <cellStyle name="Percent 2 7 44" xfId="24862"/>
    <cellStyle name="Percent 2 7 45" xfId="25066"/>
    <cellStyle name="Percent 2 7 46" xfId="25262"/>
    <cellStyle name="Percent 2 7 47" xfId="25461"/>
    <cellStyle name="Percent 2 7 48" xfId="25659"/>
    <cellStyle name="Percent 2 7 49" xfId="25844"/>
    <cellStyle name="Percent 2 7 5" xfId="9159"/>
    <cellStyle name="Percent 2 7 5 10" xfId="18441"/>
    <cellStyle name="Percent 2 7 5 11" xfId="18851"/>
    <cellStyle name="Percent 2 7 5 12" xfId="19259"/>
    <cellStyle name="Percent 2 7 5 13" xfId="19664"/>
    <cellStyle name="Percent 2 7 5 14" xfId="20071"/>
    <cellStyle name="Percent 2 7 5 15" xfId="20470"/>
    <cellStyle name="Percent 2 7 5 16" xfId="20875"/>
    <cellStyle name="Percent 2 7 5 17" xfId="21204"/>
    <cellStyle name="Percent 2 7 5 18" xfId="47078"/>
    <cellStyle name="Percent 2 7 5 19" xfId="48401"/>
    <cellStyle name="Percent 2 7 5 2" xfId="15195"/>
    <cellStyle name="Percent 2 7 5 20" xfId="49660"/>
    <cellStyle name="Percent 2 7 5 21" xfId="50901"/>
    <cellStyle name="Percent 2 7 5 22" xfId="52103"/>
    <cellStyle name="Percent 2 7 5 23" xfId="53382"/>
    <cellStyle name="Percent 2 7 5 24" xfId="54624"/>
    <cellStyle name="Percent 2 7 5 25" xfId="55858"/>
    <cellStyle name="Percent 2 7 5 26" xfId="57085"/>
    <cellStyle name="Percent 2 7 5 27" xfId="58302"/>
    <cellStyle name="Percent 2 7 5 28" xfId="59510"/>
    <cellStyle name="Percent 2 7 5 29" xfId="60704"/>
    <cellStyle name="Percent 2 7 5 3" xfId="15641"/>
    <cellStyle name="Percent 2 7 5 30" xfId="62088"/>
    <cellStyle name="Percent 2 7 5 31" xfId="63282"/>
    <cellStyle name="Percent 2 7 5 4" xfId="16041"/>
    <cellStyle name="Percent 2 7 5 5" xfId="16442"/>
    <cellStyle name="Percent 2 7 5 6" xfId="16841"/>
    <cellStyle name="Percent 2 7 5 7" xfId="17233"/>
    <cellStyle name="Percent 2 7 5 8" xfId="17632"/>
    <cellStyle name="Percent 2 7 5 9" xfId="18038"/>
    <cellStyle name="Percent 2 7 50" xfId="26033"/>
    <cellStyle name="Percent 2 7 51" xfId="26224"/>
    <cellStyle name="Percent 2 7 52" xfId="26408"/>
    <cellStyle name="Percent 2 7 53" xfId="26591"/>
    <cellStyle name="Percent 2 7 54" xfId="26779"/>
    <cellStyle name="Percent 2 7 55" xfId="26957"/>
    <cellStyle name="Percent 2 7 56" xfId="27135"/>
    <cellStyle name="Percent 2 7 57" xfId="27307"/>
    <cellStyle name="Percent 2 7 58" xfId="27477"/>
    <cellStyle name="Percent 2 7 59" xfId="27642"/>
    <cellStyle name="Percent 2 7 6" xfId="9160"/>
    <cellStyle name="Percent 2 7 6 10" xfId="18442"/>
    <cellStyle name="Percent 2 7 6 11" xfId="18852"/>
    <cellStyle name="Percent 2 7 6 12" xfId="19260"/>
    <cellStyle name="Percent 2 7 6 13" xfId="19665"/>
    <cellStyle name="Percent 2 7 6 14" xfId="20072"/>
    <cellStyle name="Percent 2 7 6 15" xfId="20471"/>
    <cellStyle name="Percent 2 7 6 16" xfId="20876"/>
    <cellStyle name="Percent 2 7 6 17" xfId="21205"/>
    <cellStyle name="Percent 2 7 6 18" xfId="47079"/>
    <cellStyle name="Percent 2 7 6 19" xfId="48402"/>
    <cellStyle name="Percent 2 7 6 2" xfId="15196"/>
    <cellStyle name="Percent 2 7 6 20" xfId="49661"/>
    <cellStyle name="Percent 2 7 6 21" xfId="50902"/>
    <cellStyle name="Percent 2 7 6 22" xfId="52104"/>
    <cellStyle name="Percent 2 7 6 23" xfId="53383"/>
    <cellStyle name="Percent 2 7 6 24" xfId="54625"/>
    <cellStyle name="Percent 2 7 6 25" xfId="55859"/>
    <cellStyle name="Percent 2 7 6 26" xfId="57086"/>
    <cellStyle name="Percent 2 7 6 27" xfId="58303"/>
    <cellStyle name="Percent 2 7 6 28" xfId="59511"/>
    <cellStyle name="Percent 2 7 6 29" xfId="60705"/>
    <cellStyle name="Percent 2 7 6 3" xfId="15642"/>
    <cellStyle name="Percent 2 7 6 30" xfId="62089"/>
    <cellStyle name="Percent 2 7 6 31" xfId="63283"/>
    <cellStyle name="Percent 2 7 6 4" xfId="16042"/>
    <cellStyle name="Percent 2 7 6 5" xfId="16443"/>
    <cellStyle name="Percent 2 7 6 6" xfId="16842"/>
    <cellStyle name="Percent 2 7 6 7" xfId="17234"/>
    <cellStyle name="Percent 2 7 6 8" xfId="17633"/>
    <cellStyle name="Percent 2 7 6 9" xfId="18039"/>
    <cellStyle name="Percent 2 7 60" xfId="27800"/>
    <cellStyle name="Percent 2 7 61" xfId="27954"/>
    <cellStyle name="Percent 2 7 62" xfId="28101"/>
    <cellStyle name="Percent 2 7 63" xfId="28250"/>
    <cellStyle name="Percent 2 7 64" xfId="28404"/>
    <cellStyle name="Percent 2 7 65" xfId="28547"/>
    <cellStyle name="Percent 2 7 66" xfId="27988"/>
    <cellStyle name="Percent 2 7 67" xfId="26759"/>
    <cellStyle name="Percent 2 7 68" xfId="23879"/>
    <cellStyle name="Percent 2 7 69" xfId="24962"/>
    <cellStyle name="Percent 2 7 7" xfId="9161"/>
    <cellStyle name="Percent 2 7 7 10" xfId="18443"/>
    <cellStyle name="Percent 2 7 7 11" xfId="18853"/>
    <cellStyle name="Percent 2 7 7 12" xfId="19261"/>
    <cellStyle name="Percent 2 7 7 13" xfId="19666"/>
    <cellStyle name="Percent 2 7 7 14" xfId="20073"/>
    <cellStyle name="Percent 2 7 7 15" xfId="20472"/>
    <cellStyle name="Percent 2 7 7 16" xfId="20877"/>
    <cellStyle name="Percent 2 7 7 17" xfId="21206"/>
    <cellStyle name="Percent 2 7 7 18" xfId="47080"/>
    <cellStyle name="Percent 2 7 7 19" xfId="48403"/>
    <cellStyle name="Percent 2 7 7 2" xfId="15197"/>
    <cellStyle name="Percent 2 7 7 20" xfId="49662"/>
    <cellStyle name="Percent 2 7 7 21" xfId="50903"/>
    <cellStyle name="Percent 2 7 7 22" xfId="52105"/>
    <cellStyle name="Percent 2 7 7 23" xfId="53384"/>
    <cellStyle name="Percent 2 7 7 24" xfId="54626"/>
    <cellStyle name="Percent 2 7 7 25" xfId="55860"/>
    <cellStyle name="Percent 2 7 7 26" xfId="57087"/>
    <cellStyle name="Percent 2 7 7 27" xfId="58304"/>
    <cellStyle name="Percent 2 7 7 28" xfId="59512"/>
    <cellStyle name="Percent 2 7 7 29" xfId="60706"/>
    <cellStyle name="Percent 2 7 7 3" xfId="15643"/>
    <cellStyle name="Percent 2 7 7 30" xfId="62090"/>
    <cellStyle name="Percent 2 7 7 31" xfId="63284"/>
    <cellStyle name="Percent 2 7 7 4" xfId="16043"/>
    <cellStyle name="Percent 2 7 7 5" xfId="16444"/>
    <cellStyle name="Percent 2 7 7 6" xfId="16843"/>
    <cellStyle name="Percent 2 7 7 7" xfId="17235"/>
    <cellStyle name="Percent 2 7 7 8" xfId="17634"/>
    <cellStyle name="Percent 2 7 7 9" xfId="18040"/>
    <cellStyle name="Percent 2 7 70" xfId="24071"/>
    <cellStyle name="Percent 2 7 71" xfId="26760"/>
    <cellStyle name="Percent 2 7 72" xfId="21779"/>
    <cellStyle name="Percent 2 7 73" xfId="25203"/>
    <cellStyle name="Percent 2 7 74" xfId="26805"/>
    <cellStyle name="Percent 2 7 75" xfId="19886"/>
    <cellStyle name="Percent 2 7 76" xfId="27864"/>
    <cellStyle name="Percent 2 7 77" xfId="28970"/>
    <cellStyle name="Percent 2 7 78" xfId="22761"/>
    <cellStyle name="Percent 2 7 79" xfId="33396"/>
    <cellStyle name="Percent 2 7 8" xfId="9162"/>
    <cellStyle name="Percent 2 7 8 10" xfId="18444"/>
    <cellStyle name="Percent 2 7 8 11" xfId="18854"/>
    <cellStyle name="Percent 2 7 8 12" xfId="19262"/>
    <cellStyle name="Percent 2 7 8 13" xfId="19667"/>
    <cellStyle name="Percent 2 7 8 14" xfId="20074"/>
    <cellStyle name="Percent 2 7 8 15" xfId="20473"/>
    <cellStyle name="Percent 2 7 8 16" xfId="20878"/>
    <cellStyle name="Percent 2 7 8 17" xfId="21207"/>
    <cellStyle name="Percent 2 7 8 18" xfId="47081"/>
    <cellStyle name="Percent 2 7 8 19" xfId="48404"/>
    <cellStyle name="Percent 2 7 8 2" xfId="15198"/>
    <cellStyle name="Percent 2 7 8 20" xfId="49663"/>
    <cellStyle name="Percent 2 7 8 21" xfId="50904"/>
    <cellStyle name="Percent 2 7 8 22" xfId="52106"/>
    <cellStyle name="Percent 2 7 8 23" xfId="53385"/>
    <cellStyle name="Percent 2 7 8 24" xfId="54627"/>
    <cellStyle name="Percent 2 7 8 25" xfId="55861"/>
    <cellStyle name="Percent 2 7 8 26" xfId="57088"/>
    <cellStyle name="Percent 2 7 8 27" xfId="58305"/>
    <cellStyle name="Percent 2 7 8 28" xfId="59513"/>
    <cellStyle name="Percent 2 7 8 29" xfId="60707"/>
    <cellStyle name="Percent 2 7 8 3" xfId="15644"/>
    <cellStyle name="Percent 2 7 8 30" xfId="62091"/>
    <cellStyle name="Percent 2 7 8 31" xfId="63285"/>
    <cellStyle name="Percent 2 7 8 4" xfId="16044"/>
    <cellStyle name="Percent 2 7 8 5" xfId="16445"/>
    <cellStyle name="Percent 2 7 8 6" xfId="16844"/>
    <cellStyle name="Percent 2 7 8 7" xfId="17236"/>
    <cellStyle name="Percent 2 7 8 8" xfId="17635"/>
    <cellStyle name="Percent 2 7 8 9" xfId="18041"/>
    <cellStyle name="Percent 2 7 80" xfId="41533"/>
    <cellStyle name="Percent 2 7 81" xfId="10921"/>
    <cellStyle name="Percent 2 7 82" xfId="47062"/>
    <cellStyle name="Percent 2 7 83" xfId="48385"/>
    <cellStyle name="Percent 2 7 84" xfId="49644"/>
    <cellStyle name="Percent 2 7 85" xfId="50885"/>
    <cellStyle name="Percent 2 7 86" xfId="52087"/>
    <cellStyle name="Percent 2 7 87" xfId="53366"/>
    <cellStyle name="Percent 2 7 88" xfId="54608"/>
    <cellStyle name="Percent 2 7 89" xfId="55842"/>
    <cellStyle name="Percent 2 7 9" xfId="9163"/>
    <cellStyle name="Percent 2 7 9 10" xfId="18445"/>
    <cellStyle name="Percent 2 7 9 11" xfId="18855"/>
    <cellStyle name="Percent 2 7 9 12" xfId="19263"/>
    <cellStyle name="Percent 2 7 9 13" xfId="19668"/>
    <cellStyle name="Percent 2 7 9 14" xfId="20075"/>
    <cellStyle name="Percent 2 7 9 15" xfId="20474"/>
    <cellStyle name="Percent 2 7 9 16" xfId="20879"/>
    <cellStyle name="Percent 2 7 9 17" xfId="21208"/>
    <cellStyle name="Percent 2 7 9 18" xfId="47082"/>
    <cellStyle name="Percent 2 7 9 19" xfId="48405"/>
    <cellStyle name="Percent 2 7 9 2" xfId="15199"/>
    <cellStyle name="Percent 2 7 9 20" xfId="49664"/>
    <cellStyle name="Percent 2 7 9 21" xfId="50905"/>
    <cellStyle name="Percent 2 7 9 22" xfId="52107"/>
    <cellStyle name="Percent 2 7 9 23" xfId="53386"/>
    <cellStyle name="Percent 2 7 9 24" xfId="54628"/>
    <cellStyle name="Percent 2 7 9 25" xfId="55862"/>
    <cellStyle name="Percent 2 7 9 26" xfId="57089"/>
    <cellStyle name="Percent 2 7 9 27" xfId="58306"/>
    <cellStyle name="Percent 2 7 9 28" xfId="59514"/>
    <cellStyle name="Percent 2 7 9 29" xfId="60708"/>
    <cellStyle name="Percent 2 7 9 3" xfId="15645"/>
    <cellStyle name="Percent 2 7 9 30" xfId="62092"/>
    <cellStyle name="Percent 2 7 9 31" xfId="63286"/>
    <cellStyle name="Percent 2 7 9 4" xfId="16045"/>
    <cellStyle name="Percent 2 7 9 5" xfId="16446"/>
    <cellStyle name="Percent 2 7 9 6" xfId="16845"/>
    <cellStyle name="Percent 2 7 9 7" xfId="17237"/>
    <cellStyle name="Percent 2 7 9 8" xfId="17636"/>
    <cellStyle name="Percent 2 7 9 9" xfId="18042"/>
    <cellStyle name="Percent 2 7 90" xfId="57069"/>
    <cellStyle name="Percent 2 7 91" xfId="58286"/>
    <cellStyle name="Percent 2 7 92" xfId="59494"/>
    <cellStyle name="Percent 2 7 93" xfId="60688"/>
    <cellStyle name="Percent 2 7 94" xfId="62072"/>
    <cellStyle name="Percent 2 7 95" xfId="63266"/>
    <cellStyle name="Percent 2 8" xfId="9164"/>
    <cellStyle name="Percent 2 8 10" xfId="9165"/>
    <cellStyle name="Percent 2 8 11" xfId="9166"/>
    <cellStyle name="Percent 2 8 12" xfId="9167"/>
    <cellStyle name="Percent 2 8 13" xfId="9168"/>
    <cellStyle name="Percent 2 8 14" xfId="9169"/>
    <cellStyle name="Percent 2 8 15" xfId="9170"/>
    <cellStyle name="Percent 2 8 16" xfId="9171"/>
    <cellStyle name="Percent 2 8 17" xfId="9172"/>
    <cellStyle name="Percent 2 8 17 2" xfId="15200"/>
    <cellStyle name="Percent 2 8 17 3" xfId="31829"/>
    <cellStyle name="Percent 2 8 17 4" xfId="39496"/>
    <cellStyle name="Percent 2 8 17 5" xfId="42231"/>
    <cellStyle name="Percent 2 8 17 6" xfId="44753"/>
    <cellStyle name="Percent 2 8 18" xfId="9173"/>
    <cellStyle name="Percent 2 8 18 2" xfId="15646"/>
    <cellStyle name="Percent 2 8 18 3" xfId="32185"/>
    <cellStyle name="Percent 2 8 18 4" xfId="36714"/>
    <cellStyle name="Percent 2 8 18 5" xfId="11099"/>
    <cellStyle name="Percent 2 8 18 6" xfId="44850"/>
    <cellStyle name="Percent 2 8 19" xfId="9174"/>
    <cellStyle name="Percent 2 8 19 2" xfId="16046"/>
    <cellStyle name="Percent 2 8 19 3" xfId="32491"/>
    <cellStyle name="Percent 2 8 19 4" xfId="37994"/>
    <cellStyle name="Percent 2 8 19 5" xfId="37288"/>
    <cellStyle name="Percent 2 8 19 6" xfId="44997"/>
    <cellStyle name="Percent 2 8 2" xfId="9175"/>
    <cellStyle name="Percent 2 8 2 10" xfId="9176"/>
    <cellStyle name="Percent 2 8 2 11" xfId="9177"/>
    <cellStyle name="Percent 2 8 2 12" xfId="9178"/>
    <cellStyle name="Percent 2 8 2 13" xfId="9179"/>
    <cellStyle name="Percent 2 8 2 14" xfId="9180"/>
    <cellStyle name="Percent 2 8 2 15" xfId="9181"/>
    <cellStyle name="Percent 2 8 2 15 2" xfId="15201"/>
    <cellStyle name="Percent 2 8 2 15 3" xfId="31830"/>
    <cellStyle name="Percent 2 8 2 15 4" xfId="40991"/>
    <cellStyle name="Percent 2 8 2 15 5" xfId="43351"/>
    <cellStyle name="Percent 2 8 2 15 6" xfId="44715"/>
    <cellStyle name="Percent 2 8 2 16" xfId="9182"/>
    <cellStyle name="Percent 2 8 2 16 2" xfId="15647"/>
    <cellStyle name="Percent 2 8 2 16 3" xfId="32186"/>
    <cellStyle name="Percent 2 8 2 16 4" xfId="36579"/>
    <cellStyle name="Percent 2 8 2 16 5" xfId="34725"/>
    <cellStyle name="Percent 2 8 2 16 6" xfId="44816"/>
    <cellStyle name="Percent 2 8 2 17" xfId="9183"/>
    <cellStyle name="Percent 2 8 2 17 2" xfId="16047"/>
    <cellStyle name="Percent 2 8 2 17 3" xfId="32492"/>
    <cellStyle name="Percent 2 8 2 17 4" xfId="38951"/>
    <cellStyle name="Percent 2 8 2 17 5" xfId="22905"/>
    <cellStyle name="Percent 2 8 2 17 6" xfId="44970"/>
    <cellStyle name="Percent 2 8 2 18" xfId="9184"/>
    <cellStyle name="Percent 2 8 2 18 2" xfId="16448"/>
    <cellStyle name="Percent 2 8 2 18 3" xfId="32792"/>
    <cellStyle name="Percent 2 8 2 18 4" xfId="37106"/>
    <cellStyle name="Percent 2 8 2 18 5" xfId="36467"/>
    <cellStyle name="Percent 2 8 2 18 6" xfId="45196"/>
    <cellStyle name="Percent 2 8 2 19" xfId="9185"/>
    <cellStyle name="Percent 2 8 2 19 2" xfId="16847"/>
    <cellStyle name="Percent 2 8 2 19 3" xfId="33090"/>
    <cellStyle name="Percent 2 8 2 19 4" xfId="31588"/>
    <cellStyle name="Percent 2 8 2 19 5" xfId="37996"/>
    <cellStyle name="Percent 2 8 2 19 6" xfId="39865"/>
    <cellStyle name="Percent 2 8 2 2" xfId="9186"/>
    <cellStyle name="Percent 2 8 2 2 10" xfId="18448"/>
    <cellStyle name="Percent 2 8 2 2 11" xfId="18858"/>
    <cellStyle name="Percent 2 8 2 2 12" xfId="19266"/>
    <cellStyle name="Percent 2 8 2 2 13" xfId="19671"/>
    <cellStyle name="Percent 2 8 2 2 14" xfId="20078"/>
    <cellStyle name="Percent 2 8 2 2 15" xfId="20477"/>
    <cellStyle name="Percent 2 8 2 2 16" xfId="20882"/>
    <cellStyle name="Percent 2 8 2 2 17" xfId="21211"/>
    <cellStyle name="Percent 2 8 2 2 18" xfId="47085"/>
    <cellStyle name="Percent 2 8 2 2 19" xfId="48408"/>
    <cellStyle name="Percent 2 8 2 2 2" xfId="15202"/>
    <cellStyle name="Percent 2 8 2 2 20" xfId="49667"/>
    <cellStyle name="Percent 2 8 2 2 21" xfId="50908"/>
    <cellStyle name="Percent 2 8 2 2 22" xfId="52110"/>
    <cellStyle name="Percent 2 8 2 2 23" xfId="53389"/>
    <cellStyle name="Percent 2 8 2 2 24" xfId="54631"/>
    <cellStyle name="Percent 2 8 2 2 25" xfId="55865"/>
    <cellStyle name="Percent 2 8 2 2 26" xfId="57092"/>
    <cellStyle name="Percent 2 8 2 2 27" xfId="58309"/>
    <cellStyle name="Percent 2 8 2 2 28" xfId="59517"/>
    <cellStyle name="Percent 2 8 2 2 29" xfId="60711"/>
    <cellStyle name="Percent 2 8 2 2 3" xfId="15648"/>
    <cellStyle name="Percent 2 8 2 2 30" xfId="62095"/>
    <cellStyle name="Percent 2 8 2 2 31" xfId="63289"/>
    <cellStyle name="Percent 2 8 2 2 4" xfId="16048"/>
    <cellStyle name="Percent 2 8 2 2 5" xfId="16449"/>
    <cellStyle name="Percent 2 8 2 2 6" xfId="16848"/>
    <cellStyle name="Percent 2 8 2 2 7" xfId="17240"/>
    <cellStyle name="Percent 2 8 2 2 8" xfId="17639"/>
    <cellStyle name="Percent 2 8 2 2 9" xfId="18045"/>
    <cellStyle name="Percent 2 8 2 20" xfId="9187"/>
    <cellStyle name="Percent 2 8 2 20 2" xfId="17239"/>
    <cellStyle name="Percent 2 8 2 20 3" xfId="33387"/>
    <cellStyle name="Percent 2 8 2 20 4" xfId="36494"/>
    <cellStyle name="Percent 2 8 2 20 5" xfId="41045"/>
    <cellStyle name="Percent 2 8 2 20 6" xfId="36838"/>
    <cellStyle name="Percent 2 8 2 21" xfId="9188"/>
    <cellStyle name="Percent 2 8 2 21 2" xfId="17638"/>
    <cellStyle name="Percent 2 8 2 21 3" xfId="33684"/>
    <cellStyle name="Percent 2 8 2 21 4" xfId="41066"/>
    <cellStyle name="Percent 2 8 2 21 5" xfId="43405"/>
    <cellStyle name="Percent 2 8 2 21 6" xfId="44634"/>
    <cellStyle name="Percent 2 8 2 22" xfId="9189"/>
    <cellStyle name="Percent 2 8 2 22 2" xfId="18044"/>
    <cellStyle name="Percent 2 8 2 22 3" xfId="33960"/>
    <cellStyle name="Percent 2 8 2 22 4" xfId="41402"/>
    <cellStyle name="Percent 2 8 2 22 5" xfId="43664"/>
    <cellStyle name="Percent 2 8 2 22 6" xfId="44772"/>
    <cellStyle name="Percent 2 8 2 23" xfId="9190"/>
    <cellStyle name="Percent 2 8 2 23 2" xfId="18447"/>
    <cellStyle name="Percent 2 8 2 23 3" xfId="34252"/>
    <cellStyle name="Percent 2 8 2 23 4" xfId="15472"/>
    <cellStyle name="Percent 2 8 2 23 5" xfId="34535"/>
    <cellStyle name="Percent 2 8 2 23 6" xfId="41677"/>
    <cellStyle name="Percent 2 8 2 24" xfId="9191"/>
    <cellStyle name="Percent 2 8 2 24 2" xfId="18857"/>
    <cellStyle name="Percent 2 8 2 24 3" xfId="34562"/>
    <cellStyle name="Percent 2 8 2 24 4" xfId="34911"/>
    <cellStyle name="Percent 2 8 2 24 5" xfId="10622"/>
    <cellStyle name="Percent 2 8 2 24 6" xfId="41552"/>
    <cellStyle name="Percent 2 8 2 25" xfId="9192"/>
    <cellStyle name="Percent 2 8 2 25 2" xfId="19265"/>
    <cellStyle name="Percent 2 8 2 25 3" xfId="34867"/>
    <cellStyle name="Percent 2 8 2 25 4" xfId="10614"/>
    <cellStyle name="Percent 2 8 2 25 5" xfId="39086"/>
    <cellStyle name="Percent 2 8 2 25 6" xfId="42466"/>
    <cellStyle name="Percent 2 8 2 26" xfId="9193"/>
    <cellStyle name="Percent 2 8 2 26 2" xfId="19670"/>
    <cellStyle name="Percent 2 8 2 26 3" xfId="35166"/>
    <cellStyle name="Percent 2 8 2 26 4" xfId="38675"/>
    <cellStyle name="Percent 2 8 2 26 5" xfId="14188"/>
    <cellStyle name="Percent 2 8 2 26 6" xfId="42955"/>
    <cellStyle name="Percent 2 8 2 27" xfId="9194"/>
    <cellStyle name="Percent 2 8 2 27 2" xfId="20077"/>
    <cellStyle name="Percent 2 8 2 27 3" xfId="35472"/>
    <cellStyle name="Percent 2 8 2 27 4" xfId="10693"/>
    <cellStyle name="Percent 2 8 2 27 5" xfId="32176"/>
    <cellStyle name="Percent 2 8 2 27 6" xfId="44373"/>
    <cellStyle name="Percent 2 8 2 28" xfId="9195"/>
    <cellStyle name="Percent 2 8 2 28 2" xfId="20476"/>
    <cellStyle name="Percent 2 8 2 28 3" xfId="35792"/>
    <cellStyle name="Percent 2 8 2 28 4" xfId="40642"/>
    <cellStyle name="Percent 2 8 2 28 5" xfId="43115"/>
    <cellStyle name="Percent 2 8 2 28 6" xfId="44493"/>
    <cellStyle name="Percent 2 8 2 29" xfId="9196"/>
    <cellStyle name="Percent 2 8 2 29 2" xfId="20881"/>
    <cellStyle name="Percent 2 8 2 29 3" xfId="36081"/>
    <cellStyle name="Percent 2 8 2 29 4" xfId="30421"/>
    <cellStyle name="Percent 2 8 2 29 5" xfId="39073"/>
    <cellStyle name="Percent 2 8 2 29 6" xfId="41565"/>
    <cellStyle name="Percent 2 8 2 3" xfId="9197"/>
    <cellStyle name="Percent 2 8 2 3 10" xfId="18449"/>
    <cellStyle name="Percent 2 8 2 3 11" xfId="18859"/>
    <cellStyle name="Percent 2 8 2 3 12" xfId="19267"/>
    <cellStyle name="Percent 2 8 2 3 13" xfId="19672"/>
    <cellStyle name="Percent 2 8 2 3 14" xfId="20079"/>
    <cellStyle name="Percent 2 8 2 3 15" xfId="20478"/>
    <cellStyle name="Percent 2 8 2 3 16" xfId="20883"/>
    <cellStyle name="Percent 2 8 2 3 17" xfId="21212"/>
    <cellStyle name="Percent 2 8 2 3 18" xfId="47086"/>
    <cellStyle name="Percent 2 8 2 3 19" xfId="48409"/>
    <cellStyle name="Percent 2 8 2 3 2" xfId="15203"/>
    <cellStyle name="Percent 2 8 2 3 20" xfId="49668"/>
    <cellStyle name="Percent 2 8 2 3 21" xfId="50909"/>
    <cellStyle name="Percent 2 8 2 3 22" xfId="52111"/>
    <cellStyle name="Percent 2 8 2 3 23" xfId="53390"/>
    <cellStyle name="Percent 2 8 2 3 24" xfId="54632"/>
    <cellStyle name="Percent 2 8 2 3 25" xfId="55866"/>
    <cellStyle name="Percent 2 8 2 3 26" xfId="57093"/>
    <cellStyle name="Percent 2 8 2 3 27" xfId="58310"/>
    <cellStyle name="Percent 2 8 2 3 28" xfId="59518"/>
    <cellStyle name="Percent 2 8 2 3 29" xfId="60712"/>
    <cellStyle name="Percent 2 8 2 3 3" xfId="15649"/>
    <cellStyle name="Percent 2 8 2 3 30" xfId="62096"/>
    <cellStyle name="Percent 2 8 2 3 31" xfId="63290"/>
    <cellStyle name="Percent 2 8 2 3 4" xfId="16049"/>
    <cellStyle name="Percent 2 8 2 3 5" xfId="16450"/>
    <cellStyle name="Percent 2 8 2 3 6" xfId="16849"/>
    <cellStyle name="Percent 2 8 2 3 7" xfId="17241"/>
    <cellStyle name="Percent 2 8 2 3 8" xfId="17640"/>
    <cellStyle name="Percent 2 8 2 3 9" xfId="18046"/>
    <cellStyle name="Percent 2 8 2 30" xfId="9198"/>
    <cellStyle name="Percent 2 8 2 30 2" xfId="21210"/>
    <cellStyle name="Percent 2 8 2 30 3" xfId="36332"/>
    <cellStyle name="Percent 2 8 2 30 4" xfId="36380"/>
    <cellStyle name="Percent 2 8 2 30 5" xfId="36925"/>
    <cellStyle name="Percent 2 8 2 30 6" xfId="42371"/>
    <cellStyle name="Percent 2 8 2 31" xfId="9199"/>
    <cellStyle name="Percent 2 8 2 31 2" xfId="18516"/>
    <cellStyle name="Percent 2 8 2 31 3" xfId="34296"/>
    <cellStyle name="Percent 2 8 2 31 4" xfId="37732"/>
    <cellStyle name="Percent 2 8 2 31 5" xfId="39326"/>
    <cellStyle name="Percent 2 8 2 31 6" xfId="43526"/>
    <cellStyle name="Percent 2 8 2 32" xfId="9200"/>
    <cellStyle name="Percent 2 8 2 32 2" xfId="23005"/>
    <cellStyle name="Percent 2 8 2 32 3" xfId="37524"/>
    <cellStyle name="Percent 2 8 2 32 4" xfId="39893"/>
    <cellStyle name="Percent 2 8 2 32 5" xfId="42548"/>
    <cellStyle name="Percent 2 8 2 32 6" xfId="44090"/>
    <cellStyle name="Percent 2 8 2 33" xfId="9201"/>
    <cellStyle name="Percent 2 8 2 33 2" xfId="13943"/>
    <cellStyle name="Percent 2 8 2 33 3" xfId="30738"/>
    <cellStyle name="Percent 2 8 2 33 4" xfId="38982"/>
    <cellStyle name="Percent 2 8 2 33 5" xfId="41671"/>
    <cellStyle name="Percent 2 8 2 33 6" xfId="38918"/>
    <cellStyle name="Percent 2 8 2 34" xfId="9817"/>
    <cellStyle name="Percent 2 8 2 35" xfId="17335"/>
    <cellStyle name="Percent 2 8 2 36" xfId="22486"/>
    <cellStyle name="Percent 2 8 2 37" xfId="19054"/>
    <cellStyle name="Percent 2 8 2 38" xfId="19486"/>
    <cellStyle name="Percent 2 8 2 39" xfId="23517"/>
    <cellStyle name="Percent 2 8 2 4" xfId="9202"/>
    <cellStyle name="Percent 2 8 2 4 10" xfId="18450"/>
    <cellStyle name="Percent 2 8 2 4 11" xfId="18860"/>
    <cellStyle name="Percent 2 8 2 4 12" xfId="19268"/>
    <cellStyle name="Percent 2 8 2 4 13" xfId="19673"/>
    <cellStyle name="Percent 2 8 2 4 14" xfId="20080"/>
    <cellStyle name="Percent 2 8 2 4 15" xfId="20479"/>
    <cellStyle name="Percent 2 8 2 4 16" xfId="20884"/>
    <cellStyle name="Percent 2 8 2 4 17" xfId="21213"/>
    <cellStyle name="Percent 2 8 2 4 18" xfId="47087"/>
    <cellStyle name="Percent 2 8 2 4 19" xfId="48410"/>
    <cellStyle name="Percent 2 8 2 4 2" xfId="15204"/>
    <cellStyle name="Percent 2 8 2 4 20" xfId="49669"/>
    <cellStyle name="Percent 2 8 2 4 21" xfId="50910"/>
    <cellStyle name="Percent 2 8 2 4 22" xfId="52112"/>
    <cellStyle name="Percent 2 8 2 4 23" xfId="53391"/>
    <cellStyle name="Percent 2 8 2 4 24" xfId="54633"/>
    <cellStyle name="Percent 2 8 2 4 25" xfId="55867"/>
    <cellStyle name="Percent 2 8 2 4 26" xfId="57094"/>
    <cellStyle name="Percent 2 8 2 4 27" xfId="58311"/>
    <cellStyle name="Percent 2 8 2 4 28" xfId="59519"/>
    <cellStyle name="Percent 2 8 2 4 29" xfId="60713"/>
    <cellStyle name="Percent 2 8 2 4 3" xfId="15650"/>
    <cellStyle name="Percent 2 8 2 4 30" xfId="62097"/>
    <cellStyle name="Percent 2 8 2 4 31" xfId="63291"/>
    <cellStyle name="Percent 2 8 2 4 4" xfId="16050"/>
    <cellStyle name="Percent 2 8 2 4 5" xfId="16451"/>
    <cellStyle name="Percent 2 8 2 4 6" xfId="16850"/>
    <cellStyle name="Percent 2 8 2 4 7" xfId="17242"/>
    <cellStyle name="Percent 2 8 2 4 8" xfId="17641"/>
    <cellStyle name="Percent 2 8 2 4 9" xfId="18047"/>
    <cellStyle name="Percent 2 8 2 40" xfId="15462"/>
    <cellStyle name="Percent 2 8 2 41" xfId="22558"/>
    <cellStyle name="Percent 2 8 2 42" xfId="18282"/>
    <cellStyle name="Percent 2 8 2 43" xfId="19458"/>
    <cellStyle name="Percent 2 8 2 44" xfId="24557"/>
    <cellStyle name="Percent 2 8 2 45" xfId="24757"/>
    <cellStyle name="Percent 2 8 2 46" xfId="24961"/>
    <cellStyle name="Percent 2 8 2 47" xfId="25159"/>
    <cellStyle name="Percent 2 8 2 48" xfId="25357"/>
    <cellStyle name="Percent 2 8 2 49" xfId="25556"/>
    <cellStyle name="Percent 2 8 2 5" xfId="9203"/>
    <cellStyle name="Percent 2 8 2 5 10" xfId="18451"/>
    <cellStyle name="Percent 2 8 2 5 11" xfId="18861"/>
    <cellStyle name="Percent 2 8 2 5 12" xfId="19269"/>
    <cellStyle name="Percent 2 8 2 5 13" xfId="19674"/>
    <cellStyle name="Percent 2 8 2 5 14" xfId="20081"/>
    <cellStyle name="Percent 2 8 2 5 15" xfId="20480"/>
    <cellStyle name="Percent 2 8 2 5 16" xfId="20885"/>
    <cellStyle name="Percent 2 8 2 5 17" xfId="21214"/>
    <cellStyle name="Percent 2 8 2 5 18" xfId="47088"/>
    <cellStyle name="Percent 2 8 2 5 19" xfId="48411"/>
    <cellStyle name="Percent 2 8 2 5 2" xfId="15205"/>
    <cellStyle name="Percent 2 8 2 5 20" xfId="49670"/>
    <cellStyle name="Percent 2 8 2 5 21" xfId="50911"/>
    <cellStyle name="Percent 2 8 2 5 22" xfId="52113"/>
    <cellStyle name="Percent 2 8 2 5 23" xfId="53392"/>
    <cellStyle name="Percent 2 8 2 5 24" xfId="54634"/>
    <cellStyle name="Percent 2 8 2 5 25" xfId="55868"/>
    <cellStyle name="Percent 2 8 2 5 26" xfId="57095"/>
    <cellStyle name="Percent 2 8 2 5 27" xfId="58312"/>
    <cellStyle name="Percent 2 8 2 5 28" xfId="59520"/>
    <cellStyle name="Percent 2 8 2 5 29" xfId="60714"/>
    <cellStyle name="Percent 2 8 2 5 3" xfId="15651"/>
    <cellStyle name="Percent 2 8 2 5 30" xfId="62098"/>
    <cellStyle name="Percent 2 8 2 5 31" xfId="63292"/>
    <cellStyle name="Percent 2 8 2 5 4" xfId="16051"/>
    <cellStyle name="Percent 2 8 2 5 5" xfId="16452"/>
    <cellStyle name="Percent 2 8 2 5 6" xfId="16851"/>
    <cellStyle name="Percent 2 8 2 5 7" xfId="17243"/>
    <cellStyle name="Percent 2 8 2 5 8" xfId="17642"/>
    <cellStyle name="Percent 2 8 2 5 9" xfId="18048"/>
    <cellStyle name="Percent 2 8 2 50" xfId="25746"/>
    <cellStyle name="Percent 2 8 2 51" xfId="25932"/>
    <cellStyle name="Percent 2 8 2 52" xfId="26123"/>
    <cellStyle name="Percent 2 8 2 53" xfId="26308"/>
    <cellStyle name="Percent 2 8 2 54" xfId="26489"/>
    <cellStyle name="Percent 2 8 2 55" xfId="26677"/>
    <cellStyle name="Percent 2 8 2 56" xfId="26859"/>
    <cellStyle name="Percent 2 8 2 57" xfId="27035"/>
    <cellStyle name="Percent 2 8 2 58" xfId="27209"/>
    <cellStyle name="Percent 2 8 2 59" xfId="27382"/>
    <cellStyle name="Percent 2 8 2 6" xfId="9204"/>
    <cellStyle name="Percent 2 8 2 6 10" xfId="18452"/>
    <cellStyle name="Percent 2 8 2 6 11" xfId="18862"/>
    <cellStyle name="Percent 2 8 2 6 12" xfId="19270"/>
    <cellStyle name="Percent 2 8 2 6 13" xfId="19675"/>
    <cellStyle name="Percent 2 8 2 6 14" xfId="20082"/>
    <cellStyle name="Percent 2 8 2 6 15" xfId="20481"/>
    <cellStyle name="Percent 2 8 2 6 16" xfId="20886"/>
    <cellStyle name="Percent 2 8 2 6 17" xfId="21215"/>
    <cellStyle name="Percent 2 8 2 6 18" xfId="47089"/>
    <cellStyle name="Percent 2 8 2 6 19" xfId="48412"/>
    <cellStyle name="Percent 2 8 2 6 2" xfId="15206"/>
    <cellStyle name="Percent 2 8 2 6 20" xfId="49671"/>
    <cellStyle name="Percent 2 8 2 6 21" xfId="50912"/>
    <cellStyle name="Percent 2 8 2 6 22" xfId="52114"/>
    <cellStyle name="Percent 2 8 2 6 23" xfId="53393"/>
    <cellStyle name="Percent 2 8 2 6 24" xfId="54635"/>
    <cellStyle name="Percent 2 8 2 6 25" xfId="55869"/>
    <cellStyle name="Percent 2 8 2 6 26" xfId="57096"/>
    <cellStyle name="Percent 2 8 2 6 27" xfId="58313"/>
    <cellStyle name="Percent 2 8 2 6 28" xfId="59521"/>
    <cellStyle name="Percent 2 8 2 6 29" xfId="60715"/>
    <cellStyle name="Percent 2 8 2 6 3" xfId="15652"/>
    <cellStyle name="Percent 2 8 2 6 30" xfId="62099"/>
    <cellStyle name="Percent 2 8 2 6 31" xfId="63293"/>
    <cellStyle name="Percent 2 8 2 6 4" xfId="16052"/>
    <cellStyle name="Percent 2 8 2 6 5" xfId="16453"/>
    <cellStyle name="Percent 2 8 2 6 6" xfId="16852"/>
    <cellStyle name="Percent 2 8 2 6 7" xfId="17244"/>
    <cellStyle name="Percent 2 8 2 6 8" xfId="17643"/>
    <cellStyle name="Percent 2 8 2 6 9" xfId="18049"/>
    <cellStyle name="Percent 2 8 2 60" xfId="27546"/>
    <cellStyle name="Percent 2 8 2 61" xfId="27708"/>
    <cellStyle name="Percent 2 8 2 62" xfId="27860"/>
    <cellStyle name="Percent 2 8 2 63" xfId="28006"/>
    <cellStyle name="Percent 2 8 2 64" xfId="28855"/>
    <cellStyle name="Percent 2 8 2 65" xfId="17456"/>
    <cellStyle name="Percent 2 8 2 66" xfId="28949"/>
    <cellStyle name="Percent 2 8 2 67" xfId="21759"/>
    <cellStyle name="Percent 2 8 2 68" xfId="29164"/>
    <cellStyle name="Percent 2 8 2 69" xfId="28712"/>
    <cellStyle name="Percent 2 8 2 7" xfId="9205"/>
    <cellStyle name="Percent 2 8 2 7 10" xfId="18453"/>
    <cellStyle name="Percent 2 8 2 7 11" xfId="18863"/>
    <cellStyle name="Percent 2 8 2 7 12" xfId="19271"/>
    <cellStyle name="Percent 2 8 2 7 13" xfId="19676"/>
    <cellStyle name="Percent 2 8 2 7 14" xfId="20083"/>
    <cellStyle name="Percent 2 8 2 7 15" xfId="20482"/>
    <cellStyle name="Percent 2 8 2 7 16" xfId="20887"/>
    <cellStyle name="Percent 2 8 2 7 17" xfId="21216"/>
    <cellStyle name="Percent 2 8 2 7 18" xfId="47090"/>
    <cellStyle name="Percent 2 8 2 7 19" xfId="48413"/>
    <cellStyle name="Percent 2 8 2 7 2" xfId="15207"/>
    <cellStyle name="Percent 2 8 2 7 20" xfId="49672"/>
    <cellStyle name="Percent 2 8 2 7 21" xfId="50913"/>
    <cellStyle name="Percent 2 8 2 7 22" xfId="52115"/>
    <cellStyle name="Percent 2 8 2 7 23" xfId="53394"/>
    <cellStyle name="Percent 2 8 2 7 24" xfId="54636"/>
    <cellStyle name="Percent 2 8 2 7 25" xfId="55870"/>
    <cellStyle name="Percent 2 8 2 7 26" xfId="57097"/>
    <cellStyle name="Percent 2 8 2 7 27" xfId="58314"/>
    <cellStyle name="Percent 2 8 2 7 28" xfId="59522"/>
    <cellStyle name="Percent 2 8 2 7 29" xfId="60716"/>
    <cellStyle name="Percent 2 8 2 7 3" xfId="15653"/>
    <cellStyle name="Percent 2 8 2 7 30" xfId="62100"/>
    <cellStyle name="Percent 2 8 2 7 31" xfId="63294"/>
    <cellStyle name="Percent 2 8 2 7 4" xfId="16053"/>
    <cellStyle name="Percent 2 8 2 7 5" xfId="16454"/>
    <cellStyle name="Percent 2 8 2 7 6" xfId="16853"/>
    <cellStyle name="Percent 2 8 2 7 7" xfId="17245"/>
    <cellStyle name="Percent 2 8 2 7 8" xfId="17644"/>
    <cellStyle name="Percent 2 8 2 7 9" xfId="18050"/>
    <cellStyle name="Percent 2 8 2 70" xfId="29411"/>
    <cellStyle name="Percent 2 8 2 71" xfId="29669"/>
    <cellStyle name="Percent 2 8 2 72" xfId="21763"/>
    <cellStyle name="Percent 2 8 2 73" xfId="25005"/>
    <cellStyle name="Percent 2 8 2 74" xfId="29205"/>
    <cellStyle name="Percent 2 8 2 75" xfId="27079"/>
    <cellStyle name="Percent 2 8 2 76" xfId="22768"/>
    <cellStyle name="Percent 2 8 2 77" xfId="32195"/>
    <cellStyle name="Percent 2 8 2 78" xfId="38725"/>
    <cellStyle name="Percent 2 8 2 79" xfId="40453"/>
    <cellStyle name="Percent 2 8 2 8" xfId="9206"/>
    <cellStyle name="Percent 2 8 2 80" xfId="47084"/>
    <cellStyle name="Percent 2 8 2 81" xfId="48407"/>
    <cellStyle name="Percent 2 8 2 82" xfId="49666"/>
    <cellStyle name="Percent 2 8 2 83" xfId="50907"/>
    <cellStyle name="Percent 2 8 2 84" xfId="52109"/>
    <cellStyle name="Percent 2 8 2 85" xfId="53388"/>
    <cellStyle name="Percent 2 8 2 86" xfId="54630"/>
    <cellStyle name="Percent 2 8 2 87" xfId="55864"/>
    <cellStyle name="Percent 2 8 2 88" xfId="57091"/>
    <cellStyle name="Percent 2 8 2 89" xfId="58308"/>
    <cellStyle name="Percent 2 8 2 9" xfId="9207"/>
    <cellStyle name="Percent 2 8 2 90" xfId="59516"/>
    <cellStyle name="Percent 2 8 2 91" xfId="60710"/>
    <cellStyle name="Percent 2 8 2 92" xfId="62094"/>
    <cellStyle name="Percent 2 8 2 93" xfId="63288"/>
    <cellStyle name="Percent 2 8 20" xfId="9208"/>
    <cellStyle name="Percent 2 8 20 2" xfId="16447"/>
    <cellStyle name="Percent 2 8 20 3" xfId="32791"/>
    <cellStyle name="Percent 2 8 20 4" xfId="35245"/>
    <cellStyle name="Percent 2 8 20 5" xfId="22958"/>
    <cellStyle name="Percent 2 8 20 6" xfId="45050"/>
    <cellStyle name="Percent 2 8 21" xfId="9209"/>
    <cellStyle name="Percent 2 8 21 2" xfId="16846"/>
    <cellStyle name="Percent 2 8 21 3" xfId="33089"/>
    <cellStyle name="Percent 2 8 21 4" xfId="36387"/>
    <cellStyle name="Percent 2 8 21 5" xfId="37947"/>
    <cellStyle name="Percent 2 8 21 6" xfId="39673"/>
    <cellStyle name="Percent 2 8 22" xfId="9210"/>
    <cellStyle name="Percent 2 8 22 2" xfId="17238"/>
    <cellStyle name="Percent 2 8 22 3" xfId="33386"/>
    <cellStyle name="Percent 2 8 22 4" xfId="38394"/>
    <cellStyle name="Percent 2 8 22 5" xfId="32568"/>
    <cellStyle name="Percent 2 8 22 6" xfId="34975"/>
    <cellStyle name="Percent 2 8 23" xfId="9211"/>
    <cellStyle name="Percent 2 8 23 2" xfId="17637"/>
    <cellStyle name="Percent 2 8 23 3" xfId="33683"/>
    <cellStyle name="Percent 2 8 23 4" xfId="41138"/>
    <cellStyle name="Percent 2 8 23 5" xfId="43465"/>
    <cellStyle name="Percent 2 8 23 6" xfId="44669"/>
    <cellStyle name="Percent 2 8 24" xfId="9212"/>
    <cellStyle name="Percent 2 8 24 2" xfId="18043"/>
    <cellStyle name="Percent 2 8 24 3" xfId="33959"/>
    <cellStyle name="Percent 2 8 24 4" xfId="41342"/>
    <cellStyle name="Percent 2 8 24 5" xfId="43613"/>
    <cellStyle name="Percent 2 8 24 6" xfId="44807"/>
    <cellStyle name="Percent 2 8 25" xfId="9213"/>
    <cellStyle name="Percent 2 8 25 2" xfId="18446"/>
    <cellStyle name="Percent 2 8 25 3" xfId="34251"/>
    <cellStyle name="Percent 2 8 25 4" xfId="31086"/>
    <cellStyle name="Percent 2 8 25 5" xfId="37757"/>
    <cellStyle name="Percent 2 8 25 6" xfId="40441"/>
    <cellStyle name="Percent 2 8 26" xfId="9214"/>
    <cellStyle name="Percent 2 8 26 2" xfId="18856"/>
    <cellStyle name="Percent 2 8 26 3" xfId="34561"/>
    <cellStyle name="Percent 2 8 26 4" xfId="34648"/>
    <cellStyle name="Percent 2 8 26 5" xfId="30753"/>
    <cellStyle name="Percent 2 8 26 6" xfId="39580"/>
    <cellStyle name="Percent 2 8 27" xfId="9215"/>
    <cellStyle name="Percent 2 8 27 2" xfId="19264"/>
    <cellStyle name="Percent 2 8 27 3" xfId="34866"/>
    <cellStyle name="Percent 2 8 27 4" xfId="10613"/>
    <cellStyle name="Percent 2 8 27 5" xfId="38970"/>
    <cellStyle name="Percent 2 8 27 6" xfId="42381"/>
    <cellStyle name="Percent 2 8 28" xfId="9216"/>
    <cellStyle name="Percent 2 8 28 2" xfId="19669"/>
    <cellStyle name="Percent 2 8 28 3" xfId="35165"/>
    <cellStyle name="Percent 2 8 28 4" xfId="38802"/>
    <cellStyle name="Percent 2 8 28 5" xfId="34990"/>
    <cellStyle name="Percent 2 8 28 6" xfId="39201"/>
    <cellStyle name="Percent 2 8 29" xfId="9217"/>
    <cellStyle name="Percent 2 8 29 2" xfId="20076"/>
    <cellStyle name="Percent 2 8 29 3" xfId="35471"/>
    <cellStyle name="Percent 2 8 29 4" xfId="10692"/>
    <cellStyle name="Percent 2 8 29 5" xfId="31824"/>
    <cellStyle name="Percent 2 8 29 6" xfId="44663"/>
    <cellStyle name="Percent 2 8 3" xfId="9218"/>
    <cellStyle name="Percent 2 8 3 10" xfId="9219"/>
    <cellStyle name="Percent 2 8 3 11" xfId="9220"/>
    <cellStyle name="Percent 2 8 3 12" xfId="9221"/>
    <cellStyle name="Percent 2 8 3 13" xfId="9222"/>
    <cellStyle name="Percent 2 8 3 14" xfId="9223"/>
    <cellStyle name="Percent 2 8 3 15" xfId="9224"/>
    <cellStyle name="Percent 2 8 3 15 2" xfId="15208"/>
    <cellStyle name="Percent 2 8 3 15 3" xfId="31832"/>
    <cellStyle name="Percent 2 8 3 15 4" xfId="40648"/>
    <cellStyle name="Percent 2 8 3 15 5" xfId="43120"/>
    <cellStyle name="Percent 2 8 3 15 6" xfId="44454"/>
    <cellStyle name="Percent 2 8 3 16" xfId="9225"/>
    <cellStyle name="Percent 2 8 3 16 2" xfId="15654"/>
    <cellStyle name="Percent 2 8 3 16 3" xfId="32188"/>
    <cellStyle name="Percent 2 8 3 16 4" xfId="40900"/>
    <cellStyle name="Percent 2 8 3 16 5" xfId="43296"/>
    <cellStyle name="Percent 2 8 3 16 6" xfId="44565"/>
    <cellStyle name="Percent 2 8 3 17" xfId="9226"/>
    <cellStyle name="Percent 2 8 3 17 2" xfId="16054"/>
    <cellStyle name="Percent 2 8 3 17 3" xfId="32493"/>
    <cellStyle name="Percent 2 8 3 17 4" xfId="36393"/>
    <cellStyle name="Percent 2 8 3 17 5" xfId="10970"/>
    <cellStyle name="Percent 2 8 3 17 6" xfId="11179"/>
    <cellStyle name="Percent 2 8 3 18" xfId="9227"/>
    <cellStyle name="Percent 2 8 3 18 2" xfId="16455"/>
    <cellStyle name="Percent 2 8 3 18 3" xfId="32794"/>
    <cellStyle name="Percent 2 8 3 18 4" xfId="36762"/>
    <cellStyle name="Percent 2 8 3 18 5" xfId="39719"/>
    <cellStyle name="Percent 2 8 3 18 6" xfId="45016"/>
    <cellStyle name="Percent 2 8 3 19" xfId="9228"/>
    <cellStyle name="Percent 2 8 3 19 2" xfId="16854"/>
    <cellStyle name="Percent 2 8 3 19 3" xfId="33094"/>
    <cellStyle name="Percent 2 8 3 19 4" xfId="34063"/>
    <cellStyle name="Percent 2 8 3 19 5" xfId="38277"/>
    <cellStyle name="Percent 2 8 3 19 6" xfId="44946"/>
    <cellStyle name="Percent 2 8 3 2" xfId="9229"/>
    <cellStyle name="Percent 2 8 3 2 10" xfId="18455"/>
    <cellStyle name="Percent 2 8 3 2 11" xfId="18865"/>
    <cellStyle name="Percent 2 8 3 2 12" xfId="19273"/>
    <cellStyle name="Percent 2 8 3 2 13" xfId="19678"/>
    <cellStyle name="Percent 2 8 3 2 14" xfId="20085"/>
    <cellStyle name="Percent 2 8 3 2 15" xfId="20484"/>
    <cellStyle name="Percent 2 8 3 2 16" xfId="20889"/>
    <cellStyle name="Percent 2 8 3 2 17" xfId="21218"/>
    <cellStyle name="Percent 2 8 3 2 18" xfId="47092"/>
    <cellStyle name="Percent 2 8 3 2 19" xfId="48415"/>
    <cellStyle name="Percent 2 8 3 2 2" xfId="15209"/>
    <cellStyle name="Percent 2 8 3 2 20" xfId="49674"/>
    <cellStyle name="Percent 2 8 3 2 21" xfId="50915"/>
    <cellStyle name="Percent 2 8 3 2 22" xfId="52117"/>
    <cellStyle name="Percent 2 8 3 2 23" xfId="53396"/>
    <cellStyle name="Percent 2 8 3 2 24" xfId="54638"/>
    <cellStyle name="Percent 2 8 3 2 25" xfId="55872"/>
    <cellStyle name="Percent 2 8 3 2 26" xfId="57099"/>
    <cellStyle name="Percent 2 8 3 2 27" xfId="58316"/>
    <cellStyle name="Percent 2 8 3 2 28" xfId="59524"/>
    <cellStyle name="Percent 2 8 3 2 29" xfId="60718"/>
    <cellStyle name="Percent 2 8 3 2 3" xfId="15655"/>
    <cellStyle name="Percent 2 8 3 2 30" xfId="62102"/>
    <cellStyle name="Percent 2 8 3 2 31" xfId="63296"/>
    <cellStyle name="Percent 2 8 3 2 4" xfId="16055"/>
    <cellStyle name="Percent 2 8 3 2 5" xfId="16456"/>
    <cellStyle name="Percent 2 8 3 2 6" xfId="16855"/>
    <cellStyle name="Percent 2 8 3 2 7" xfId="17247"/>
    <cellStyle name="Percent 2 8 3 2 8" xfId="17646"/>
    <cellStyle name="Percent 2 8 3 2 9" xfId="18052"/>
    <cellStyle name="Percent 2 8 3 20" xfId="9230"/>
    <cellStyle name="Percent 2 8 3 20 2" xfId="17246"/>
    <cellStyle name="Percent 2 8 3 20 3" xfId="33390"/>
    <cellStyle name="Percent 2 8 3 20 4" xfId="37748"/>
    <cellStyle name="Percent 2 8 3 20 5" xfId="36981"/>
    <cellStyle name="Percent 2 8 3 20 6" xfId="15310"/>
    <cellStyle name="Percent 2 8 3 21" xfId="9231"/>
    <cellStyle name="Percent 2 8 3 21 2" xfId="17645"/>
    <cellStyle name="Percent 2 8 3 21 3" xfId="33685"/>
    <cellStyle name="Percent 2 8 3 21 4" xfId="40406"/>
    <cellStyle name="Percent 2 8 3 21 5" xfId="42938"/>
    <cellStyle name="Percent 2 8 3 21 6" xfId="44338"/>
    <cellStyle name="Percent 2 8 3 22" xfId="9232"/>
    <cellStyle name="Percent 2 8 3 22 2" xfId="18051"/>
    <cellStyle name="Percent 2 8 3 22 3" xfId="33963"/>
    <cellStyle name="Percent 2 8 3 22 4" xfId="40777"/>
    <cellStyle name="Percent 2 8 3 22 5" xfId="43205"/>
    <cellStyle name="Percent 2 8 3 22 6" xfId="44554"/>
    <cellStyle name="Percent 2 8 3 23" xfId="9233"/>
    <cellStyle name="Percent 2 8 3 23 2" xfId="18454"/>
    <cellStyle name="Percent 2 8 3 23 3" xfId="34255"/>
    <cellStyle name="Percent 2 8 3 23 4" xfId="10521"/>
    <cellStyle name="Percent 2 8 3 23 5" xfId="40500"/>
    <cellStyle name="Percent 2 8 3 23 6" xfId="40450"/>
    <cellStyle name="Percent 2 8 3 24" xfId="9234"/>
    <cellStyle name="Percent 2 8 3 24 2" xfId="18864"/>
    <cellStyle name="Percent 2 8 3 24 3" xfId="34563"/>
    <cellStyle name="Percent 2 8 3 24 4" xfId="37658"/>
    <cellStyle name="Percent 2 8 3 24 5" xfId="31995"/>
    <cellStyle name="Percent 2 8 3 24 6" xfId="30648"/>
    <cellStyle name="Percent 2 8 3 25" xfId="9235"/>
    <cellStyle name="Percent 2 8 3 25 2" xfId="19272"/>
    <cellStyle name="Percent 2 8 3 25 3" xfId="34869"/>
    <cellStyle name="Percent 2 8 3 25 4" xfId="20955"/>
    <cellStyle name="Percent 2 8 3 25 5" xfId="39903"/>
    <cellStyle name="Percent 2 8 3 25 6" xfId="41650"/>
    <cellStyle name="Percent 2 8 3 26" xfId="9236"/>
    <cellStyle name="Percent 2 8 3 26 2" xfId="19677"/>
    <cellStyle name="Percent 2 8 3 26 3" xfId="35168"/>
    <cellStyle name="Percent 2 8 3 26 4" xfId="33474"/>
    <cellStyle name="Percent 2 8 3 26 5" xfId="37977"/>
    <cellStyle name="Percent 2 8 3 26 6" xfId="13607"/>
    <cellStyle name="Percent 2 8 3 27" xfId="9237"/>
    <cellStyle name="Percent 2 8 3 27 2" xfId="20084"/>
    <cellStyle name="Percent 2 8 3 27 3" xfId="35475"/>
    <cellStyle name="Percent 2 8 3 27 4" xfId="10694"/>
    <cellStyle name="Percent 2 8 3 27 5" xfId="32482"/>
    <cellStyle name="Percent 2 8 3 27 6" xfId="44130"/>
    <cellStyle name="Percent 2 8 3 28" xfId="9238"/>
    <cellStyle name="Percent 2 8 3 28 2" xfId="20483"/>
    <cellStyle name="Percent 2 8 3 28 3" xfId="35795"/>
    <cellStyle name="Percent 2 8 3 28 4" xfId="40021"/>
    <cellStyle name="Percent 2 8 3 28 5" xfId="42643"/>
    <cellStyle name="Percent 2 8 3 28 6" xfId="37896"/>
    <cellStyle name="Percent 2 8 3 29" xfId="9239"/>
    <cellStyle name="Percent 2 8 3 29 2" xfId="20888"/>
    <cellStyle name="Percent 2 8 3 29 3" xfId="36085"/>
    <cellStyle name="Percent 2 8 3 29 4" xfId="10890"/>
    <cellStyle name="Percent 2 8 3 29 5" xfId="33955"/>
    <cellStyle name="Percent 2 8 3 29 6" xfId="43396"/>
    <cellStyle name="Percent 2 8 3 3" xfId="9240"/>
    <cellStyle name="Percent 2 8 3 3 10" xfId="18456"/>
    <cellStyle name="Percent 2 8 3 3 11" xfId="18866"/>
    <cellStyle name="Percent 2 8 3 3 12" xfId="19274"/>
    <cellStyle name="Percent 2 8 3 3 13" xfId="19679"/>
    <cellStyle name="Percent 2 8 3 3 14" xfId="20086"/>
    <cellStyle name="Percent 2 8 3 3 15" xfId="20485"/>
    <cellStyle name="Percent 2 8 3 3 16" xfId="20890"/>
    <cellStyle name="Percent 2 8 3 3 17" xfId="21219"/>
    <cellStyle name="Percent 2 8 3 3 18" xfId="47093"/>
    <cellStyle name="Percent 2 8 3 3 19" xfId="48416"/>
    <cellStyle name="Percent 2 8 3 3 2" xfId="15210"/>
    <cellStyle name="Percent 2 8 3 3 20" xfId="49675"/>
    <cellStyle name="Percent 2 8 3 3 21" xfId="50916"/>
    <cellStyle name="Percent 2 8 3 3 22" xfId="52118"/>
    <cellStyle name="Percent 2 8 3 3 23" xfId="53397"/>
    <cellStyle name="Percent 2 8 3 3 24" xfId="54639"/>
    <cellStyle name="Percent 2 8 3 3 25" xfId="55873"/>
    <cellStyle name="Percent 2 8 3 3 26" xfId="57100"/>
    <cellStyle name="Percent 2 8 3 3 27" xfId="58317"/>
    <cellStyle name="Percent 2 8 3 3 28" xfId="59525"/>
    <cellStyle name="Percent 2 8 3 3 29" xfId="60719"/>
    <cellStyle name="Percent 2 8 3 3 3" xfId="15656"/>
    <cellStyle name="Percent 2 8 3 3 30" xfId="62103"/>
    <cellStyle name="Percent 2 8 3 3 31" xfId="63297"/>
    <cellStyle name="Percent 2 8 3 3 4" xfId="16056"/>
    <cellStyle name="Percent 2 8 3 3 5" xfId="16457"/>
    <cellStyle name="Percent 2 8 3 3 6" xfId="16856"/>
    <cellStyle name="Percent 2 8 3 3 7" xfId="17248"/>
    <cellStyle name="Percent 2 8 3 3 8" xfId="17647"/>
    <cellStyle name="Percent 2 8 3 3 9" xfId="18053"/>
    <cellStyle name="Percent 2 8 3 30" xfId="9241"/>
    <cellStyle name="Percent 2 8 3 30 2" xfId="21217"/>
    <cellStyle name="Percent 2 8 3 30 3" xfId="36335"/>
    <cellStyle name="Percent 2 8 3 30 4" xfId="10952"/>
    <cellStyle name="Percent 2 8 3 30 5" xfId="38767"/>
    <cellStyle name="Percent 2 8 3 30 6" xfId="42760"/>
    <cellStyle name="Percent 2 8 3 31" xfId="9242"/>
    <cellStyle name="Percent 2 8 3 31 2" xfId="18513"/>
    <cellStyle name="Percent 2 8 3 31 3" xfId="34293"/>
    <cellStyle name="Percent 2 8 3 31 4" xfId="36597"/>
    <cellStyle name="Percent 2 8 3 31 5" xfId="30504"/>
    <cellStyle name="Percent 2 8 3 31 6" xfId="31372"/>
    <cellStyle name="Percent 2 8 3 32" xfId="9243"/>
    <cellStyle name="Percent 2 8 3 32 2" xfId="23004"/>
    <cellStyle name="Percent 2 8 3 32 3" xfId="37523"/>
    <cellStyle name="Percent 2 8 3 32 4" xfId="39999"/>
    <cellStyle name="Percent 2 8 3 32 5" xfId="42629"/>
    <cellStyle name="Percent 2 8 3 32 6" xfId="44148"/>
    <cellStyle name="Percent 2 8 3 33" xfId="9244"/>
    <cellStyle name="Percent 2 8 3 33 2" xfId="13972"/>
    <cellStyle name="Percent 2 8 3 33 3" xfId="30768"/>
    <cellStyle name="Percent 2 8 3 33 4" xfId="36891"/>
    <cellStyle name="Percent 2 8 3 33 5" xfId="40325"/>
    <cellStyle name="Percent 2 8 3 33 6" xfId="43721"/>
    <cellStyle name="Percent 2 8 3 34" xfId="9818"/>
    <cellStyle name="Percent 2 8 3 35" xfId="17339"/>
    <cellStyle name="Percent 2 8 3 36" xfId="22485"/>
    <cellStyle name="Percent 2 8 3 37" xfId="19060"/>
    <cellStyle name="Percent 2 8 3 38" xfId="13387"/>
    <cellStyle name="Percent 2 8 3 39" xfId="24206"/>
    <cellStyle name="Percent 2 8 3 4" xfId="9245"/>
    <cellStyle name="Percent 2 8 3 4 10" xfId="18457"/>
    <cellStyle name="Percent 2 8 3 4 11" xfId="18867"/>
    <cellStyle name="Percent 2 8 3 4 12" xfId="19275"/>
    <cellStyle name="Percent 2 8 3 4 13" xfId="19680"/>
    <cellStyle name="Percent 2 8 3 4 14" xfId="20087"/>
    <cellStyle name="Percent 2 8 3 4 15" xfId="20486"/>
    <cellStyle name="Percent 2 8 3 4 16" xfId="20891"/>
    <cellStyle name="Percent 2 8 3 4 17" xfId="21220"/>
    <cellStyle name="Percent 2 8 3 4 18" xfId="47094"/>
    <cellStyle name="Percent 2 8 3 4 19" xfId="48417"/>
    <cellStyle name="Percent 2 8 3 4 2" xfId="15211"/>
    <cellStyle name="Percent 2 8 3 4 20" xfId="49676"/>
    <cellStyle name="Percent 2 8 3 4 21" xfId="50917"/>
    <cellStyle name="Percent 2 8 3 4 22" xfId="52119"/>
    <cellStyle name="Percent 2 8 3 4 23" xfId="53398"/>
    <cellStyle name="Percent 2 8 3 4 24" xfId="54640"/>
    <cellStyle name="Percent 2 8 3 4 25" xfId="55874"/>
    <cellStyle name="Percent 2 8 3 4 26" xfId="57101"/>
    <cellStyle name="Percent 2 8 3 4 27" xfId="58318"/>
    <cellStyle name="Percent 2 8 3 4 28" xfId="59526"/>
    <cellStyle name="Percent 2 8 3 4 29" xfId="60720"/>
    <cellStyle name="Percent 2 8 3 4 3" xfId="15657"/>
    <cellStyle name="Percent 2 8 3 4 30" xfId="62104"/>
    <cellStyle name="Percent 2 8 3 4 31" xfId="63298"/>
    <cellStyle name="Percent 2 8 3 4 4" xfId="16057"/>
    <cellStyle name="Percent 2 8 3 4 5" xfId="16458"/>
    <cellStyle name="Percent 2 8 3 4 6" xfId="16857"/>
    <cellStyle name="Percent 2 8 3 4 7" xfId="17249"/>
    <cellStyle name="Percent 2 8 3 4 8" xfId="17648"/>
    <cellStyle name="Percent 2 8 3 4 9" xfId="18054"/>
    <cellStyle name="Percent 2 8 3 40" xfId="22236"/>
    <cellStyle name="Percent 2 8 3 41" xfId="20688"/>
    <cellStyle name="Percent 2 8 3 42" xfId="14976"/>
    <cellStyle name="Percent 2 8 3 43" xfId="22577"/>
    <cellStyle name="Percent 2 8 3 44" xfId="18250"/>
    <cellStyle name="Percent 2 8 3 45" xfId="22346"/>
    <cellStyle name="Percent 2 8 3 46" xfId="19902"/>
    <cellStyle name="Percent 2 8 3 47" xfId="23269"/>
    <cellStyle name="Percent 2 8 3 48" xfId="22534"/>
    <cellStyle name="Percent 2 8 3 49" xfId="18963"/>
    <cellStyle name="Percent 2 8 3 5" xfId="9246"/>
    <cellStyle name="Percent 2 8 3 5 10" xfId="18458"/>
    <cellStyle name="Percent 2 8 3 5 11" xfId="18868"/>
    <cellStyle name="Percent 2 8 3 5 12" xfId="19276"/>
    <cellStyle name="Percent 2 8 3 5 13" xfId="19681"/>
    <cellStyle name="Percent 2 8 3 5 14" xfId="20088"/>
    <cellStyle name="Percent 2 8 3 5 15" xfId="20487"/>
    <cellStyle name="Percent 2 8 3 5 16" xfId="20892"/>
    <cellStyle name="Percent 2 8 3 5 17" xfId="21221"/>
    <cellStyle name="Percent 2 8 3 5 18" xfId="47095"/>
    <cellStyle name="Percent 2 8 3 5 19" xfId="48418"/>
    <cellStyle name="Percent 2 8 3 5 2" xfId="15212"/>
    <cellStyle name="Percent 2 8 3 5 20" xfId="49677"/>
    <cellStyle name="Percent 2 8 3 5 21" xfId="50918"/>
    <cellStyle name="Percent 2 8 3 5 22" xfId="52120"/>
    <cellStyle name="Percent 2 8 3 5 23" xfId="53399"/>
    <cellStyle name="Percent 2 8 3 5 24" xfId="54641"/>
    <cellStyle name="Percent 2 8 3 5 25" xfId="55875"/>
    <cellStyle name="Percent 2 8 3 5 26" xfId="57102"/>
    <cellStyle name="Percent 2 8 3 5 27" xfId="58319"/>
    <cellStyle name="Percent 2 8 3 5 28" xfId="59527"/>
    <cellStyle name="Percent 2 8 3 5 29" xfId="60721"/>
    <cellStyle name="Percent 2 8 3 5 3" xfId="15658"/>
    <cellStyle name="Percent 2 8 3 5 30" xfId="62105"/>
    <cellStyle name="Percent 2 8 3 5 31" xfId="63299"/>
    <cellStyle name="Percent 2 8 3 5 4" xfId="16058"/>
    <cellStyle name="Percent 2 8 3 5 5" xfId="16459"/>
    <cellStyle name="Percent 2 8 3 5 6" xfId="16858"/>
    <cellStyle name="Percent 2 8 3 5 7" xfId="17250"/>
    <cellStyle name="Percent 2 8 3 5 8" xfId="17649"/>
    <cellStyle name="Percent 2 8 3 5 9" xfId="18055"/>
    <cellStyle name="Percent 2 8 3 50" xfId="19461"/>
    <cellStyle name="Percent 2 8 3 51" xfId="24556"/>
    <cellStyle name="Percent 2 8 3 52" xfId="24756"/>
    <cellStyle name="Percent 2 8 3 53" xfId="24960"/>
    <cellStyle name="Percent 2 8 3 54" xfId="25158"/>
    <cellStyle name="Percent 2 8 3 55" xfId="25356"/>
    <cellStyle name="Percent 2 8 3 56" xfId="25555"/>
    <cellStyle name="Percent 2 8 3 57" xfId="25745"/>
    <cellStyle name="Percent 2 8 3 58" xfId="25931"/>
    <cellStyle name="Percent 2 8 3 59" xfId="26122"/>
    <cellStyle name="Percent 2 8 3 6" xfId="9247"/>
    <cellStyle name="Percent 2 8 3 6 10" xfId="18459"/>
    <cellStyle name="Percent 2 8 3 6 11" xfId="18869"/>
    <cellStyle name="Percent 2 8 3 6 12" xfId="19277"/>
    <cellStyle name="Percent 2 8 3 6 13" xfId="19682"/>
    <cellStyle name="Percent 2 8 3 6 14" xfId="20089"/>
    <cellStyle name="Percent 2 8 3 6 15" xfId="20488"/>
    <cellStyle name="Percent 2 8 3 6 16" xfId="20893"/>
    <cellStyle name="Percent 2 8 3 6 17" xfId="21222"/>
    <cellStyle name="Percent 2 8 3 6 18" xfId="47096"/>
    <cellStyle name="Percent 2 8 3 6 19" xfId="48419"/>
    <cellStyle name="Percent 2 8 3 6 2" xfId="15213"/>
    <cellStyle name="Percent 2 8 3 6 20" xfId="49678"/>
    <cellStyle name="Percent 2 8 3 6 21" xfId="50919"/>
    <cellStyle name="Percent 2 8 3 6 22" xfId="52121"/>
    <cellStyle name="Percent 2 8 3 6 23" xfId="53400"/>
    <cellStyle name="Percent 2 8 3 6 24" xfId="54642"/>
    <cellStyle name="Percent 2 8 3 6 25" xfId="55876"/>
    <cellStyle name="Percent 2 8 3 6 26" xfId="57103"/>
    <cellStyle name="Percent 2 8 3 6 27" xfId="58320"/>
    <cellStyle name="Percent 2 8 3 6 28" xfId="59528"/>
    <cellStyle name="Percent 2 8 3 6 29" xfId="60722"/>
    <cellStyle name="Percent 2 8 3 6 3" xfId="15659"/>
    <cellStyle name="Percent 2 8 3 6 30" xfId="62106"/>
    <cellStyle name="Percent 2 8 3 6 31" xfId="63300"/>
    <cellStyle name="Percent 2 8 3 6 4" xfId="16059"/>
    <cellStyle name="Percent 2 8 3 6 5" xfId="16460"/>
    <cellStyle name="Percent 2 8 3 6 6" xfId="16859"/>
    <cellStyle name="Percent 2 8 3 6 7" xfId="17251"/>
    <cellStyle name="Percent 2 8 3 6 8" xfId="17650"/>
    <cellStyle name="Percent 2 8 3 6 9" xfId="18056"/>
    <cellStyle name="Percent 2 8 3 60" xfId="26307"/>
    <cellStyle name="Percent 2 8 3 61" xfId="26488"/>
    <cellStyle name="Percent 2 8 3 62" xfId="26676"/>
    <cellStyle name="Percent 2 8 3 63" xfId="26858"/>
    <cellStyle name="Percent 2 8 3 64" xfId="26265"/>
    <cellStyle name="Percent 2 8 3 65" xfId="26819"/>
    <cellStyle name="Percent 2 8 3 66" xfId="28757"/>
    <cellStyle name="Percent 2 8 3 67" xfId="28831"/>
    <cellStyle name="Percent 2 8 3 68" xfId="29392"/>
    <cellStyle name="Percent 2 8 3 69" xfId="24246"/>
    <cellStyle name="Percent 2 8 3 7" xfId="9248"/>
    <cellStyle name="Percent 2 8 3 7 10" xfId="18460"/>
    <cellStyle name="Percent 2 8 3 7 11" xfId="18870"/>
    <cellStyle name="Percent 2 8 3 7 12" xfId="19278"/>
    <cellStyle name="Percent 2 8 3 7 13" xfId="19683"/>
    <cellStyle name="Percent 2 8 3 7 14" xfId="20090"/>
    <cellStyle name="Percent 2 8 3 7 15" xfId="20489"/>
    <cellStyle name="Percent 2 8 3 7 16" xfId="20894"/>
    <cellStyle name="Percent 2 8 3 7 17" xfId="21223"/>
    <cellStyle name="Percent 2 8 3 7 18" xfId="47097"/>
    <cellStyle name="Percent 2 8 3 7 19" xfId="48420"/>
    <cellStyle name="Percent 2 8 3 7 2" xfId="15214"/>
    <cellStyle name="Percent 2 8 3 7 20" xfId="49679"/>
    <cellStyle name="Percent 2 8 3 7 21" xfId="50920"/>
    <cellStyle name="Percent 2 8 3 7 22" xfId="52122"/>
    <cellStyle name="Percent 2 8 3 7 23" xfId="53401"/>
    <cellStyle name="Percent 2 8 3 7 24" xfId="54643"/>
    <cellStyle name="Percent 2 8 3 7 25" xfId="55877"/>
    <cellStyle name="Percent 2 8 3 7 26" xfId="57104"/>
    <cellStyle name="Percent 2 8 3 7 27" xfId="58321"/>
    <cellStyle name="Percent 2 8 3 7 28" xfId="59529"/>
    <cellStyle name="Percent 2 8 3 7 29" xfId="60723"/>
    <cellStyle name="Percent 2 8 3 7 3" xfId="15660"/>
    <cellStyle name="Percent 2 8 3 7 30" xfId="62107"/>
    <cellStyle name="Percent 2 8 3 7 31" xfId="63301"/>
    <cellStyle name="Percent 2 8 3 7 4" xfId="16060"/>
    <cellStyle name="Percent 2 8 3 7 5" xfId="16461"/>
    <cellStyle name="Percent 2 8 3 7 6" xfId="16860"/>
    <cellStyle name="Percent 2 8 3 7 7" xfId="17252"/>
    <cellStyle name="Percent 2 8 3 7 8" xfId="17651"/>
    <cellStyle name="Percent 2 8 3 7 9" xfId="18057"/>
    <cellStyle name="Percent 2 8 3 70" xfId="26802"/>
    <cellStyle name="Percent 2 8 3 71" xfId="28743"/>
    <cellStyle name="Percent 2 8 3 72" xfId="27157"/>
    <cellStyle name="Percent 2 8 3 73" xfId="25369"/>
    <cellStyle name="Percent 2 8 3 74" xfId="27334"/>
    <cellStyle name="Percent 2 8 3 75" xfId="29856"/>
    <cellStyle name="Percent 2 8 3 76" xfId="22769"/>
    <cellStyle name="Percent 2 8 3 77" xfId="31840"/>
    <cellStyle name="Percent 2 8 3 78" xfId="35263"/>
    <cellStyle name="Percent 2 8 3 79" xfId="40211"/>
    <cellStyle name="Percent 2 8 3 8" xfId="9249"/>
    <cellStyle name="Percent 2 8 3 80" xfId="47091"/>
    <cellStyle name="Percent 2 8 3 81" xfId="48414"/>
    <cellStyle name="Percent 2 8 3 82" xfId="49673"/>
    <cellStyle name="Percent 2 8 3 83" xfId="50914"/>
    <cellStyle name="Percent 2 8 3 84" xfId="52116"/>
    <cellStyle name="Percent 2 8 3 85" xfId="53395"/>
    <cellStyle name="Percent 2 8 3 86" xfId="54637"/>
    <cellStyle name="Percent 2 8 3 87" xfId="55871"/>
    <cellStyle name="Percent 2 8 3 88" xfId="57098"/>
    <cellStyle name="Percent 2 8 3 89" xfId="58315"/>
    <cellStyle name="Percent 2 8 3 9" xfId="9250"/>
    <cellStyle name="Percent 2 8 3 90" xfId="59523"/>
    <cellStyle name="Percent 2 8 3 91" xfId="60717"/>
    <cellStyle name="Percent 2 8 3 92" xfId="62101"/>
    <cellStyle name="Percent 2 8 3 93" xfId="63295"/>
    <cellStyle name="Percent 2 8 30" xfId="9251"/>
    <cellStyle name="Percent 2 8 30 2" xfId="20475"/>
    <cellStyle name="Percent 2 8 30 3" xfId="35791"/>
    <cellStyle name="Percent 2 8 30 4" xfId="40729"/>
    <cellStyle name="Percent 2 8 30 5" xfId="43169"/>
    <cellStyle name="Percent 2 8 30 6" xfId="44528"/>
    <cellStyle name="Percent 2 8 31" xfId="9252"/>
    <cellStyle name="Percent 2 8 31 2" xfId="20880"/>
    <cellStyle name="Percent 2 8 31 3" xfId="36080"/>
    <cellStyle name="Percent 2 8 31 4" xfId="31439"/>
    <cellStyle name="Percent 2 8 31 5" xfId="41523"/>
    <cellStyle name="Percent 2 8 31 6" xfId="37117"/>
    <cellStyle name="Percent 2 8 32" xfId="9253"/>
    <cellStyle name="Percent 2 8 32 2" xfId="21209"/>
    <cellStyle name="Percent 2 8 32 3" xfId="36331"/>
    <cellStyle name="Percent 2 8 32 4" xfId="36869"/>
    <cellStyle name="Percent 2 8 32 5" xfId="33247"/>
    <cellStyle name="Percent 2 8 32 6" xfId="43697"/>
    <cellStyle name="Percent 2 8 33" xfId="9254"/>
    <cellStyle name="Percent 2 8 33 2" xfId="18517"/>
    <cellStyle name="Percent 2 8 33 3" xfId="34297"/>
    <cellStyle name="Percent 2 8 33 4" xfId="35619"/>
    <cellStyle name="Percent 2 8 33 5" xfId="36667"/>
    <cellStyle name="Percent 2 8 33 6" xfId="43862"/>
    <cellStyle name="Percent 2 8 34" xfId="9255"/>
    <cellStyle name="Percent 2 8 34 2" xfId="23006"/>
    <cellStyle name="Percent 2 8 34 3" xfId="37525"/>
    <cellStyle name="Percent 2 8 34 4" xfId="39778"/>
    <cellStyle name="Percent 2 8 34 5" xfId="42457"/>
    <cellStyle name="Percent 2 8 34 6" xfId="35953"/>
    <cellStyle name="Percent 2 8 35" xfId="9256"/>
    <cellStyle name="Percent 2 8 35 2" xfId="13942"/>
    <cellStyle name="Percent 2 8 35 3" xfId="30737"/>
    <cellStyle name="Percent 2 8 35 4" xfId="39105"/>
    <cellStyle name="Percent 2 8 35 5" xfId="41935"/>
    <cellStyle name="Percent 2 8 35 6" xfId="33938"/>
    <cellStyle name="Percent 2 8 36" xfId="9816"/>
    <cellStyle name="Percent 2 8 37" xfId="17334"/>
    <cellStyle name="Percent 2 8 38" xfId="22487"/>
    <cellStyle name="Percent 2 8 39" xfId="19048"/>
    <cellStyle name="Percent 2 8 4" xfId="9257"/>
    <cellStyle name="Percent 2 8 4 10" xfId="18461"/>
    <cellStyle name="Percent 2 8 4 11" xfId="18871"/>
    <cellStyle name="Percent 2 8 4 12" xfId="19279"/>
    <cellStyle name="Percent 2 8 4 13" xfId="19684"/>
    <cellStyle name="Percent 2 8 4 14" xfId="20091"/>
    <cellStyle name="Percent 2 8 4 15" xfId="20490"/>
    <cellStyle name="Percent 2 8 4 16" xfId="20895"/>
    <cellStyle name="Percent 2 8 4 17" xfId="21224"/>
    <cellStyle name="Percent 2 8 4 18" xfId="47098"/>
    <cellStyle name="Percent 2 8 4 19" xfId="48421"/>
    <cellStyle name="Percent 2 8 4 2" xfId="15215"/>
    <cellStyle name="Percent 2 8 4 20" xfId="49680"/>
    <cellStyle name="Percent 2 8 4 21" xfId="50921"/>
    <cellStyle name="Percent 2 8 4 22" xfId="52123"/>
    <cellStyle name="Percent 2 8 4 23" xfId="53402"/>
    <cellStyle name="Percent 2 8 4 24" xfId="54644"/>
    <cellStyle name="Percent 2 8 4 25" xfId="55878"/>
    <cellStyle name="Percent 2 8 4 26" xfId="57105"/>
    <cellStyle name="Percent 2 8 4 27" xfId="58322"/>
    <cellStyle name="Percent 2 8 4 28" xfId="59530"/>
    <cellStyle name="Percent 2 8 4 29" xfId="60724"/>
    <cellStyle name="Percent 2 8 4 3" xfId="15661"/>
    <cellStyle name="Percent 2 8 4 30" xfId="62108"/>
    <cellStyle name="Percent 2 8 4 31" xfId="63302"/>
    <cellStyle name="Percent 2 8 4 4" xfId="16061"/>
    <cellStyle name="Percent 2 8 4 5" xfId="16462"/>
    <cellStyle name="Percent 2 8 4 6" xfId="16861"/>
    <cellStyle name="Percent 2 8 4 7" xfId="17253"/>
    <cellStyle name="Percent 2 8 4 8" xfId="17652"/>
    <cellStyle name="Percent 2 8 4 9" xfId="18058"/>
    <cellStyle name="Percent 2 8 40" xfId="19485"/>
    <cellStyle name="Percent 2 8 41" xfId="23844"/>
    <cellStyle name="Percent 2 8 42" xfId="24154"/>
    <cellStyle name="Percent 2 8 43" xfId="24334"/>
    <cellStyle name="Percent 2 8 44" xfId="18949"/>
    <cellStyle name="Percent 2 8 45" xfId="22367"/>
    <cellStyle name="Percent 2 8 46" xfId="19871"/>
    <cellStyle name="Percent 2 8 47" xfId="20143"/>
    <cellStyle name="Percent 2 8 48" xfId="22840"/>
    <cellStyle name="Percent 2 8 49" xfId="23290"/>
    <cellStyle name="Percent 2 8 5" xfId="9258"/>
    <cellStyle name="Percent 2 8 5 10" xfId="18462"/>
    <cellStyle name="Percent 2 8 5 11" xfId="18872"/>
    <cellStyle name="Percent 2 8 5 12" xfId="19280"/>
    <cellStyle name="Percent 2 8 5 13" xfId="19685"/>
    <cellStyle name="Percent 2 8 5 14" xfId="20092"/>
    <cellStyle name="Percent 2 8 5 15" xfId="20491"/>
    <cellStyle name="Percent 2 8 5 16" xfId="20896"/>
    <cellStyle name="Percent 2 8 5 17" xfId="21225"/>
    <cellStyle name="Percent 2 8 5 18" xfId="47099"/>
    <cellStyle name="Percent 2 8 5 19" xfId="48422"/>
    <cellStyle name="Percent 2 8 5 2" xfId="15216"/>
    <cellStyle name="Percent 2 8 5 20" xfId="49681"/>
    <cellStyle name="Percent 2 8 5 21" xfId="50922"/>
    <cellStyle name="Percent 2 8 5 22" xfId="52124"/>
    <cellStyle name="Percent 2 8 5 23" xfId="53403"/>
    <cellStyle name="Percent 2 8 5 24" xfId="54645"/>
    <cellStyle name="Percent 2 8 5 25" xfId="55879"/>
    <cellStyle name="Percent 2 8 5 26" xfId="57106"/>
    <cellStyle name="Percent 2 8 5 27" xfId="58323"/>
    <cellStyle name="Percent 2 8 5 28" xfId="59531"/>
    <cellStyle name="Percent 2 8 5 29" xfId="60725"/>
    <cellStyle name="Percent 2 8 5 3" xfId="15662"/>
    <cellStyle name="Percent 2 8 5 30" xfId="62109"/>
    <cellStyle name="Percent 2 8 5 31" xfId="63303"/>
    <cellStyle name="Percent 2 8 5 4" xfId="16062"/>
    <cellStyle name="Percent 2 8 5 5" xfId="16463"/>
    <cellStyle name="Percent 2 8 5 6" xfId="16862"/>
    <cellStyle name="Percent 2 8 5 7" xfId="17254"/>
    <cellStyle name="Percent 2 8 5 8" xfId="17653"/>
    <cellStyle name="Percent 2 8 5 9" xfId="18059"/>
    <cellStyle name="Percent 2 8 50" xfId="22570"/>
    <cellStyle name="Percent 2 8 51" xfId="19864"/>
    <cellStyle name="Percent 2 8 52" xfId="24019"/>
    <cellStyle name="Percent 2 8 53" xfId="23141"/>
    <cellStyle name="Percent 2 8 54" xfId="16535"/>
    <cellStyle name="Percent 2 8 55" xfId="20623"/>
    <cellStyle name="Percent 2 8 56" xfId="22187"/>
    <cellStyle name="Percent 2 8 57" xfId="24233"/>
    <cellStyle name="Percent 2 8 58" xfId="22106"/>
    <cellStyle name="Percent 2 8 59" xfId="21317"/>
    <cellStyle name="Percent 2 8 6" xfId="9259"/>
    <cellStyle name="Percent 2 8 6 10" xfId="18463"/>
    <cellStyle name="Percent 2 8 6 11" xfId="18873"/>
    <cellStyle name="Percent 2 8 6 12" xfId="19281"/>
    <cellStyle name="Percent 2 8 6 13" xfId="19686"/>
    <cellStyle name="Percent 2 8 6 14" xfId="20093"/>
    <cellStyle name="Percent 2 8 6 15" xfId="20492"/>
    <cellStyle name="Percent 2 8 6 16" xfId="20897"/>
    <cellStyle name="Percent 2 8 6 17" xfId="21226"/>
    <cellStyle name="Percent 2 8 6 18" xfId="47100"/>
    <cellStyle name="Percent 2 8 6 19" xfId="48423"/>
    <cellStyle name="Percent 2 8 6 2" xfId="15217"/>
    <cellStyle name="Percent 2 8 6 20" xfId="49682"/>
    <cellStyle name="Percent 2 8 6 21" xfId="50923"/>
    <cellStyle name="Percent 2 8 6 22" xfId="52125"/>
    <cellStyle name="Percent 2 8 6 23" xfId="53404"/>
    <cellStyle name="Percent 2 8 6 24" xfId="54646"/>
    <cellStyle name="Percent 2 8 6 25" xfId="55880"/>
    <cellStyle name="Percent 2 8 6 26" xfId="57107"/>
    <cellStyle name="Percent 2 8 6 27" xfId="58324"/>
    <cellStyle name="Percent 2 8 6 28" xfId="59532"/>
    <cellStyle name="Percent 2 8 6 29" xfId="60726"/>
    <cellStyle name="Percent 2 8 6 3" xfId="15663"/>
    <cellStyle name="Percent 2 8 6 30" xfId="62110"/>
    <cellStyle name="Percent 2 8 6 31" xfId="63304"/>
    <cellStyle name="Percent 2 8 6 4" xfId="16063"/>
    <cellStyle name="Percent 2 8 6 5" xfId="16464"/>
    <cellStyle name="Percent 2 8 6 6" xfId="16863"/>
    <cellStyle name="Percent 2 8 6 7" xfId="17255"/>
    <cellStyle name="Percent 2 8 6 8" xfId="17654"/>
    <cellStyle name="Percent 2 8 6 9" xfId="18060"/>
    <cellStyle name="Percent 2 8 60" xfId="22033"/>
    <cellStyle name="Percent 2 8 61" xfId="21381"/>
    <cellStyle name="Percent 2 8 62" xfId="21970"/>
    <cellStyle name="Percent 2 8 63" xfId="21437"/>
    <cellStyle name="Percent 2 8 64" xfId="21919"/>
    <cellStyle name="Percent 2 8 65" xfId="24084"/>
    <cellStyle name="Percent 2 8 66" xfId="28478"/>
    <cellStyle name="Percent 2 8 67" xfId="29034"/>
    <cellStyle name="Percent 2 8 68" xfId="28043"/>
    <cellStyle name="Percent 2 8 69" xfId="19437"/>
    <cellStyle name="Percent 2 8 7" xfId="9260"/>
    <cellStyle name="Percent 2 8 7 10" xfId="18464"/>
    <cellStyle name="Percent 2 8 7 11" xfId="18874"/>
    <cellStyle name="Percent 2 8 7 12" xfId="19282"/>
    <cellStyle name="Percent 2 8 7 13" xfId="19687"/>
    <cellStyle name="Percent 2 8 7 14" xfId="20094"/>
    <cellStyle name="Percent 2 8 7 15" xfId="20493"/>
    <cellStyle name="Percent 2 8 7 16" xfId="20898"/>
    <cellStyle name="Percent 2 8 7 17" xfId="21227"/>
    <cellStyle name="Percent 2 8 7 18" xfId="47101"/>
    <cellStyle name="Percent 2 8 7 19" xfId="48424"/>
    <cellStyle name="Percent 2 8 7 2" xfId="15218"/>
    <cellStyle name="Percent 2 8 7 20" xfId="49683"/>
    <cellStyle name="Percent 2 8 7 21" xfId="50924"/>
    <cellStyle name="Percent 2 8 7 22" xfId="52126"/>
    <cellStyle name="Percent 2 8 7 23" xfId="53405"/>
    <cellStyle name="Percent 2 8 7 24" xfId="54647"/>
    <cellStyle name="Percent 2 8 7 25" xfId="55881"/>
    <cellStyle name="Percent 2 8 7 26" xfId="57108"/>
    <cellStyle name="Percent 2 8 7 27" xfId="58325"/>
    <cellStyle name="Percent 2 8 7 28" xfId="59533"/>
    <cellStyle name="Percent 2 8 7 29" xfId="60727"/>
    <cellStyle name="Percent 2 8 7 3" xfId="15664"/>
    <cellStyle name="Percent 2 8 7 30" xfId="62111"/>
    <cellStyle name="Percent 2 8 7 31" xfId="63305"/>
    <cellStyle name="Percent 2 8 7 4" xfId="16064"/>
    <cellStyle name="Percent 2 8 7 5" xfId="16465"/>
    <cellStyle name="Percent 2 8 7 6" xfId="16864"/>
    <cellStyle name="Percent 2 8 7 7" xfId="17256"/>
    <cellStyle name="Percent 2 8 7 8" xfId="17655"/>
    <cellStyle name="Percent 2 8 7 9" xfId="18061"/>
    <cellStyle name="Percent 2 8 70" xfId="21799"/>
    <cellStyle name="Percent 2 8 71" xfId="27189"/>
    <cellStyle name="Percent 2 8 72" xfId="26991"/>
    <cellStyle name="Percent 2 8 73" xfId="29520"/>
    <cellStyle name="Percent 2 8 74" xfId="27193"/>
    <cellStyle name="Percent 2 8 75" xfId="28960"/>
    <cellStyle name="Percent 2 8 76" xfId="29909"/>
    <cellStyle name="Percent 2 8 77" xfId="24695"/>
    <cellStyle name="Percent 2 8 78" xfId="22767"/>
    <cellStyle name="Percent 2 8 79" xfId="32501"/>
    <cellStyle name="Percent 2 8 8" xfId="9261"/>
    <cellStyle name="Percent 2 8 8 10" xfId="18465"/>
    <cellStyle name="Percent 2 8 8 11" xfId="18875"/>
    <cellStyle name="Percent 2 8 8 12" xfId="19283"/>
    <cellStyle name="Percent 2 8 8 13" xfId="19688"/>
    <cellStyle name="Percent 2 8 8 14" xfId="20095"/>
    <cellStyle name="Percent 2 8 8 15" xfId="20494"/>
    <cellStyle name="Percent 2 8 8 16" xfId="20899"/>
    <cellStyle name="Percent 2 8 8 17" xfId="21228"/>
    <cellStyle name="Percent 2 8 8 18" xfId="47102"/>
    <cellStyle name="Percent 2 8 8 19" xfId="48425"/>
    <cellStyle name="Percent 2 8 8 2" xfId="15219"/>
    <cellStyle name="Percent 2 8 8 20" xfId="49684"/>
    <cellStyle name="Percent 2 8 8 21" xfId="50925"/>
    <cellStyle name="Percent 2 8 8 22" xfId="52127"/>
    <cellStyle name="Percent 2 8 8 23" xfId="53406"/>
    <cellStyle name="Percent 2 8 8 24" xfId="54648"/>
    <cellStyle name="Percent 2 8 8 25" xfId="55882"/>
    <cellStyle name="Percent 2 8 8 26" xfId="57109"/>
    <cellStyle name="Percent 2 8 8 27" xfId="58326"/>
    <cellStyle name="Percent 2 8 8 28" xfId="59534"/>
    <cellStyle name="Percent 2 8 8 29" xfId="60728"/>
    <cellStyle name="Percent 2 8 8 3" xfId="15665"/>
    <cellStyle name="Percent 2 8 8 30" xfId="62112"/>
    <cellStyle name="Percent 2 8 8 31" xfId="63306"/>
    <cellStyle name="Percent 2 8 8 4" xfId="16065"/>
    <cellStyle name="Percent 2 8 8 5" xfId="16466"/>
    <cellStyle name="Percent 2 8 8 6" xfId="16865"/>
    <cellStyle name="Percent 2 8 8 7" xfId="17257"/>
    <cellStyle name="Percent 2 8 8 8" xfId="17656"/>
    <cellStyle name="Percent 2 8 8 9" xfId="18062"/>
    <cellStyle name="Percent 2 8 80" xfId="37120"/>
    <cellStyle name="Percent 2 8 81" xfId="11207"/>
    <cellStyle name="Percent 2 8 82" xfId="47083"/>
    <cellStyle name="Percent 2 8 83" xfId="48406"/>
    <cellStyle name="Percent 2 8 84" xfId="49665"/>
    <cellStyle name="Percent 2 8 85" xfId="50906"/>
    <cellStyle name="Percent 2 8 86" xfId="52108"/>
    <cellStyle name="Percent 2 8 87" xfId="53387"/>
    <cellStyle name="Percent 2 8 88" xfId="54629"/>
    <cellStyle name="Percent 2 8 89" xfId="55863"/>
    <cellStyle name="Percent 2 8 9" xfId="9262"/>
    <cellStyle name="Percent 2 8 9 10" xfId="18466"/>
    <cellStyle name="Percent 2 8 9 11" xfId="18876"/>
    <cellStyle name="Percent 2 8 9 12" xfId="19284"/>
    <cellStyle name="Percent 2 8 9 13" xfId="19689"/>
    <cellStyle name="Percent 2 8 9 14" xfId="20096"/>
    <cellStyle name="Percent 2 8 9 15" xfId="20495"/>
    <cellStyle name="Percent 2 8 9 16" xfId="20900"/>
    <cellStyle name="Percent 2 8 9 17" xfId="21229"/>
    <cellStyle name="Percent 2 8 9 18" xfId="47103"/>
    <cellStyle name="Percent 2 8 9 19" xfId="48426"/>
    <cellStyle name="Percent 2 8 9 2" xfId="15220"/>
    <cellStyle name="Percent 2 8 9 20" xfId="49685"/>
    <cellStyle name="Percent 2 8 9 21" xfId="50926"/>
    <cellStyle name="Percent 2 8 9 22" xfId="52128"/>
    <cellStyle name="Percent 2 8 9 23" xfId="53407"/>
    <cellStyle name="Percent 2 8 9 24" xfId="54649"/>
    <cellStyle name="Percent 2 8 9 25" xfId="55883"/>
    <cellStyle name="Percent 2 8 9 26" xfId="57110"/>
    <cellStyle name="Percent 2 8 9 27" xfId="58327"/>
    <cellStyle name="Percent 2 8 9 28" xfId="59535"/>
    <cellStyle name="Percent 2 8 9 29" xfId="60729"/>
    <cellStyle name="Percent 2 8 9 3" xfId="15666"/>
    <cellStyle name="Percent 2 8 9 30" xfId="62113"/>
    <cellStyle name="Percent 2 8 9 31" xfId="63307"/>
    <cellStyle name="Percent 2 8 9 4" xfId="16066"/>
    <cellStyle name="Percent 2 8 9 5" xfId="16467"/>
    <cellStyle name="Percent 2 8 9 6" xfId="16866"/>
    <cellStyle name="Percent 2 8 9 7" xfId="17258"/>
    <cellStyle name="Percent 2 8 9 8" xfId="17657"/>
    <cellStyle name="Percent 2 8 9 9" xfId="18063"/>
    <cellStyle name="Percent 2 8 90" xfId="57090"/>
    <cellStyle name="Percent 2 8 91" xfId="58307"/>
    <cellStyle name="Percent 2 8 92" xfId="59515"/>
    <cellStyle name="Percent 2 8 93" xfId="60709"/>
    <cellStyle name="Percent 2 8 94" xfId="62093"/>
    <cellStyle name="Percent 2 8 95" xfId="63287"/>
    <cellStyle name="Percent 2 9" xfId="9263"/>
    <cellStyle name="Percent 2 9 10" xfId="9264"/>
    <cellStyle name="Percent 2 9 11" xfId="9265"/>
    <cellStyle name="Percent 2 9 12" xfId="9266"/>
    <cellStyle name="Percent 2 9 13" xfId="9267"/>
    <cellStyle name="Percent 2 9 14" xfId="9268"/>
    <cellStyle name="Percent 2 9 15" xfId="9269"/>
    <cellStyle name="Percent 2 9 16" xfId="9270"/>
    <cellStyle name="Percent 2 9 17" xfId="9271"/>
    <cellStyle name="Percent 2 9 17 2" xfId="15221"/>
    <cellStyle name="Percent 2 9 17 3" xfId="31837"/>
    <cellStyle name="Percent 2 9 17 4" xfId="39234"/>
    <cellStyle name="Percent 2 9 17 5" xfId="42033"/>
    <cellStyle name="Percent 2 9 17 6" xfId="43419"/>
    <cellStyle name="Percent 2 9 18" xfId="9272"/>
    <cellStyle name="Percent 2 9 18 2" xfId="15667"/>
    <cellStyle name="Percent 2 9 18 3" xfId="32191"/>
    <cellStyle name="Percent 2 9 18 4" xfId="39564"/>
    <cellStyle name="Percent 2 9 18 5" xfId="42283"/>
    <cellStyle name="Percent 2 9 18 6" xfId="41340"/>
    <cellStyle name="Percent 2 9 19" xfId="9273"/>
    <cellStyle name="Percent 2 9 19 2" xfId="16067"/>
    <cellStyle name="Percent 2 9 19 3" xfId="32497"/>
    <cellStyle name="Percent 2 9 19 4" xfId="36756"/>
    <cellStyle name="Percent 2 9 19 5" xfId="40562"/>
    <cellStyle name="Percent 2 9 19 6" xfId="44034"/>
    <cellStyle name="Percent 2 9 2" xfId="9274"/>
    <cellStyle name="Percent 2 9 2 10" xfId="9275"/>
    <cellStyle name="Percent 2 9 2 11" xfId="9276"/>
    <cellStyle name="Percent 2 9 2 12" xfId="9277"/>
    <cellStyle name="Percent 2 9 2 13" xfId="9278"/>
    <cellStyle name="Percent 2 9 2 14" xfId="9279"/>
    <cellStyle name="Percent 2 9 2 15" xfId="9280"/>
    <cellStyle name="Percent 2 9 2 15 2" xfId="15222"/>
    <cellStyle name="Percent 2 9 2 15 3" xfId="31838"/>
    <cellStyle name="Percent 2 9 2 15 4" xfId="39118"/>
    <cellStyle name="Percent 2 9 2 15 5" xfId="41946"/>
    <cellStyle name="Percent 2 9 2 15 6" xfId="40416"/>
    <cellStyle name="Percent 2 9 2 16" xfId="9281"/>
    <cellStyle name="Percent 2 9 2 16 2" xfId="15668"/>
    <cellStyle name="Percent 2 9 2 16 3" xfId="32192"/>
    <cellStyle name="Percent 2 9 2 16 4" xfId="39442"/>
    <cellStyle name="Percent 2 9 2 16 5" xfId="42182"/>
    <cellStyle name="Percent 2 9 2 16 6" xfId="39815"/>
    <cellStyle name="Percent 2 9 2 17" xfId="9282"/>
    <cellStyle name="Percent 2 9 2 17 2" xfId="16068"/>
    <cellStyle name="Percent 2 9 2 17 3" xfId="32498"/>
    <cellStyle name="Percent 2 9 2 17 4" xfId="36917"/>
    <cellStyle name="Percent 2 9 2 17 5" xfId="14830"/>
    <cellStyle name="Percent 2 9 2 17 6" xfId="38616"/>
    <cellStyle name="Percent 2 9 2 18" xfId="9283"/>
    <cellStyle name="Percent 2 9 2 18 2" xfId="16469"/>
    <cellStyle name="Percent 2 9 2 18 3" xfId="32799"/>
    <cellStyle name="Percent 2 9 2 18 4" xfId="39516"/>
    <cellStyle name="Percent 2 9 2 18 5" xfId="42249"/>
    <cellStyle name="Percent 2 9 2 18 6" xfId="41238"/>
    <cellStyle name="Percent 2 9 2 19" xfId="9284"/>
    <cellStyle name="Percent 2 9 2 19 2" xfId="16868"/>
    <cellStyle name="Percent 2 9 2 19 3" xfId="33099"/>
    <cellStyle name="Percent 2 9 2 19 4" xfId="36618"/>
    <cellStyle name="Percent 2 9 2 19 5" xfId="40214"/>
    <cellStyle name="Percent 2 9 2 19 6" xfId="44410"/>
    <cellStyle name="Percent 2 9 2 2" xfId="9285"/>
    <cellStyle name="Percent 2 9 2 2 10" xfId="18469"/>
    <cellStyle name="Percent 2 9 2 2 11" xfId="18879"/>
    <cellStyle name="Percent 2 9 2 2 12" xfId="19287"/>
    <cellStyle name="Percent 2 9 2 2 13" xfId="19692"/>
    <cellStyle name="Percent 2 9 2 2 14" xfId="20099"/>
    <cellStyle name="Percent 2 9 2 2 15" xfId="20498"/>
    <cellStyle name="Percent 2 9 2 2 16" xfId="20903"/>
    <cellStyle name="Percent 2 9 2 2 17" xfId="21232"/>
    <cellStyle name="Percent 2 9 2 2 18" xfId="47106"/>
    <cellStyle name="Percent 2 9 2 2 19" xfId="48429"/>
    <cellStyle name="Percent 2 9 2 2 2" xfId="15223"/>
    <cellStyle name="Percent 2 9 2 2 20" xfId="49688"/>
    <cellStyle name="Percent 2 9 2 2 21" xfId="50929"/>
    <cellStyle name="Percent 2 9 2 2 22" xfId="52131"/>
    <cellStyle name="Percent 2 9 2 2 23" xfId="53410"/>
    <cellStyle name="Percent 2 9 2 2 24" xfId="54652"/>
    <cellStyle name="Percent 2 9 2 2 25" xfId="55886"/>
    <cellStyle name="Percent 2 9 2 2 26" xfId="57113"/>
    <cellStyle name="Percent 2 9 2 2 27" xfId="58330"/>
    <cellStyle name="Percent 2 9 2 2 28" xfId="59538"/>
    <cellStyle name="Percent 2 9 2 2 29" xfId="60732"/>
    <cellStyle name="Percent 2 9 2 2 3" xfId="15669"/>
    <cellStyle name="Percent 2 9 2 2 30" xfId="62116"/>
    <cellStyle name="Percent 2 9 2 2 31" xfId="63310"/>
    <cellStyle name="Percent 2 9 2 2 4" xfId="16069"/>
    <cellStyle name="Percent 2 9 2 2 5" xfId="16470"/>
    <cellStyle name="Percent 2 9 2 2 6" xfId="16869"/>
    <cellStyle name="Percent 2 9 2 2 7" xfId="17261"/>
    <cellStyle name="Percent 2 9 2 2 8" xfId="17660"/>
    <cellStyle name="Percent 2 9 2 2 9" xfId="18066"/>
    <cellStyle name="Percent 2 9 2 20" xfId="9286"/>
    <cellStyle name="Percent 2 9 2 20 2" xfId="17260"/>
    <cellStyle name="Percent 2 9 2 20 3" xfId="33394"/>
    <cellStyle name="Percent 2 9 2 20 4" xfId="39421"/>
    <cellStyle name="Percent 2 9 2 20 5" xfId="42166"/>
    <cellStyle name="Percent 2 9 2 20 6" xfId="45052"/>
    <cellStyle name="Percent 2 9 2 21" xfId="9287"/>
    <cellStyle name="Percent 2 9 2 21 2" xfId="17659"/>
    <cellStyle name="Percent 2 9 2 21 3" xfId="33690"/>
    <cellStyle name="Percent 2 9 2 21 4" xfId="38836"/>
    <cellStyle name="Percent 2 9 2 21 5" xfId="40631"/>
    <cellStyle name="Percent 2 9 2 21 6" xfId="17304"/>
    <cellStyle name="Percent 2 9 2 22" xfId="9288"/>
    <cellStyle name="Percent 2 9 2 22 2" xfId="18065"/>
    <cellStyle name="Percent 2 9 2 22 3" xfId="33968"/>
    <cellStyle name="Percent 2 9 2 22 4" xfId="39532"/>
    <cellStyle name="Percent 2 9 2 22 5" xfId="42259"/>
    <cellStyle name="Percent 2 9 2 22 6" xfId="34931"/>
    <cellStyle name="Percent 2 9 2 23" xfId="9289"/>
    <cellStyle name="Percent 2 9 2 23 2" xfId="18468"/>
    <cellStyle name="Percent 2 9 2 23 3" xfId="34261"/>
    <cellStyle name="Percent 2 9 2 23 4" xfId="15874"/>
    <cellStyle name="Percent 2 9 2 23 5" xfId="34840"/>
    <cellStyle name="Percent 2 9 2 23 6" xfId="42188"/>
    <cellStyle name="Percent 2 9 2 24" xfId="9290"/>
    <cellStyle name="Percent 2 9 2 24 2" xfId="18878"/>
    <cellStyle name="Percent 2 9 2 24 3" xfId="34569"/>
    <cellStyle name="Percent 2 9 2 24 4" xfId="30311"/>
    <cellStyle name="Percent 2 9 2 24 5" xfId="32056"/>
    <cellStyle name="Percent 2 9 2 24 6" xfId="36688"/>
    <cellStyle name="Percent 2 9 2 25" xfId="9291"/>
    <cellStyle name="Percent 2 9 2 25 2" xfId="19286"/>
    <cellStyle name="Percent 2 9 2 25 3" xfId="34875"/>
    <cellStyle name="Percent 2 9 2 25 4" xfId="10616"/>
    <cellStyle name="Percent 2 9 2 25 5" xfId="32780"/>
    <cellStyle name="Percent 2 9 2 25 6" xfId="42791"/>
    <cellStyle name="Percent 2 9 2 26" xfId="9292"/>
    <cellStyle name="Percent 2 9 2 26 2" xfId="19691"/>
    <cellStyle name="Percent 2 9 2 26 3" xfId="35173"/>
    <cellStyle name="Percent 2 9 2 26 4" xfId="31631"/>
    <cellStyle name="Percent 2 9 2 26 5" xfId="32878"/>
    <cellStyle name="Percent 2 9 2 26 6" xfId="42975"/>
    <cellStyle name="Percent 2 9 2 27" xfId="9293"/>
    <cellStyle name="Percent 2 9 2 27 2" xfId="20098"/>
    <cellStyle name="Percent 2 9 2 27 3" xfId="35482"/>
    <cellStyle name="Percent 2 9 2 27 4" xfId="39474"/>
    <cellStyle name="Percent 2 9 2 27 5" xfId="42208"/>
    <cellStyle name="Percent 2 9 2 27 6" xfId="33969"/>
    <cellStyle name="Percent 2 9 2 28" xfId="9294"/>
    <cellStyle name="Percent 2 9 2 28 2" xfId="20497"/>
    <cellStyle name="Percent 2 9 2 28 3" xfId="35800"/>
    <cellStyle name="Percent 2 9 2 28 4" xfId="38498"/>
    <cellStyle name="Percent 2 9 2 28 5" xfId="13807"/>
    <cellStyle name="Percent 2 9 2 28 6" xfId="37616"/>
    <cellStyle name="Percent 2 9 2 29" xfId="9295"/>
    <cellStyle name="Percent 2 9 2 29 2" xfId="20902"/>
    <cellStyle name="Percent 2 9 2 29 3" xfId="36091"/>
    <cellStyle name="Percent 2 9 2 29 4" xfId="41688"/>
    <cellStyle name="Percent 2 9 2 29 5" xfId="43868"/>
    <cellStyle name="Percent 2 9 2 29 6" xfId="44122"/>
    <cellStyle name="Percent 2 9 2 3" xfId="9296"/>
    <cellStyle name="Percent 2 9 2 3 10" xfId="18470"/>
    <cellStyle name="Percent 2 9 2 3 11" xfId="18880"/>
    <cellStyle name="Percent 2 9 2 3 12" xfId="19288"/>
    <cellStyle name="Percent 2 9 2 3 13" xfId="19693"/>
    <cellStyle name="Percent 2 9 2 3 14" xfId="20100"/>
    <cellStyle name="Percent 2 9 2 3 15" xfId="20499"/>
    <cellStyle name="Percent 2 9 2 3 16" xfId="20904"/>
    <cellStyle name="Percent 2 9 2 3 17" xfId="21233"/>
    <cellStyle name="Percent 2 9 2 3 18" xfId="47107"/>
    <cellStyle name="Percent 2 9 2 3 19" xfId="48430"/>
    <cellStyle name="Percent 2 9 2 3 2" xfId="15224"/>
    <cellStyle name="Percent 2 9 2 3 20" xfId="49689"/>
    <cellStyle name="Percent 2 9 2 3 21" xfId="50930"/>
    <cellStyle name="Percent 2 9 2 3 22" xfId="52132"/>
    <cellStyle name="Percent 2 9 2 3 23" xfId="53411"/>
    <cellStyle name="Percent 2 9 2 3 24" xfId="54653"/>
    <cellStyle name="Percent 2 9 2 3 25" xfId="55887"/>
    <cellStyle name="Percent 2 9 2 3 26" xfId="57114"/>
    <cellStyle name="Percent 2 9 2 3 27" xfId="58331"/>
    <cellStyle name="Percent 2 9 2 3 28" xfId="59539"/>
    <cellStyle name="Percent 2 9 2 3 29" xfId="60733"/>
    <cellStyle name="Percent 2 9 2 3 3" xfId="15670"/>
    <cellStyle name="Percent 2 9 2 3 30" xfId="62117"/>
    <cellStyle name="Percent 2 9 2 3 31" xfId="63311"/>
    <cellStyle name="Percent 2 9 2 3 4" xfId="16070"/>
    <cellStyle name="Percent 2 9 2 3 5" xfId="16471"/>
    <cellStyle name="Percent 2 9 2 3 6" xfId="16870"/>
    <cellStyle name="Percent 2 9 2 3 7" xfId="17262"/>
    <cellStyle name="Percent 2 9 2 3 8" xfId="17661"/>
    <cellStyle name="Percent 2 9 2 3 9" xfId="18067"/>
    <cellStyle name="Percent 2 9 2 30" xfId="9297"/>
    <cellStyle name="Percent 2 9 2 30 2" xfId="21231"/>
    <cellStyle name="Percent 2 9 2 30 3" xfId="36338"/>
    <cellStyle name="Percent 2 9 2 30 4" xfId="38460"/>
    <cellStyle name="Percent 2 9 2 30 5" xfId="40527"/>
    <cellStyle name="Percent 2 9 2 30 6" xfId="32181"/>
    <cellStyle name="Percent 2 9 2 31" xfId="9298"/>
    <cellStyle name="Percent 2 9 2 31 2" xfId="18511"/>
    <cellStyle name="Percent 2 9 2 31 3" xfId="34291"/>
    <cellStyle name="Percent 2 9 2 31 4" xfId="34000"/>
    <cellStyle name="Percent 2 9 2 31 5" xfId="18106"/>
    <cellStyle name="Percent 2 9 2 31 6" xfId="39586"/>
    <cellStyle name="Percent 2 9 2 32" xfId="9299"/>
    <cellStyle name="Percent 2 9 2 32 2" xfId="23002"/>
    <cellStyle name="Percent 2 9 2 32 3" xfId="37521"/>
    <cellStyle name="Percent 2 9 2 32 4" xfId="11137"/>
    <cellStyle name="Percent 2 9 2 32 5" xfId="34564"/>
    <cellStyle name="Percent 2 9 2 32 6" xfId="44248"/>
    <cellStyle name="Percent 2 9 2 33" xfId="9300"/>
    <cellStyle name="Percent 2 9 2 33 2" xfId="13980"/>
    <cellStyle name="Percent 2 9 2 33 3" xfId="30777"/>
    <cellStyle name="Percent 2 9 2 33 4" xfId="37162"/>
    <cellStyle name="Percent 2 9 2 33 5" xfId="11120"/>
    <cellStyle name="Percent 2 9 2 33 6" xfId="44124"/>
    <cellStyle name="Percent 2 9 2 34" xfId="9820"/>
    <cellStyle name="Percent 2 9 2 35" xfId="17344"/>
    <cellStyle name="Percent 2 9 2 36" xfId="19374"/>
    <cellStyle name="Percent 2 9 2 37" xfId="23101"/>
    <cellStyle name="Percent 2 9 2 38" xfId="23753"/>
    <cellStyle name="Percent 2 9 2 39" xfId="22805"/>
    <cellStyle name="Percent 2 9 2 4" xfId="9301"/>
    <cellStyle name="Percent 2 9 2 4 10" xfId="18471"/>
    <cellStyle name="Percent 2 9 2 4 11" xfId="18881"/>
    <cellStyle name="Percent 2 9 2 4 12" xfId="19289"/>
    <cellStyle name="Percent 2 9 2 4 13" xfId="19694"/>
    <cellStyle name="Percent 2 9 2 4 14" xfId="20101"/>
    <cellStyle name="Percent 2 9 2 4 15" xfId="20500"/>
    <cellStyle name="Percent 2 9 2 4 16" xfId="20905"/>
    <cellStyle name="Percent 2 9 2 4 17" xfId="21234"/>
    <cellStyle name="Percent 2 9 2 4 18" xfId="47108"/>
    <cellStyle name="Percent 2 9 2 4 19" xfId="48431"/>
    <cellStyle name="Percent 2 9 2 4 2" xfId="15225"/>
    <cellStyle name="Percent 2 9 2 4 20" xfId="49690"/>
    <cellStyle name="Percent 2 9 2 4 21" xfId="50931"/>
    <cellStyle name="Percent 2 9 2 4 22" xfId="52133"/>
    <cellStyle name="Percent 2 9 2 4 23" xfId="53412"/>
    <cellStyle name="Percent 2 9 2 4 24" xfId="54654"/>
    <cellStyle name="Percent 2 9 2 4 25" xfId="55888"/>
    <cellStyle name="Percent 2 9 2 4 26" xfId="57115"/>
    <cellStyle name="Percent 2 9 2 4 27" xfId="58332"/>
    <cellStyle name="Percent 2 9 2 4 28" xfId="59540"/>
    <cellStyle name="Percent 2 9 2 4 29" xfId="60734"/>
    <cellStyle name="Percent 2 9 2 4 3" xfId="15671"/>
    <cellStyle name="Percent 2 9 2 4 30" xfId="62118"/>
    <cellStyle name="Percent 2 9 2 4 31" xfId="63312"/>
    <cellStyle name="Percent 2 9 2 4 4" xfId="16071"/>
    <cellStyle name="Percent 2 9 2 4 5" xfId="16472"/>
    <cellStyle name="Percent 2 9 2 4 6" xfId="16871"/>
    <cellStyle name="Percent 2 9 2 4 7" xfId="17263"/>
    <cellStyle name="Percent 2 9 2 4 8" xfId="17662"/>
    <cellStyle name="Percent 2 9 2 4 9" xfId="18068"/>
    <cellStyle name="Percent 2 9 2 40" xfId="16098"/>
    <cellStyle name="Percent 2 9 2 41" xfId="20291"/>
    <cellStyle name="Percent 2 9 2 42" xfId="23530"/>
    <cellStyle name="Percent 2 9 2 43" xfId="14486"/>
    <cellStyle name="Percent 2 9 2 44" xfId="22076"/>
    <cellStyle name="Percent 2 9 2 45" xfId="23691"/>
    <cellStyle name="Percent 2 9 2 46" xfId="22011"/>
    <cellStyle name="Percent 2 9 2 47" xfId="21407"/>
    <cellStyle name="Percent 2 9 2 48" xfId="21947"/>
    <cellStyle name="Percent 2 9 2 49" xfId="21458"/>
    <cellStyle name="Percent 2 9 2 5" xfId="9302"/>
    <cellStyle name="Percent 2 9 2 5 10" xfId="18472"/>
    <cellStyle name="Percent 2 9 2 5 11" xfId="18882"/>
    <cellStyle name="Percent 2 9 2 5 12" xfId="19290"/>
    <cellStyle name="Percent 2 9 2 5 13" xfId="19695"/>
    <cellStyle name="Percent 2 9 2 5 14" xfId="20102"/>
    <cellStyle name="Percent 2 9 2 5 15" xfId="20501"/>
    <cellStyle name="Percent 2 9 2 5 16" xfId="20906"/>
    <cellStyle name="Percent 2 9 2 5 17" xfId="21235"/>
    <cellStyle name="Percent 2 9 2 5 18" xfId="47109"/>
    <cellStyle name="Percent 2 9 2 5 19" xfId="48432"/>
    <cellStyle name="Percent 2 9 2 5 2" xfId="15226"/>
    <cellStyle name="Percent 2 9 2 5 20" xfId="49691"/>
    <cellStyle name="Percent 2 9 2 5 21" xfId="50932"/>
    <cellStyle name="Percent 2 9 2 5 22" xfId="52134"/>
    <cellStyle name="Percent 2 9 2 5 23" xfId="53413"/>
    <cellStyle name="Percent 2 9 2 5 24" xfId="54655"/>
    <cellStyle name="Percent 2 9 2 5 25" xfId="55889"/>
    <cellStyle name="Percent 2 9 2 5 26" xfId="57116"/>
    <cellStyle name="Percent 2 9 2 5 27" xfId="58333"/>
    <cellStyle name="Percent 2 9 2 5 28" xfId="59541"/>
    <cellStyle name="Percent 2 9 2 5 29" xfId="60735"/>
    <cellStyle name="Percent 2 9 2 5 3" xfId="15672"/>
    <cellStyle name="Percent 2 9 2 5 30" xfId="62119"/>
    <cellStyle name="Percent 2 9 2 5 31" xfId="63313"/>
    <cellStyle name="Percent 2 9 2 5 4" xfId="16072"/>
    <cellStyle name="Percent 2 9 2 5 5" xfId="16473"/>
    <cellStyle name="Percent 2 9 2 5 6" xfId="16872"/>
    <cellStyle name="Percent 2 9 2 5 7" xfId="17264"/>
    <cellStyle name="Percent 2 9 2 5 8" xfId="17663"/>
    <cellStyle name="Percent 2 9 2 5 9" xfId="18069"/>
    <cellStyle name="Percent 2 9 2 50" xfId="23473"/>
    <cellStyle name="Percent 2 9 2 51" xfId="21500"/>
    <cellStyle name="Percent 2 9 2 52" xfId="21873"/>
    <cellStyle name="Percent 2 9 2 53" xfId="21539"/>
    <cellStyle name="Percent 2 9 2 54" xfId="21838"/>
    <cellStyle name="Percent 2 9 2 55" xfId="21573"/>
    <cellStyle name="Percent 2 9 2 56" xfId="24253"/>
    <cellStyle name="Percent 2 9 2 57" xfId="14634"/>
    <cellStyle name="Percent 2 9 2 58" xfId="21792"/>
    <cellStyle name="Percent 2 9 2 59" xfId="24506"/>
    <cellStyle name="Percent 2 9 2 6" xfId="9303"/>
    <cellStyle name="Percent 2 9 2 6 10" xfId="18473"/>
    <cellStyle name="Percent 2 9 2 6 11" xfId="18883"/>
    <cellStyle name="Percent 2 9 2 6 12" xfId="19291"/>
    <cellStyle name="Percent 2 9 2 6 13" xfId="19696"/>
    <cellStyle name="Percent 2 9 2 6 14" xfId="20103"/>
    <cellStyle name="Percent 2 9 2 6 15" xfId="20502"/>
    <cellStyle name="Percent 2 9 2 6 16" xfId="20907"/>
    <cellStyle name="Percent 2 9 2 6 17" xfId="21236"/>
    <cellStyle name="Percent 2 9 2 6 18" xfId="47110"/>
    <cellStyle name="Percent 2 9 2 6 19" xfId="48433"/>
    <cellStyle name="Percent 2 9 2 6 2" xfId="15227"/>
    <cellStyle name="Percent 2 9 2 6 20" xfId="49692"/>
    <cellStyle name="Percent 2 9 2 6 21" xfId="50933"/>
    <cellStyle name="Percent 2 9 2 6 22" xfId="52135"/>
    <cellStyle name="Percent 2 9 2 6 23" xfId="53414"/>
    <cellStyle name="Percent 2 9 2 6 24" xfId="54656"/>
    <cellStyle name="Percent 2 9 2 6 25" xfId="55890"/>
    <cellStyle name="Percent 2 9 2 6 26" xfId="57117"/>
    <cellStyle name="Percent 2 9 2 6 27" xfId="58334"/>
    <cellStyle name="Percent 2 9 2 6 28" xfId="59542"/>
    <cellStyle name="Percent 2 9 2 6 29" xfId="60736"/>
    <cellStyle name="Percent 2 9 2 6 3" xfId="15673"/>
    <cellStyle name="Percent 2 9 2 6 30" xfId="62120"/>
    <cellStyle name="Percent 2 9 2 6 31" xfId="63314"/>
    <cellStyle name="Percent 2 9 2 6 4" xfId="16073"/>
    <cellStyle name="Percent 2 9 2 6 5" xfId="16474"/>
    <cellStyle name="Percent 2 9 2 6 6" xfId="16873"/>
    <cellStyle name="Percent 2 9 2 6 7" xfId="17265"/>
    <cellStyle name="Percent 2 9 2 6 8" xfId="17664"/>
    <cellStyle name="Percent 2 9 2 6 9" xfId="18070"/>
    <cellStyle name="Percent 2 9 2 60" xfId="24708"/>
    <cellStyle name="Percent 2 9 2 61" xfId="24912"/>
    <cellStyle name="Percent 2 9 2 62" xfId="25110"/>
    <cellStyle name="Percent 2 9 2 63" xfId="25307"/>
    <cellStyle name="Percent 2 9 2 64" xfId="25312"/>
    <cellStyle name="Percent 2 9 2 65" xfId="29217"/>
    <cellStyle name="Percent 2 9 2 66" xfId="25684"/>
    <cellStyle name="Percent 2 9 2 67" xfId="29048"/>
    <cellStyle name="Percent 2 9 2 68" xfId="29011"/>
    <cellStyle name="Percent 2 9 2 69" xfId="23659"/>
    <cellStyle name="Percent 2 9 2 7" xfId="9304"/>
    <cellStyle name="Percent 2 9 2 7 10" xfId="18474"/>
    <cellStyle name="Percent 2 9 2 7 11" xfId="18884"/>
    <cellStyle name="Percent 2 9 2 7 12" xfId="19292"/>
    <cellStyle name="Percent 2 9 2 7 13" xfId="19697"/>
    <cellStyle name="Percent 2 9 2 7 14" xfId="20104"/>
    <cellStyle name="Percent 2 9 2 7 15" xfId="20503"/>
    <cellStyle name="Percent 2 9 2 7 16" xfId="20908"/>
    <cellStyle name="Percent 2 9 2 7 17" xfId="21237"/>
    <cellStyle name="Percent 2 9 2 7 18" xfId="47111"/>
    <cellStyle name="Percent 2 9 2 7 19" xfId="48434"/>
    <cellStyle name="Percent 2 9 2 7 2" xfId="15228"/>
    <cellStyle name="Percent 2 9 2 7 20" xfId="49693"/>
    <cellStyle name="Percent 2 9 2 7 21" xfId="50934"/>
    <cellStyle name="Percent 2 9 2 7 22" xfId="52136"/>
    <cellStyle name="Percent 2 9 2 7 23" xfId="53415"/>
    <cellStyle name="Percent 2 9 2 7 24" xfId="54657"/>
    <cellStyle name="Percent 2 9 2 7 25" xfId="55891"/>
    <cellStyle name="Percent 2 9 2 7 26" xfId="57118"/>
    <cellStyle name="Percent 2 9 2 7 27" xfId="58335"/>
    <cellStyle name="Percent 2 9 2 7 28" xfId="59543"/>
    <cellStyle name="Percent 2 9 2 7 29" xfId="60737"/>
    <cellStyle name="Percent 2 9 2 7 3" xfId="15674"/>
    <cellStyle name="Percent 2 9 2 7 30" xfId="62121"/>
    <cellStyle name="Percent 2 9 2 7 31" xfId="63315"/>
    <cellStyle name="Percent 2 9 2 7 4" xfId="16074"/>
    <cellStyle name="Percent 2 9 2 7 5" xfId="16475"/>
    <cellStyle name="Percent 2 9 2 7 6" xfId="16874"/>
    <cellStyle name="Percent 2 9 2 7 7" xfId="17266"/>
    <cellStyle name="Percent 2 9 2 7 8" xfId="17665"/>
    <cellStyle name="Percent 2 9 2 7 9" xfId="18071"/>
    <cellStyle name="Percent 2 9 2 70" xfId="28848"/>
    <cellStyle name="Percent 2 9 2 71" xfId="26253"/>
    <cellStyle name="Percent 2 9 2 72" xfId="28659"/>
    <cellStyle name="Percent 2 9 2 73" xfId="28267"/>
    <cellStyle name="Percent 2 9 2 74" xfId="29955"/>
    <cellStyle name="Percent 2 9 2 75" xfId="29155"/>
    <cellStyle name="Percent 2 9 2 76" xfId="23514"/>
    <cellStyle name="Percent 2 9 2 77" xfId="36094"/>
    <cellStyle name="Percent 2 9 2 78" xfId="39265"/>
    <cellStyle name="Percent 2 9 2 79" xfId="39451"/>
    <cellStyle name="Percent 2 9 2 8" xfId="9305"/>
    <cellStyle name="Percent 2 9 2 80" xfId="47105"/>
    <cellStyle name="Percent 2 9 2 81" xfId="48428"/>
    <cellStyle name="Percent 2 9 2 82" xfId="49687"/>
    <cellStyle name="Percent 2 9 2 83" xfId="50928"/>
    <cellStyle name="Percent 2 9 2 84" xfId="52130"/>
    <cellStyle name="Percent 2 9 2 85" xfId="53409"/>
    <cellStyle name="Percent 2 9 2 86" xfId="54651"/>
    <cellStyle name="Percent 2 9 2 87" xfId="55885"/>
    <cellStyle name="Percent 2 9 2 88" xfId="57112"/>
    <cellStyle name="Percent 2 9 2 89" xfId="58329"/>
    <cellStyle name="Percent 2 9 2 9" xfId="9306"/>
    <cellStyle name="Percent 2 9 2 90" xfId="59537"/>
    <cellStyle name="Percent 2 9 2 91" xfId="60731"/>
    <cellStyle name="Percent 2 9 2 92" xfId="62115"/>
    <cellStyle name="Percent 2 9 2 93" xfId="63309"/>
    <cellStyle name="Percent 2 9 20" xfId="9307"/>
    <cellStyle name="Percent 2 9 20 2" xfId="16468"/>
    <cellStyle name="Percent 2 9 20 3" xfId="32798"/>
    <cellStyle name="Percent 2 9 20 4" xfId="39635"/>
    <cellStyle name="Percent 2 9 20 5" xfId="42340"/>
    <cellStyle name="Percent 2 9 20 6" xfId="42102"/>
    <cellStyle name="Percent 2 9 21" xfId="9308"/>
    <cellStyle name="Percent 2 9 21 2" xfId="16867"/>
    <cellStyle name="Percent 2 9 21 3" xfId="33098"/>
    <cellStyle name="Percent 2 9 21 4" xfId="38920"/>
    <cellStyle name="Percent 2 9 21 5" xfId="22908"/>
    <cellStyle name="Percent 2 9 21 6" xfId="44455"/>
    <cellStyle name="Percent 2 9 22" xfId="9309"/>
    <cellStyle name="Percent 2 9 22 2" xfId="17259"/>
    <cellStyle name="Percent 2 9 22 3" xfId="33393"/>
    <cellStyle name="Percent 2 9 22 4" xfId="40949"/>
    <cellStyle name="Percent 2 9 22 5" xfId="43322"/>
    <cellStyle name="Percent 2 9 22 6" xfId="36398"/>
    <cellStyle name="Percent 2 9 23" xfId="9310"/>
    <cellStyle name="Percent 2 9 23 2" xfId="17658"/>
    <cellStyle name="Percent 2 9 23 3" xfId="33689"/>
    <cellStyle name="Percent 2 9 23 4" xfId="38953"/>
    <cellStyle name="Percent 2 9 23 5" xfId="22904"/>
    <cellStyle name="Percent 2 9 23 6" xfId="36159"/>
    <cellStyle name="Percent 2 9 24" xfId="9311"/>
    <cellStyle name="Percent 2 9 24 2" xfId="18064"/>
    <cellStyle name="Percent 2 9 24 3" xfId="33967"/>
    <cellStyle name="Percent 2 9 24 4" xfId="15710"/>
    <cellStyle name="Percent 2 9 24 5" xfId="41051"/>
    <cellStyle name="Percent 2 9 24 6" xfId="31308"/>
    <cellStyle name="Percent 2 9 25" xfId="9312"/>
    <cellStyle name="Percent 2 9 25 2" xfId="18467"/>
    <cellStyle name="Percent 2 9 25 3" xfId="34260"/>
    <cellStyle name="Percent 2 9 25 4" xfId="31055"/>
    <cellStyle name="Percent 2 9 25 5" xfId="38957"/>
    <cellStyle name="Percent 2 9 25 6" xfId="44506"/>
    <cellStyle name="Percent 2 9 26" xfId="9313"/>
    <cellStyle name="Percent 2 9 26 2" xfId="18877"/>
    <cellStyle name="Percent 2 9 26 3" xfId="34568"/>
    <cellStyle name="Percent 2 9 26 4" xfId="14586"/>
    <cellStyle name="Percent 2 9 26 5" xfId="34226"/>
    <cellStyle name="Percent 2 9 26 6" xfId="43740"/>
    <cellStyle name="Percent 2 9 27" xfId="9314"/>
    <cellStyle name="Percent 2 9 27 2" xfId="19285"/>
    <cellStyle name="Percent 2 9 27 3" xfId="34874"/>
    <cellStyle name="Percent 2 9 27 4" xfId="10615"/>
    <cellStyle name="Percent 2 9 27 5" xfId="32475"/>
    <cellStyle name="Percent 2 9 27 6" xfId="42712"/>
    <cellStyle name="Percent 2 9 28" xfId="9315"/>
    <cellStyle name="Percent 2 9 28 2" xfId="19690"/>
    <cellStyle name="Percent 2 9 28 3" xfId="35172"/>
    <cellStyle name="Percent 2 9 28 4" xfId="31976"/>
    <cellStyle name="Percent 2 9 28 5" xfId="41186"/>
    <cellStyle name="Percent 2 9 28 6" xfId="39072"/>
    <cellStyle name="Percent 2 9 29" xfId="9316"/>
    <cellStyle name="Percent 2 9 29 2" xfId="20097"/>
    <cellStyle name="Percent 2 9 29 3" xfId="35481"/>
    <cellStyle name="Percent 2 9 29 4" xfId="39594"/>
    <cellStyle name="Percent 2 9 29 5" xfId="42304"/>
    <cellStyle name="Percent 2 9 29 6" xfId="32499"/>
    <cellStyle name="Percent 2 9 3" xfId="9317"/>
    <cellStyle name="Percent 2 9 3 10" xfId="9318"/>
    <cellStyle name="Percent 2 9 3 11" xfId="9319"/>
    <cellStyle name="Percent 2 9 3 12" xfId="9320"/>
    <cellStyle name="Percent 2 9 3 13" xfId="9321"/>
    <cellStyle name="Percent 2 9 3 14" xfId="9322"/>
    <cellStyle name="Percent 2 9 3 15" xfId="9323"/>
    <cellStyle name="Percent 2 9 3 15 2" xfId="15229"/>
    <cellStyle name="Percent 2 9 3 15 3" xfId="31841"/>
    <cellStyle name="Percent 2 9 3 15 4" xfId="34969"/>
    <cellStyle name="Percent 2 9 3 15 5" xfId="10638"/>
    <cellStyle name="Percent 2 9 3 15 6" xfId="45111"/>
    <cellStyle name="Percent 2 9 3 16" xfId="9324"/>
    <cellStyle name="Percent 2 9 3 16 2" xfId="15675"/>
    <cellStyle name="Percent 2 9 3 16 3" xfId="32196"/>
    <cellStyle name="Percent 2 9 3 16 4" xfId="38602"/>
    <cellStyle name="Percent 2 9 3 16 5" xfId="39332"/>
    <cellStyle name="Percent 2 9 3 16 6" xfId="44473"/>
    <cellStyle name="Percent 2 9 3 17" xfId="9325"/>
    <cellStyle name="Percent 2 9 3 17 2" xfId="16075"/>
    <cellStyle name="Percent 2 9 3 17 3" xfId="32502"/>
    <cellStyle name="Percent 2 9 3 17 4" xfId="33484"/>
    <cellStyle name="Percent 2 9 3 17 5" xfId="36500"/>
    <cellStyle name="Percent 2 9 3 17 6" xfId="36735"/>
    <cellStyle name="Percent 2 9 3 18" xfId="9326"/>
    <cellStyle name="Percent 2 9 3 18 2" xfId="16476"/>
    <cellStyle name="Percent 2 9 3 18 3" xfId="32803"/>
    <cellStyle name="Percent 2 9 3 18 4" xfId="38679"/>
    <cellStyle name="Percent 2 9 3 18 5" xfId="14207"/>
    <cellStyle name="Percent 2 9 3 18 6" xfId="34902"/>
    <cellStyle name="Percent 2 9 3 19" xfId="9327"/>
    <cellStyle name="Percent 2 9 3 19 2" xfId="16875"/>
    <cellStyle name="Percent 2 9 3 19 3" xfId="33101"/>
    <cellStyle name="Percent 2 9 3 19 4" xfId="39813"/>
    <cellStyle name="Percent 2 9 3 19 5" xfId="42481"/>
    <cellStyle name="Percent 2 9 3 19 6" xfId="44058"/>
    <cellStyle name="Percent 2 9 3 2" xfId="9328"/>
    <cellStyle name="Percent 2 9 3 2 10" xfId="18476"/>
    <cellStyle name="Percent 2 9 3 2 11" xfId="18886"/>
    <cellStyle name="Percent 2 9 3 2 12" xfId="19294"/>
    <cellStyle name="Percent 2 9 3 2 13" xfId="19699"/>
    <cellStyle name="Percent 2 9 3 2 14" xfId="20106"/>
    <cellStyle name="Percent 2 9 3 2 15" xfId="20505"/>
    <cellStyle name="Percent 2 9 3 2 16" xfId="20910"/>
    <cellStyle name="Percent 2 9 3 2 17" xfId="21239"/>
    <cellStyle name="Percent 2 9 3 2 18" xfId="47113"/>
    <cellStyle name="Percent 2 9 3 2 19" xfId="48436"/>
    <cellStyle name="Percent 2 9 3 2 2" xfId="15230"/>
    <cellStyle name="Percent 2 9 3 2 20" xfId="49695"/>
    <cellStyle name="Percent 2 9 3 2 21" xfId="50936"/>
    <cellStyle name="Percent 2 9 3 2 22" xfId="52138"/>
    <cellStyle name="Percent 2 9 3 2 23" xfId="53417"/>
    <cellStyle name="Percent 2 9 3 2 24" xfId="54659"/>
    <cellStyle name="Percent 2 9 3 2 25" xfId="55893"/>
    <cellStyle name="Percent 2 9 3 2 26" xfId="57120"/>
    <cellStyle name="Percent 2 9 3 2 27" xfId="58337"/>
    <cellStyle name="Percent 2 9 3 2 28" xfId="59545"/>
    <cellStyle name="Percent 2 9 3 2 29" xfId="60739"/>
    <cellStyle name="Percent 2 9 3 2 3" xfId="15676"/>
    <cellStyle name="Percent 2 9 3 2 30" xfId="62123"/>
    <cellStyle name="Percent 2 9 3 2 31" xfId="63317"/>
    <cellStyle name="Percent 2 9 3 2 4" xfId="16076"/>
    <cellStyle name="Percent 2 9 3 2 5" xfId="16477"/>
    <cellStyle name="Percent 2 9 3 2 6" xfId="16876"/>
    <cellStyle name="Percent 2 9 3 2 7" xfId="17268"/>
    <cellStyle name="Percent 2 9 3 2 8" xfId="17667"/>
    <cellStyle name="Percent 2 9 3 2 9" xfId="18073"/>
    <cellStyle name="Percent 2 9 3 20" xfId="9329"/>
    <cellStyle name="Percent 2 9 3 20 2" xfId="17267"/>
    <cellStyle name="Percent 2 9 3 20 3" xfId="33397"/>
    <cellStyle name="Percent 2 9 3 20 4" xfId="40203"/>
    <cellStyle name="Percent 2 9 3 20 5" xfId="42787"/>
    <cellStyle name="Percent 2 9 3 20 6" xfId="44250"/>
    <cellStyle name="Percent 2 9 3 21" xfId="9330"/>
    <cellStyle name="Percent 2 9 3 21 2" xfId="17666"/>
    <cellStyle name="Percent 2 9 3 21 3" xfId="33693"/>
    <cellStyle name="Percent 2 9 3 21 4" xfId="37898"/>
    <cellStyle name="Percent 2 9 3 21 5" xfId="13997"/>
    <cellStyle name="Percent 2 9 3 21 6" xfId="44482"/>
    <cellStyle name="Percent 2 9 3 22" xfId="9331"/>
    <cellStyle name="Percent 2 9 3 22 2" xfId="18072"/>
    <cellStyle name="Percent 2 9 3 22 3" xfId="33972"/>
    <cellStyle name="Percent 2 9 3 22 4" xfId="38691"/>
    <cellStyle name="Percent 2 9 3 22 5" xfId="41249"/>
    <cellStyle name="Percent 2 9 3 22 6" xfId="35434"/>
    <cellStyle name="Percent 2 9 3 23" xfId="9332"/>
    <cellStyle name="Percent 2 9 3 23 2" xfId="18475"/>
    <cellStyle name="Percent 2 9 3 23 3" xfId="34264"/>
    <cellStyle name="Percent 2 9 3 23 4" xfId="41649"/>
    <cellStyle name="Percent 2 9 3 23 5" xfId="43847"/>
    <cellStyle name="Percent 2 9 3 23 6" xfId="44900"/>
    <cellStyle name="Percent 2 9 3 24" xfId="9333"/>
    <cellStyle name="Percent 2 9 3 24 2" xfId="18885"/>
    <cellStyle name="Percent 2 9 3 24 3" xfId="34571"/>
    <cellStyle name="Percent 2 9 3 24 4" xfId="31197"/>
    <cellStyle name="Percent 2 9 3 24 5" xfId="41261"/>
    <cellStyle name="Percent 2 9 3 24 6" xfId="34012"/>
    <cellStyle name="Percent 2 9 3 25" xfId="9334"/>
    <cellStyle name="Percent 2 9 3 25 2" xfId="19293"/>
    <cellStyle name="Percent 2 9 3 25 3" xfId="34876"/>
    <cellStyle name="Percent 2 9 3 25 4" xfId="10618"/>
    <cellStyle name="Percent 2 9 3 25 5" xfId="40322"/>
    <cellStyle name="Percent 2 9 3 25 6" xfId="42507"/>
    <cellStyle name="Percent 2 9 3 26" xfId="9335"/>
    <cellStyle name="Percent 2 9 3 26 2" xfId="19698"/>
    <cellStyle name="Percent 2 9 3 26 3" xfId="35175"/>
    <cellStyle name="Percent 2 9 3 26 4" xfId="31324"/>
    <cellStyle name="Percent 2 9 3 26 5" xfId="39344"/>
    <cellStyle name="Percent 2 9 3 26 6" xfId="42176"/>
    <cellStyle name="Percent 2 9 3 27" xfId="9336"/>
    <cellStyle name="Percent 2 9 3 27 2" xfId="20105"/>
    <cellStyle name="Percent 2 9 3 27 3" xfId="35485"/>
    <cellStyle name="Percent 2 9 3 27 4" xfId="38632"/>
    <cellStyle name="Percent 2 9 3 27 5" xfId="41774"/>
    <cellStyle name="Percent 2 9 3 27 6" xfId="44037"/>
    <cellStyle name="Percent 2 9 3 28" xfId="9337"/>
    <cellStyle name="Percent 2 9 3 28 2" xfId="20504"/>
    <cellStyle name="Percent 2 9 3 28 3" xfId="35804"/>
    <cellStyle name="Percent 2 9 3 28 4" xfId="37495"/>
    <cellStyle name="Percent 2 9 3 28 5" xfId="31618"/>
    <cellStyle name="Percent 2 9 3 28 6" xfId="38777"/>
    <cellStyle name="Percent 2 9 3 29" xfId="9338"/>
    <cellStyle name="Percent 2 9 3 29 2" xfId="20909"/>
    <cellStyle name="Percent 2 9 3 29 3" xfId="36095"/>
    <cellStyle name="Percent 2 9 3 29 4" xfId="36658"/>
    <cellStyle name="Percent 2 9 3 29 5" xfId="40442"/>
    <cellStyle name="Percent 2 9 3 29 6" xfId="44515"/>
    <cellStyle name="Percent 2 9 3 3" xfId="9339"/>
    <cellStyle name="Percent 2 9 3 3 10" xfId="18477"/>
    <cellStyle name="Percent 2 9 3 3 11" xfId="18887"/>
    <cellStyle name="Percent 2 9 3 3 12" xfId="19295"/>
    <cellStyle name="Percent 2 9 3 3 13" xfId="19700"/>
    <cellStyle name="Percent 2 9 3 3 14" xfId="20107"/>
    <cellStyle name="Percent 2 9 3 3 15" xfId="20506"/>
    <cellStyle name="Percent 2 9 3 3 16" xfId="20911"/>
    <cellStyle name="Percent 2 9 3 3 17" xfId="21240"/>
    <cellStyle name="Percent 2 9 3 3 18" xfId="47114"/>
    <cellStyle name="Percent 2 9 3 3 19" xfId="48437"/>
    <cellStyle name="Percent 2 9 3 3 2" xfId="15231"/>
    <cellStyle name="Percent 2 9 3 3 20" xfId="49696"/>
    <cellStyle name="Percent 2 9 3 3 21" xfId="50937"/>
    <cellStyle name="Percent 2 9 3 3 22" xfId="52139"/>
    <cellStyle name="Percent 2 9 3 3 23" xfId="53418"/>
    <cellStyle name="Percent 2 9 3 3 24" xfId="54660"/>
    <cellStyle name="Percent 2 9 3 3 25" xfId="55894"/>
    <cellStyle name="Percent 2 9 3 3 26" xfId="57121"/>
    <cellStyle name="Percent 2 9 3 3 27" xfId="58338"/>
    <cellStyle name="Percent 2 9 3 3 28" xfId="59546"/>
    <cellStyle name="Percent 2 9 3 3 29" xfId="60740"/>
    <cellStyle name="Percent 2 9 3 3 3" xfId="15677"/>
    <cellStyle name="Percent 2 9 3 3 30" xfId="62124"/>
    <cellStyle name="Percent 2 9 3 3 31" xfId="63318"/>
    <cellStyle name="Percent 2 9 3 3 4" xfId="16077"/>
    <cellStyle name="Percent 2 9 3 3 5" xfId="16478"/>
    <cellStyle name="Percent 2 9 3 3 6" xfId="16877"/>
    <cellStyle name="Percent 2 9 3 3 7" xfId="17269"/>
    <cellStyle name="Percent 2 9 3 3 8" xfId="17668"/>
    <cellStyle name="Percent 2 9 3 3 9" xfId="18074"/>
    <cellStyle name="Percent 2 9 3 30" xfId="9340"/>
    <cellStyle name="Percent 2 9 3 30 2" xfId="21238"/>
    <cellStyle name="Percent 2 9 3 30 3" xfId="36342"/>
    <cellStyle name="Percent 2 9 3 30 4" xfId="34609"/>
    <cellStyle name="Percent 2 9 3 30 5" xfId="39517"/>
    <cellStyle name="Percent 2 9 3 30 6" xfId="42846"/>
    <cellStyle name="Percent 2 9 3 31" xfId="9341"/>
    <cellStyle name="Percent 2 9 3 31 2" xfId="18508"/>
    <cellStyle name="Percent 2 9 3 31 3" xfId="34289"/>
    <cellStyle name="Percent 2 9 3 31 4" xfId="17869"/>
    <cellStyle name="Percent 2 9 3 31 5" xfId="36307"/>
    <cellStyle name="Percent 2 9 3 31 6" xfId="41588"/>
    <cellStyle name="Percent 2 9 3 32" xfId="9342"/>
    <cellStyle name="Percent 2 9 3 32 2" xfId="23001"/>
    <cellStyle name="Percent 2 9 3 32 3" xfId="37520"/>
    <cellStyle name="Percent 2 9 3 32 4" xfId="40200"/>
    <cellStyle name="Percent 2 9 3 32 5" xfId="42784"/>
    <cellStyle name="Percent 2 9 3 32 6" xfId="44298"/>
    <cellStyle name="Percent 2 9 3 33" xfId="9343"/>
    <cellStyle name="Percent 2 9 3 33 2" xfId="13981"/>
    <cellStyle name="Percent 2 9 3 33 3" xfId="30778"/>
    <cellStyle name="Percent 2 9 3 33 4" xfId="32951"/>
    <cellStyle name="Percent 2 9 3 33 5" xfId="37857"/>
    <cellStyle name="Percent 2 9 3 33 6" xfId="44993"/>
    <cellStyle name="Percent 2 9 3 34" xfId="9821"/>
    <cellStyle name="Percent 2 9 3 35" xfId="17348"/>
    <cellStyle name="Percent 2 9 3 36" xfId="23913"/>
    <cellStyle name="Percent 2 9 3 37" xfId="19071"/>
    <cellStyle name="Percent 2 9 3 38" xfId="19488"/>
    <cellStyle name="Percent 2 9 3 39" xfId="23167"/>
    <cellStyle name="Percent 2 9 3 4" xfId="9344"/>
    <cellStyle name="Percent 2 9 3 4 10" xfId="18478"/>
    <cellStyle name="Percent 2 9 3 4 11" xfId="18888"/>
    <cellStyle name="Percent 2 9 3 4 12" xfId="19296"/>
    <cellStyle name="Percent 2 9 3 4 13" xfId="19701"/>
    <cellStyle name="Percent 2 9 3 4 14" xfId="20108"/>
    <cellStyle name="Percent 2 9 3 4 15" xfId="20507"/>
    <cellStyle name="Percent 2 9 3 4 16" xfId="20912"/>
    <cellStyle name="Percent 2 9 3 4 17" xfId="21241"/>
    <cellStyle name="Percent 2 9 3 4 18" xfId="47115"/>
    <cellStyle name="Percent 2 9 3 4 19" xfId="48438"/>
    <cellStyle name="Percent 2 9 3 4 2" xfId="15232"/>
    <cellStyle name="Percent 2 9 3 4 20" xfId="49697"/>
    <cellStyle name="Percent 2 9 3 4 21" xfId="50938"/>
    <cellStyle name="Percent 2 9 3 4 22" xfId="52140"/>
    <cellStyle name="Percent 2 9 3 4 23" xfId="53419"/>
    <cellStyle name="Percent 2 9 3 4 24" xfId="54661"/>
    <cellStyle name="Percent 2 9 3 4 25" xfId="55895"/>
    <cellStyle name="Percent 2 9 3 4 26" xfId="57122"/>
    <cellStyle name="Percent 2 9 3 4 27" xfId="58339"/>
    <cellStyle name="Percent 2 9 3 4 28" xfId="59547"/>
    <cellStyle name="Percent 2 9 3 4 29" xfId="60741"/>
    <cellStyle name="Percent 2 9 3 4 3" xfId="15678"/>
    <cellStyle name="Percent 2 9 3 4 30" xfId="62125"/>
    <cellStyle name="Percent 2 9 3 4 31" xfId="63319"/>
    <cellStyle name="Percent 2 9 3 4 4" xfId="16078"/>
    <cellStyle name="Percent 2 9 3 4 5" xfId="16479"/>
    <cellStyle name="Percent 2 9 3 4 6" xfId="16878"/>
    <cellStyle name="Percent 2 9 3 4 7" xfId="17270"/>
    <cellStyle name="Percent 2 9 3 4 8" xfId="17669"/>
    <cellStyle name="Percent 2 9 3 4 9" xfId="18075"/>
    <cellStyle name="Percent 2 9 3 40" xfId="15838"/>
    <cellStyle name="Percent 2 9 3 41" xfId="23519"/>
    <cellStyle name="Percent 2 9 3 42" xfId="22152"/>
    <cellStyle name="Percent 2 9 3 43" xfId="21283"/>
    <cellStyle name="Percent 2 9 3 44" xfId="22073"/>
    <cellStyle name="Percent 2 9 3 45" xfId="21343"/>
    <cellStyle name="Percent 2 9 3 46" xfId="22010"/>
    <cellStyle name="Percent 2 9 3 47" xfId="21422"/>
    <cellStyle name="Percent 2 9 3 48" xfId="21929"/>
    <cellStyle name="Percent 2 9 3 49" xfId="21707"/>
    <cellStyle name="Percent 2 9 3 5" xfId="9345"/>
    <cellStyle name="Percent 2 9 3 5 10" xfId="18479"/>
    <cellStyle name="Percent 2 9 3 5 11" xfId="18889"/>
    <cellStyle name="Percent 2 9 3 5 12" xfId="19297"/>
    <cellStyle name="Percent 2 9 3 5 13" xfId="19702"/>
    <cellStyle name="Percent 2 9 3 5 14" xfId="20109"/>
    <cellStyle name="Percent 2 9 3 5 15" xfId="20508"/>
    <cellStyle name="Percent 2 9 3 5 16" xfId="20913"/>
    <cellStyle name="Percent 2 9 3 5 17" xfId="21242"/>
    <cellStyle name="Percent 2 9 3 5 18" xfId="47116"/>
    <cellStyle name="Percent 2 9 3 5 19" xfId="48439"/>
    <cellStyle name="Percent 2 9 3 5 2" xfId="15233"/>
    <cellStyle name="Percent 2 9 3 5 20" xfId="49698"/>
    <cellStyle name="Percent 2 9 3 5 21" xfId="50939"/>
    <cellStyle name="Percent 2 9 3 5 22" xfId="52141"/>
    <cellStyle name="Percent 2 9 3 5 23" xfId="53420"/>
    <cellStyle name="Percent 2 9 3 5 24" xfId="54662"/>
    <cellStyle name="Percent 2 9 3 5 25" xfId="55896"/>
    <cellStyle name="Percent 2 9 3 5 26" xfId="57123"/>
    <cellStyle name="Percent 2 9 3 5 27" xfId="58340"/>
    <cellStyle name="Percent 2 9 3 5 28" xfId="59548"/>
    <cellStyle name="Percent 2 9 3 5 29" xfId="60742"/>
    <cellStyle name="Percent 2 9 3 5 3" xfId="15679"/>
    <cellStyle name="Percent 2 9 3 5 30" xfId="62126"/>
    <cellStyle name="Percent 2 9 3 5 31" xfId="63320"/>
    <cellStyle name="Percent 2 9 3 5 4" xfId="16079"/>
    <cellStyle name="Percent 2 9 3 5 5" xfId="16480"/>
    <cellStyle name="Percent 2 9 3 5 6" xfId="16879"/>
    <cellStyle name="Percent 2 9 3 5 7" xfId="17271"/>
    <cellStyle name="Percent 2 9 3 5 8" xfId="17670"/>
    <cellStyle name="Percent 2 9 3 5 9" xfId="18076"/>
    <cellStyle name="Percent 2 9 3 50" xfId="21893"/>
    <cellStyle name="Percent 2 9 3 51" xfId="17030"/>
    <cellStyle name="Percent 2 9 3 52" xfId="21852"/>
    <cellStyle name="Percent 2 9 3 53" xfId="21559"/>
    <cellStyle name="Percent 2 9 3 54" xfId="23645"/>
    <cellStyle name="Percent 2 9 3 55" xfId="21583"/>
    <cellStyle name="Percent 2 9 3 56" xfId="21796"/>
    <cellStyle name="Percent 2 9 3 57" xfId="14658"/>
    <cellStyle name="Percent 2 9 3 58" xfId="21778"/>
    <cellStyle name="Percent 2 9 3 59" xfId="21615"/>
    <cellStyle name="Percent 2 9 3 6" xfId="9346"/>
    <cellStyle name="Percent 2 9 3 6 10" xfId="18480"/>
    <cellStyle name="Percent 2 9 3 6 11" xfId="18890"/>
    <cellStyle name="Percent 2 9 3 6 12" xfId="19298"/>
    <cellStyle name="Percent 2 9 3 6 13" xfId="19703"/>
    <cellStyle name="Percent 2 9 3 6 14" xfId="20110"/>
    <cellStyle name="Percent 2 9 3 6 15" xfId="20509"/>
    <cellStyle name="Percent 2 9 3 6 16" xfId="20914"/>
    <cellStyle name="Percent 2 9 3 6 17" xfId="21243"/>
    <cellStyle name="Percent 2 9 3 6 18" xfId="47117"/>
    <cellStyle name="Percent 2 9 3 6 19" xfId="48440"/>
    <cellStyle name="Percent 2 9 3 6 2" xfId="15234"/>
    <cellStyle name="Percent 2 9 3 6 20" xfId="49699"/>
    <cellStyle name="Percent 2 9 3 6 21" xfId="50940"/>
    <cellStyle name="Percent 2 9 3 6 22" xfId="52142"/>
    <cellStyle name="Percent 2 9 3 6 23" xfId="53421"/>
    <cellStyle name="Percent 2 9 3 6 24" xfId="54663"/>
    <cellStyle name="Percent 2 9 3 6 25" xfId="55897"/>
    <cellStyle name="Percent 2 9 3 6 26" xfId="57124"/>
    <cellStyle name="Percent 2 9 3 6 27" xfId="58341"/>
    <cellStyle name="Percent 2 9 3 6 28" xfId="59549"/>
    <cellStyle name="Percent 2 9 3 6 29" xfId="60743"/>
    <cellStyle name="Percent 2 9 3 6 3" xfId="15680"/>
    <cellStyle name="Percent 2 9 3 6 30" xfId="62127"/>
    <cellStyle name="Percent 2 9 3 6 31" xfId="63321"/>
    <cellStyle name="Percent 2 9 3 6 4" xfId="16080"/>
    <cellStyle name="Percent 2 9 3 6 5" xfId="16481"/>
    <cellStyle name="Percent 2 9 3 6 6" xfId="16880"/>
    <cellStyle name="Percent 2 9 3 6 7" xfId="17272"/>
    <cellStyle name="Percent 2 9 3 6 8" xfId="17671"/>
    <cellStyle name="Percent 2 9 3 6 9" xfId="18077"/>
    <cellStyle name="Percent 2 9 3 60" xfId="21761"/>
    <cellStyle name="Percent 2 9 3 61" xfId="23664"/>
    <cellStyle name="Percent 2 9 3 62" xfId="23654"/>
    <cellStyle name="Percent 2 9 3 63" xfId="21654"/>
    <cellStyle name="Percent 2 9 3 64" xfId="25974"/>
    <cellStyle name="Percent 2 9 3 65" xfId="28819"/>
    <cellStyle name="Percent 2 9 3 66" xfId="27381"/>
    <cellStyle name="Percent 2 9 3 67" xfId="25887"/>
    <cellStyle name="Percent 2 9 3 68" xfId="29339"/>
    <cellStyle name="Percent 2 9 3 69" xfId="29431"/>
    <cellStyle name="Percent 2 9 3 7" xfId="9347"/>
    <cellStyle name="Percent 2 9 3 7 10" xfId="18481"/>
    <cellStyle name="Percent 2 9 3 7 11" xfId="18891"/>
    <cellStyle name="Percent 2 9 3 7 12" xfId="19299"/>
    <cellStyle name="Percent 2 9 3 7 13" xfId="19704"/>
    <cellStyle name="Percent 2 9 3 7 14" xfId="20111"/>
    <cellStyle name="Percent 2 9 3 7 15" xfId="20510"/>
    <cellStyle name="Percent 2 9 3 7 16" xfId="20915"/>
    <cellStyle name="Percent 2 9 3 7 17" xfId="21244"/>
    <cellStyle name="Percent 2 9 3 7 18" xfId="47118"/>
    <cellStyle name="Percent 2 9 3 7 19" xfId="48441"/>
    <cellStyle name="Percent 2 9 3 7 2" xfId="15235"/>
    <cellStyle name="Percent 2 9 3 7 20" xfId="49700"/>
    <cellStyle name="Percent 2 9 3 7 21" xfId="50941"/>
    <cellStyle name="Percent 2 9 3 7 22" xfId="52143"/>
    <cellStyle name="Percent 2 9 3 7 23" xfId="53422"/>
    <cellStyle name="Percent 2 9 3 7 24" xfId="54664"/>
    <cellStyle name="Percent 2 9 3 7 25" xfId="55898"/>
    <cellStyle name="Percent 2 9 3 7 26" xfId="57125"/>
    <cellStyle name="Percent 2 9 3 7 27" xfId="58342"/>
    <cellStyle name="Percent 2 9 3 7 28" xfId="59550"/>
    <cellStyle name="Percent 2 9 3 7 29" xfId="60744"/>
    <cellStyle name="Percent 2 9 3 7 3" xfId="15681"/>
    <cellStyle name="Percent 2 9 3 7 30" xfId="62128"/>
    <cellStyle name="Percent 2 9 3 7 31" xfId="63322"/>
    <cellStyle name="Percent 2 9 3 7 4" xfId="16081"/>
    <cellStyle name="Percent 2 9 3 7 5" xfId="16482"/>
    <cellStyle name="Percent 2 9 3 7 6" xfId="16881"/>
    <cellStyle name="Percent 2 9 3 7 7" xfId="17273"/>
    <cellStyle name="Percent 2 9 3 7 8" xfId="17672"/>
    <cellStyle name="Percent 2 9 3 7 9" xfId="18078"/>
    <cellStyle name="Percent 2 9 3 70" xfId="22074"/>
    <cellStyle name="Percent 2 9 3 71" xfId="29628"/>
    <cellStyle name="Percent 2 9 3 72" xfId="22360"/>
    <cellStyle name="Percent 2 9 3 73" xfId="21472"/>
    <cellStyle name="Percent 2 9 3 74" xfId="29620"/>
    <cellStyle name="Percent 2 9 3 75" xfId="29996"/>
    <cellStyle name="Percent 2 9 3 76" xfId="22770"/>
    <cellStyle name="Percent 2 9 3 77" xfId="35803"/>
    <cellStyle name="Percent 2 9 3 78" xfId="37812"/>
    <cellStyle name="Percent 2 9 3 79" xfId="38097"/>
    <cellStyle name="Percent 2 9 3 8" xfId="9348"/>
    <cellStyle name="Percent 2 9 3 80" xfId="47112"/>
    <cellStyle name="Percent 2 9 3 81" xfId="48435"/>
    <cellStyle name="Percent 2 9 3 82" xfId="49694"/>
    <cellStyle name="Percent 2 9 3 83" xfId="50935"/>
    <cellStyle name="Percent 2 9 3 84" xfId="52137"/>
    <cellStyle name="Percent 2 9 3 85" xfId="53416"/>
    <cellStyle name="Percent 2 9 3 86" xfId="54658"/>
    <cellStyle name="Percent 2 9 3 87" xfId="55892"/>
    <cellStyle name="Percent 2 9 3 88" xfId="57119"/>
    <cellStyle name="Percent 2 9 3 89" xfId="58336"/>
    <cellStyle name="Percent 2 9 3 9" xfId="9349"/>
    <cellStyle name="Percent 2 9 3 90" xfId="59544"/>
    <cellStyle name="Percent 2 9 3 91" xfId="60738"/>
    <cellStyle name="Percent 2 9 3 92" xfId="62122"/>
    <cellStyle name="Percent 2 9 3 93" xfId="63316"/>
    <cellStyle name="Percent 2 9 30" xfId="9350"/>
    <cellStyle name="Percent 2 9 30 2" xfId="20496"/>
    <cellStyle name="Percent 2 9 30 3" xfId="35799"/>
    <cellStyle name="Percent 2 9 30 4" xfId="38627"/>
    <cellStyle name="Percent 2 9 30 5" xfId="33494"/>
    <cellStyle name="Percent 2 9 30 6" xfId="34627"/>
    <cellStyle name="Percent 2 9 31" xfId="9351"/>
    <cellStyle name="Percent 2 9 31 2" xfId="20901"/>
    <cellStyle name="Percent 2 9 31 3" xfId="36090"/>
    <cellStyle name="Percent 2 9 31 4" xfId="36637"/>
    <cellStyle name="Percent 2 9 31 5" xfId="13231"/>
    <cellStyle name="Percent 2 9 31 6" xfId="33282"/>
    <cellStyle name="Percent 2 9 32" xfId="9352"/>
    <cellStyle name="Percent 2 9 32 2" xfId="21230"/>
    <cellStyle name="Percent 2 9 32 3" xfId="36337"/>
    <cellStyle name="Percent 2 9 32 4" xfId="38041"/>
    <cellStyle name="Percent 2 9 32 5" xfId="33132"/>
    <cellStyle name="Percent 2 9 32 6" xfId="43406"/>
    <cellStyle name="Percent 2 9 33" xfId="9353"/>
    <cellStyle name="Percent 2 9 33 2" xfId="18512"/>
    <cellStyle name="Percent 2 9 33 3" xfId="34292"/>
    <cellStyle name="Percent 2 9 33 4" xfId="37235"/>
    <cellStyle name="Percent 2 9 33 5" xfId="37003"/>
    <cellStyle name="Percent 2 9 33 6" xfId="42801"/>
    <cellStyle name="Percent 2 9 34" xfId="9354"/>
    <cellStyle name="Percent 2 9 34 2" xfId="23003"/>
    <cellStyle name="Percent 2 9 34 3" xfId="37522"/>
    <cellStyle name="Percent 2 9 34 4" xfId="40101"/>
    <cellStyle name="Percent 2 9 34 5" xfId="42705"/>
    <cellStyle name="Percent 2 9 34 6" xfId="44195"/>
    <cellStyle name="Percent 2 9 35" xfId="9355"/>
    <cellStyle name="Percent 2 9 35 2" xfId="13973"/>
    <cellStyle name="Percent 2 9 35 3" xfId="30769"/>
    <cellStyle name="Percent 2 9 35 4" xfId="31245"/>
    <cellStyle name="Percent 2 9 35 5" xfId="40570"/>
    <cellStyle name="Percent 2 9 35 6" xfId="14601"/>
    <cellStyle name="Percent 2 9 36" xfId="9819"/>
    <cellStyle name="Percent 2 9 37" xfId="17340"/>
    <cellStyle name="Percent 2 9 38" xfId="22484"/>
    <cellStyle name="Percent 2 9 39" xfId="19068"/>
    <cellStyle name="Percent 2 9 4" xfId="9356"/>
    <cellStyle name="Percent 2 9 4 10" xfId="18482"/>
    <cellStyle name="Percent 2 9 4 11" xfId="18892"/>
    <cellStyle name="Percent 2 9 4 12" xfId="19300"/>
    <cellStyle name="Percent 2 9 4 13" xfId="19705"/>
    <cellStyle name="Percent 2 9 4 14" xfId="20112"/>
    <cellStyle name="Percent 2 9 4 15" xfId="20511"/>
    <cellStyle name="Percent 2 9 4 16" xfId="20916"/>
    <cellStyle name="Percent 2 9 4 17" xfId="21245"/>
    <cellStyle name="Percent 2 9 4 18" xfId="47119"/>
    <cellStyle name="Percent 2 9 4 19" xfId="48442"/>
    <cellStyle name="Percent 2 9 4 2" xfId="15236"/>
    <cellStyle name="Percent 2 9 4 20" xfId="49701"/>
    <cellStyle name="Percent 2 9 4 21" xfId="50942"/>
    <cellStyle name="Percent 2 9 4 22" xfId="52144"/>
    <cellStyle name="Percent 2 9 4 23" xfId="53423"/>
    <cellStyle name="Percent 2 9 4 24" xfId="54665"/>
    <cellStyle name="Percent 2 9 4 25" xfId="55899"/>
    <cellStyle name="Percent 2 9 4 26" xfId="57126"/>
    <cellStyle name="Percent 2 9 4 27" xfId="58343"/>
    <cellStyle name="Percent 2 9 4 28" xfId="59551"/>
    <cellStyle name="Percent 2 9 4 29" xfId="60745"/>
    <cellStyle name="Percent 2 9 4 3" xfId="15682"/>
    <cellStyle name="Percent 2 9 4 30" xfId="62129"/>
    <cellStyle name="Percent 2 9 4 31" xfId="63323"/>
    <cellStyle name="Percent 2 9 4 4" xfId="16082"/>
    <cellStyle name="Percent 2 9 4 5" xfId="16483"/>
    <cellStyle name="Percent 2 9 4 6" xfId="16882"/>
    <cellStyle name="Percent 2 9 4 7" xfId="17274"/>
    <cellStyle name="Percent 2 9 4 8" xfId="17673"/>
    <cellStyle name="Percent 2 9 4 9" xfId="18079"/>
    <cellStyle name="Percent 2 9 40" xfId="24029"/>
    <cellStyle name="Percent 2 9 41" xfId="23587"/>
    <cellStyle name="Percent 2 9 42" xfId="16096"/>
    <cellStyle name="Percent 2 9 43" xfId="22543"/>
    <cellStyle name="Percent 2 9 44" xfId="24126"/>
    <cellStyle name="Percent 2 9 45" xfId="24305"/>
    <cellStyle name="Percent 2 9 46" xfId="20940"/>
    <cellStyle name="Percent 2 9 47" xfId="23412"/>
    <cellStyle name="Percent 2 9 48" xfId="22847"/>
    <cellStyle name="Percent 2 9 49" xfId="15027"/>
    <cellStyle name="Percent 2 9 5" xfId="9357"/>
    <cellStyle name="Percent 2 9 5 10" xfId="18483"/>
    <cellStyle name="Percent 2 9 5 11" xfId="18893"/>
    <cellStyle name="Percent 2 9 5 12" xfId="19301"/>
    <cellStyle name="Percent 2 9 5 13" xfId="19706"/>
    <cellStyle name="Percent 2 9 5 14" xfId="20113"/>
    <cellStyle name="Percent 2 9 5 15" xfId="20512"/>
    <cellStyle name="Percent 2 9 5 16" xfId="20917"/>
    <cellStyle name="Percent 2 9 5 17" xfId="21246"/>
    <cellStyle name="Percent 2 9 5 18" xfId="47120"/>
    <cellStyle name="Percent 2 9 5 19" xfId="48443"/>
    <cellStyle name="Percent 2 9 5 2" xfId="15237"/>
    <cellStyle name="Percent 2 9 5 20" xfId="49702"/>
    <cellStyle name="Percent 2 9 5 21" xfId="50943"/>
    <cellStyle name="Percent 2 9 5 22" xfId="52145"/>
    <cellStyle name="Percent 2 9 5 23" xfId="53424"/>
    <cellStyle name="Percent 2 9 5 24" xfId="54666"/>
    <cellStyle name="Percent 2 9 5 25" xfId="55900"/>
    <cellStyle name="Percent 2 9 5 26" xfId="57127"/>
    <cellStyle name="Percent 2 9 5 27" xfId="58344"/>
    <cellStyle name="Percent 2 9 5 28" xfId="59552"/>
    <cellStyle name="Percent 2 9 5 29" xfId="60746"/>
    <cellStyle name="Percent 2 9 5 3" xfId="15683"/>
    <cellStyle name="Percent 2 9 5 30" xfId="62130"/>
    <cellStyle name="Percent 2 9 5 31" xfId="63324"/>
    <cellStyle name="Percent 2 9 5 4" xfId="16083"/>
    <cellStyle name="Percent 2 9 5 5" xfId="16484"/>
    <cellStyle name="Percent 2 9 5 6" xfId="16883"/>
    <cellStyle name="Percent 2 9 5 7" xfId="17275"/>
    <cellStyle name="Percent 2 9 5 8" xfId="17674"/>
    <cellStyle name="Percent 2 9 5 9" xfId="18080"/>
    <cellStyle name="Percent 2 9 50" xfId="22878"/>
    <cellStyle name="Percent 2 9 51" xfId="22664"/>
    <cellStyle name="Percent 2 9 52" xfId="23805"/>
    <cellStyle name="Percent 2 9 53" xfId="22445"/>
    <cellStyle name="Percent 2 9 54" xfId="23439"/>
    <cellStyle name="Percent 2 9 55" xfId="24430"/>
    <cellStyle name="Percent 2 9 56" xfId="24639"/>
    <cellStyle name="Percent 2 9 57" xfId="24841"/>
    <cellStyle name="Percent 2 9 58" xfId="25045"/>
    <cellStyle name="Percent 2 9 59" xfId="25241"/>
    <cellStyle name="Percent 2 9 6" xfId="9358"/>
    <cellStyle name="Percent 2 9 6 10" xfId="18484"/>
    <cellStyle name="Percent 2 9 6 11" xfId="18894"/>
    <cellStyle name="Percent 2 9 6 12" xfId="19302"/>
    <cellStyle name="Percent 2 9 6 13" xfId="19707"/>
    <cellStyle name="Percent 2 9 6 14" xfId="20114"/>
    <cellStyle name="Percent 2 9 6 15" xfId="20513"/>
    <cellStyle name="Percent 2 9 6 16" xfId="20918"/>
    <cellStyle name="Percent 2 9 6 17" xfId="21247"/>
    <cellStyle name="Percent 2 9 6 18" xfId="47121"/>
    <cellStyle name="Percent 2 9 6 19" xfId="48444"/>
    <cellStyle name="Percent 2 9 6 2" xfId="15238"/>
    <cellStyle name="Percent 2 9 6 20" xfId="49703"/>
    <cellStyle name="Percent 2 9 6 21" xfId="50944"/>
    <cellStyle name="Percent 2 9 6 22" xfId="52146"/>
    <cellStyle name="Percent 2 9 6 23" xfId="53425"/>
    <cellStyle name="Percent 2 9 6 24" xfId="54667"/>
    <cellStyle name="Percent 2 9 6 25" xfId="55901"/>
    <cellStyle name="Percent 2 9 6 26" xfId="57128"/>
    <cellStyle name="Percent 2 9 6 27" xfId="58345"/>
    <cellStyle name="Percent 2 9 6 28" xfId="59553"/>
    <cellStyle name="Percent 2 9 6 29" xfId="60747"/>
    <cellStyle name="Percent 2 9 6 3" xfId="15684"/>
    <cellStyle name="Percent 2 9 6 30" xfId="62131"/>
    <cellStyle name="Percent 2 9 6 31" xfId="63325"/>
    <cellStyle name="Percent 2 9 6 4" xfId="16084"/>
    <cellStyle name="Percent 2 9 6 5" xfId="16485"/>
    <cellStyle name="Percent 2 9 6 6" xfId="16884"/>
    <cellStyle name="Percent 2 9 6 7" xfId="17276"/>
    <cellStyle name="Percent 2 9 6 8" xfId="17675"/>
    <cellStyle name="Percent 2 9 6 9" xfId="18081"/>
    <cellStyle name="Percent 2 9 60" xfId="25440"/>
    <cellStyle name="Percent 2 9 61" xfId="25638"/>
    <cellStyle name="Percent 2 9 62" xfId="25824"/>
    <cellStyle name="Percent 2 9 63" xfId="26012"/>
    <cellStyle name="Percent 2 9 64" xfId="26203"/>
    <cellStyle name="Percent 2 9 65" xfId="26388"/>
    <cellStyle name="Percent 2 9 66" xfId="27066"/>
    <cellStyle name="Percent 2 9 67" xfId="24558"/>
    <cellStyle name="Percent 2 9 68" xfId="28292"/>
    <cellStyle name="Percent 2 9 69" xfId="28885"/>
    <cellStyle name="Percent 2 9 7" xfId="9359"/>
    <cellStyle name="Percent 2 9 7 10" xfId="18485"/>
    <cellStyle name="Percent 2 9 7 11" xfId="18895"/>
    <cellStyle name="Percent 2 9 7 12" xfId="19303"/>
    <cellStyle name="Percent 2 9 7 13" xfId="19708"/>
    <cellStyle name="Percent 2 9 7 14" xfId="20115"/>
    <cellStyle name="Percent 2 9 7 15" xfId="20514"/>
    <cellStyle name="Percent 2 9 7 16" xfId="20919"/>
    <cellStyle name="Percent 2 9 7 17" xfId="21248"/>
    <cellStyle name="Percent 2 9 7 18" xfId="47122"/>
    <cellStyle name="Percent 2 9 7 19" xfId="48445"/>
    <cellStyle name="Percent 2 9 7 2" xfId="15239"/>
    <cellStyle name="Percent 2 9 7 20" xfId="49704"/>
    <cellStyle name="Percent 2 9 7 21" xfId="50945"/>
    <cellStyle name="Percent 2 9 7 22" xfId="52147"/>
    <cellStyle name="Percent 2 9 7 23" xfId="53426"/>
    <cellStyle name="Percent 2 9 7 24" xfId="54668"/>
    <cellStyle name="Percent 2 9 7 25" xfId="55902"/>
    <cellStyle name="Percent 2 9 7 26" xfId="57129"/>
    <cellStyle name="Percent 2 9 7 27" xfId="58346"/>
    <cellStyle name="Percent 2 9 7 28" xfId="59554"/>
    <cellStyle name="Percent 2 9 7 29" xfId="60748"/>
    <cellStyle name="Percent 2 9 7 3" xfId="15685"/>
    <cellStyle name="Percent 2 9 7 30" xfId="62132"/>
    <cellStyle name="Percent 2 9 7 31" xfId="63326"/>
    <cellStyle name="Percent 2 9 7 4" xfId="16085"/>
    <cellStyle name="Percent 2 9 7 5" xfId="16486"/>
    <cellStyle name="Percent 2 9 7 6" xfId="16885"/>
    <cellStyle name="Percent 2 9 7 7" xfId="17277"/>
    <cellStyle name="Percent 2 9 7 8" xfId="17676"/>
    <cellStyle name="Percent 2 9 7 9" xfId="18082"/>
    <cellStyle name="Percent 2 9 70" xfId="21728"/>
    <cellStyle name="Percent 2 9 71" xfId="29064"/>
    <cellStyle name="Percent 2 9 72" xfId="21817"/>
    <cellStyle name="Percent 2 9 73" xfId="26810"/>
    <cellStyle name="Percent 2 9 74" xfId="28118"/>
    <cellStyle name="Percent 2 9 75" xfId="29685"/>
    <cellStyle name="Percent 2 9 76" xfId="29783"/>
    <cellStyle name="Percent 2 9 77" xfId="29593"/>
    <cellStyle name="Percent 2 9 78" xfId="22764"/>
    <cellStyle name="Percent 2 9 79" xfId="36341"/>
    <cellStyle name="Percent 2 9 8" xfId="9360"/>
    <cellStyle name="Percent 2 9 8 10" xfId="18486"/>
    <cellStyle name="Percent 2 9 8 11" xfId="18896"/>
    <cellStyle name="Percent 2 9 8 12" xfId="19304"/>
    <cellStyle name="Percent 2 9 8 13" xfId="19709"/>
    <cellStyle name="Percent 2 9 8 14" xfId="20116"/>
    <cellStyle name="Percent 2 9 8 15" xfId="20515"/>
    <cellStyle name="Percent 2 9 8 16" xfId="20920"/>
    <cellStyle name="Percent 2 9 8 17" xfId="21249"/>
    <cellStyle name="Percent 2 9 8 18" xfId="47123"/>
    <cellStyle name="Percent 2 9 8 19" xfId="48446"/>
    <cellStyle name="Percent 2 9 8 2" xfId="15240"/>
    <cellStyle name="Percent 2 9 8 20" xfId="49705"/>
    <cellStyle name="Percent 2 9 8 21" xfId="50946"/>
    <cellStyle name="Percent 2 9 8 22" xfId="52148"/>
    <cellStyle name="Percent 2 9 8 23" xfId="53427"/>
    <cellStyle name="Percent 2 9 8 24" xfId="54669"/>
    <cellStyle name="Percent 2 9 8 25" xfId="55903"/>
    <cellStyle name="Percent 2 9 8 26" xfId="57130"/>
    <cellStyle name="Percent 2 9 8 27" xfId="58347"/>
    <cellStyle name="Percent 2 9 8 28" xfId="59555"/>
    <cellStyle name="Percent 2 9 8 29" xfId="60749"/>
    <cellStyle name="Percent 2 9 8 3" xfId="15686"/>
    <cellStyle name="Percent 2 9 8 30" xfId="62133"/>
    <cellStyle name="Percent 2 9 8 31" xfId="63327"/>
    <cellStyle name="Percent 2 9 8 4" xfId="16086"/>
    <cellStyle name="Percent 2 9 8 5" xfId="16487"/>
    <cellStyle name="Percent 2 9 8 6" xfId="16886"/>
    <cellStyle name="Percent 2 9 8 7" xfId="17278"/>
    <cellStyle name="Percent 2 9 8 8" xfId="17677"/>
    <cellStyle name="Percent 2 9 8 9" xfId="18083"/>
    <cellStyle name="Percent 2 9 80" xfId="36144"/>
    <cellStyle name="Percent 2 9 81" xfId="36941"/>
    <cellStyle name="Percent 2 9 82" xfId="47104"/>
    <cellStyle name="Percent 2 9 83" xfId="48427"/>
    <cellStyle name="Percent 2 9 84" xfId="49686"/>
    <cellStyle name="Percent 2 9 85" xfId="50927"/>
    <cellStyle name="Percent 2 9 86" xfId="52129"/>
    <cellStyle name="Percent 2 9 87" xfId="53408"/>
    <cellStyle name="Percent 2 9 88" xfId="54650"/>
    <cellStyle name="Percent 2 9 89" xfId="55884"/>
    <cellStyle name="Percent 2 9 9" xfId="9361"/>
    <cellStyle name="Percent 2 9 9 10" xfId="18487"/>
    <cellStyle name="Percent 2 9 9 11" xfId="18897"/>
    <cellStyle name="Percent 2 9 9 12" xfId="19305"/>
    <cellStyle name="Percent 2 9 9 13" xfId="19710"/>
    <cellStyle name="Percent 2 9 9 14" xfId="20117"/>
    <cellStyle name="Percent 2 9 9 15" xfId="20516"/>
    <cellStyle name="Percent 2 9 9 16" xfId="20921"/>
    <cellStyle name="Percent 2 9 9 17" xfId="21250"/>
    <cellStyle name="Percent 2 9 9 18" xfId="47124"/>
    <cellStyle name="Percent 2 9 9 19" xfId="48447"/>
    <cellStyle name="Percent 2 9 9 2" xfId="15241"/>
    <cellStyle name="Percent 2 9 9 20" xfId="49706"/>
    <cellStyle name="Percent 2 9 9 21" xfId="50947"/>
    <cellStyle name="Percent 2 9 9 22" xfId="52149"/>
    <cellStyle name="Percent 2 9 9 23" xfId="53428"/>
    <cellStyle name="Percent 2 9 9 24" xfId="54670"/>
    <cellStyle name="Percent 2 9 9 25" xfId="55904"/>
    <cellStyle name="Percent 2 9 9 26" xfId="57131"/>
    <cellStyle name="Percent 2 9 9 27" xfId="58348"/>
    <cellStyle name="Percent 2 9 9 28" xfId="59556"/>
    <cellStyle name="Percent 2 9 9 29" xfId="60750"/>
    <cellStyle name="Percent 2 9 9 3" xfId="15687"/>
    <cellStyle name="Percent 2 9 9 30" xfId="62134"/>
    <cellStyle name="Percent 2 9 9 31" xfId="63328"/>
    <cellStyle name="Percent 2 9 9 4" xfId="16087"/>
    <cellStyle name="Percent 2 9 9 5" xfId="16488"/>
    <cellStyle name="Percent 2 9 9 6" xfId="16887"/>
    <cellStyle name="Percent 2 9 9 7" xfId="17279"/>
    <cellStyle name="Percent 2 9 9 8" xfId="17678"/>
    <cellStyle name="Percent 2 9 9 9" xfId="18084"/>
    <cellStyle name="Percent 2 9 90" xfId="57111"/>
    <cellStyle name="Percent 2 9 91" xfId="58328"/>
    <cellStyle name="Percent 2 9 92" xfId="59536"/>
    <cellStyle name="Percent 2 9 93" xfId="60730"/>
    <cellStyle name="Percent 2 9 94" xfId="62114"/>
    <cellStyle name="Percent 2 9 95" xfId="63308"/>
    <cellStyle name="Porcentagem" xfId="9395" builtinId="5"/>
    <cellStyle name="Porcentagem 2" xfId="9397"/>
    <cellStyle name="Porcentagem 2 10" xfId="9362"/>
    <cellStyle name="Porcentagem 2 11" xfId="9363"/>
    <cellStyle name="Porcentagem 2 12" xfId="9364"/>
    <cellStyle name="Porcentagem 2 13" xfId="9365"/>
    <cellStyle name="Porcentagem 2 13 2" xfId="15242"/>
    <cellStyle name="Porcentagem 2 13 3" xfId="31854"/>
    <cellStyle name="Porcentagem 2 13 4" xfId="41343"/>
    <cellStyle name="Porcentagem 2 13 5" xfId="43614"/>
    <cellStyle name="Porcentagem 2 13 6" xfId="32172"/>
    <cellStyle name="Porcentagem 2 14" xfId="9366"/>
    <cellStyle name="Porcentagem 2 14 2" xfId="15688"/>
    <cellStyle name="Porcentagem 2 14 3" xfId="32208"/>
    <cellStyle name="Porcentagem 2 14 4" xfId="41266"/>
    <cellStyle name="Porcentagem 2 14 5" xfId="43557"/>
    <cellStyle name="Porcentagem 2 14 6" xfId="30578"/>
    <cellStyle name="Porcentagem 2 15" xfId="9367"/>
    <cellStyle name="Porcentagem 2 15 2" xfId="16088"/>
    <cellStyle name="Porcentagem 2 15 3" xfId="32514"/>
    <cellStyle name="Porcentagem 2 15 4" xfId="36648"/>
    <cellStyle name="Porcentagem 2 15 5" xfId="40268"/>
    <cellStyle name="Porcentagem 2 15 6" xfId="44814"/>
    <cellStyle name="Porcentagem 2 16" xfId="9368"/>
    <cellStyle name="Porcentagem 2 16 2" xfId="16489"/>
    <cellStyle name="Porcentagem 2 16 3" xfId="32814"/>
    <cellStyle name="Porcentagem 2 16 4" xfId="35243"/>
    <cellStyle name="Porcentagem 2 16 5" xfId="17418"/>
    <cellStyle name="Porcentagem 2 16 6" xfId="37958"/>
    <cellStyle name="Porcentagem 2 17" xfId="9369"/>
    <cellStyle name="Porcentagem 2 17 2" xfId="16888"/>
    <cellStyle name="Porcentagem 2 17 3" xfId="33113"/>
    <cellStyle name="Porcentagem 2 17 4" xfId="38230"/>
    <cellStyle name="Porcentagem 2 17 5" xfId="38221"/>
    <cellStyle name="Porcentagem 2 17 6" xfId="42670"/>
    <cellStyle name="Porcentagem 2 18" xfId="9370"/>
    <cellStyle name="Porcentagem 2 18 2" xfId="17280"/>
    <cellStyle name="Porcentagem 2 18 3" xfId="33408"/>
    <cellStyle name="Porcentagem 2 18 4" xfId="38723"/>
    <cellStyle name="Porcentagem 2 18 5" xfId="41668"/>
    <cellStyle name="Porcentagem 2 18 6" xfId="41898"/>
    <cellStyle name="Porcentagem 2 19" xfId="9371"/>
    <cellStyle name="Porcentagem 2 19 2" xfId="17679"/>
    <cellStyle name="Porcentagem 2 19 3" xfId="33704"/>
    <cellStyle name="Porcentagem 2 19 4" xfId="38323"/>
    <cellStyle name="Porcentagem 2 19 5" xfId="38880"/>
    <cellStyle name="Porcentagem 2 19 6" xfId="11105"/>
    <cellStyle name="Porcentagem 2 2" xfId="9372"/>
    <cellStyle name="Porcentagem 2 2 10" xfId="18489"/>
    <cellStyle name="Porcentagem 2 2 11" xfId="18899"/>
    <cellStyle name="Porcentagem 2 2 12" xfId="19307"/>
    <cellStyle name="Porcentagem 2 2 13" xfId="19712"/>
    <cellStyle name="Porcentagem 2 2 14" xfId="20119"/>
    <cellStyle name="Porcentagem 2 2 15" xfId="20518"/>
    <cellStyle name="Porcentagem 2 2 16" xfId="20923"/>
    <cellStyle name="Porcentagem 2 2 17" xfId="21252"/>
    <cellStyle name="Porcentagem 2 2 18" xfId="47126"/>
    <cellStyle name="Porcentagem 2 2 19" xfId="48449"/>
    <cellStyle name="Porcentagem 2 2 2" xfId="15243"/>
    <cellStyle name="Porcentagem 2 2 20" xfId="49707"/>
    <cellStyle name="Porcentagem 2 2 21" xfId="50949"/>
    <cellStyle name="Porcentagem 2 2 22" xfId="52150"/>
    <cellStyle name="Porcentagem 2 2 23" xfId="53429"/>
    <cellStyle name="Porcentagem 2 2 24" xfId="54671"/>
    <cellStyle name="Porcentagem 2 2 25" xfId="55905"/>
    <cellStyle name="Porcentagem 2 2 26" xfId="57132"/>
    <cellStyle name="Porcentagem 2 2 27" xfId="58349"/>
    <cellStyle name="Porcentagem 2 2 28" xfId="59557"/>
    <cellStyle name="Porcentagem 2 2 29" xfId="60751"/>
    <cellStyle name="Porcentagem 2 2 3" xfId="15689"/>
    <cellStyle name="Porcentagem 2 2 30" xfId="62135"/>
    <cellStyle name="Porcentagem 2 2 31" xfId="63329"/>
    <cellStyle name="Porcentagem 2 2 4" xfId="16089"/>
    <cellStyle name="Porcentagem 2 2 5" xfId="16490"/>
    <cellStyle name="Porcentagem 2 2 6" xfId="16889"/>
    <cellStyle name="Porcentagem 2 2 7" xfId="17281"/>
    <cellStyle name="Porcentagem 2 2 8" xfId="17680"/>
    <cellStyle name="Porcentagem 2 2 9" xfId="18086"/>
    <cellStyle name="Porcentagem 2 20" xfId="9373"/>
    <cellStyle name="Porcentagem 2 20 2" xfId="18085"/>
    <cellStyle name="Porcentagem 2 20 3" xfId="33983"/>
    <cellStyle name="Porcentagem 2 20 4" xfId="31280"/>
    <cellStyle name="Porcentagem 2 20 5" xfId="40134"/>
    <cellStyle name="Porcentagem 2 20 6" xfId="41614"/>
    <cellStyle name="Porcentagem 2 21" xfId="9374"/>
    <cellStyle name="Porcentagem 2 21 2" xfId="18488"/>
    <cellStyle name="Porcentagem 2 21 3" xfId="34277"/>
    <cellStyle name="Porcentagem 2 21 4" xfId="40575"/>
    <cellStyle name="Porcentagem 2 21 5" xfId="43066"/>
    <cellStyle name="Porcentagem 2 21 6" xfId="44424"/>
    <cellStyle name="Porcentagem 2 22" xfId="9375"/>
    <cellStyle name="Porcentagem 2 22 2" xfId="18898"/>
    <cellStyle name="Porcentagem 2 22 3" xfId="34584"/>
    <cellStyle name="Porcentagem 2 22 4" xfId="10549"/>
    <cellStyle name="Porcentagem 2 22 5" xfId="35437"/>
    <cellStyle name="Porcentagem 2 22 6" xfId="43279"/>
    <cellStyle name="Porcentagem 2 23" xfId="9376"/>
    <cellStyle name="Porcentagem 2 23 2" xfId="19306"/>
    <cellStyle name="Porcentagem 2 23 3" xfId="34889"/>
    <cellStyle name="Porcentagem 2 23 4" xfId="15321"/>
    <cellStyle name="Porcentagem 2 23 5" xfId="35448"/>
    <cellStyle name="Porcentagem 2 23 6" xfId="40224"/>
    <cellStyle name="Porcentagem 2 24" xfId="9377"/>
    <cellStyle name="Porcentagem 2 24 2" xfId="19711"/>
    <cellStyle name="Porcentagem 2 24 3" xfId="35188"/>
    <cellStyle name="Porcentagem 2 24 4" xfId="31860"/>
    <cellStyle name="Porcentagem 2 24 5" xfId="38452"/>
    <cellStyle name="Porcentagem 2 24 6" xfId="13432"/>
    <cellStyle name="Porcentagem 2 25" xfId="9378"/>
    <cellStyle name="Porcentagem 2 25 2" xfId="20118"/>
    <cellStyle name="Porcentagem 2 25 3" xfId="35498"/>
    <cellStyle name="Porcentagem 2 25 4" xfId="35194"/>
    <cellStyle name="Porcentagem 2 25 5" xfId="40050"/>
    <cellStyle name="Porcentagem 2 25 6" xfId="43020"/>
    <cellStyle name="Porcentagem 2 26" xfId="9379"/>
    <cellStyle name="Porcentagem 2 26 2" xfId="20517"/>
    <cellStyle name="Porcentagem 2 26 3" xfId="35816"/>
    <cellStyle name="Porcentagem 2 26 4" xfId="38374"/>
    <cellStyle name="Porcentagem 2 26 5" xfId="39447"/>
    <cellStyle name="Porcentagem 2 26 6" xfId="35468"/>
    <cellStyle name="Porcentagem 2 27" xfId="9380"/>
    <cellStyle name="Porcentagem 2 27 2" xfId="20922"/>
    <cellStyle name="Porcentagem 2 27 3" xfId="36107"/>
    <cellStyle name="Porcentagem 2 27 4" xfId="39544"/>
    <cellStyle name="Porcentagem 2 27 5" xfId="42268"/>
    <cellStyle name="Porcentagem 2 27 6" xfId="43422"/>
    <cellStyle name="Porcentagem 2 28" xfId="9381"/>
    <cellStyle name="Porcentagem 2 28 2" xfId="21251"/>
    <cellStyle name="Porcentagem 2 28 3" xfId="36355"/>
    <cellStyle name="Porcentagem 2 28 4" xfId="30291"/>
    <cellStyle name="Porcentagem 2 28 5" xfId="34440"/>
    <cellStyle name="Porcentagem 2 28 6" xfId="41951"/>
    <cellStyle name="Porcentagem 2 29" xfId="9382"/>
    <cellStyle name="Porcentagem 2 3" xfId="9383"/>
    <cellStyle name="Porcentagem 2 3 10" xfId="18490"/>
    <cellStyle name="Porcentagem 2 3 11" xfId="18900"/>
    <cellStyle name="Porcentagem 2 3 12" xfId="19308"/>
    <cellStyle name="Porcentagem 2 3 13" xfId="19713"/>
    <cellStyle name="Porcentagem 2 3 14" xfId="20120"/>
    <cellStyle name="Porcentagem 2 3 15" xfId="20519"/>
    <cellStyle name="Porcentagem 2 3 16" xfId="20924"/>
    <cellStyle name="Porcentagem 2 3 17" xfId="21253"/>
    <cellStyle name="Porcentagem 2 3 18" xfId="47127"/>
    <cellStyle name="Porcentagem 2 3 19" xfId="48450"/>
    <cellStyle name="Porcentagem 2 3 2" xfId="15244"/>
    <cellStyle name="Porcentagem 2 3 20" xfId="49708"/>
    <cellStyle name="Porcentagem 2 3 21" xfId="50950"/>
    <cellStyle name="Porcentagem 2 3 22" xfId="52151"/>
    <cellStyle name="Porcentagem 2 3 23" xfId="53430"/>
    <cellStyle name="Porcentagem 2 3 24" xfId="54672"/>
    <cellStyle name="Porcentagem 2 3 25" xfId="55906"/>
    <cellStyle name="Porcentagem 2 3 26" xfId="57133"/>
    <cellStyle name="Porcentagem 2 3 27" xfId="58350"/>
    <cellStyle name="Porcentagem 2 3 28" xfId="59558"/>
    <cellStyle name="Porcentagem 2 3 29" xfId="60752"/>
    <cellStyle name="Porcentagem 2 3 3" xfId="15690"/>
    <cellStyle name="Porcentagem 2 3 30" xfId="62136"/>
    <cellStyle name="Porcentagem 2 3 31" xfId="63330"/>
    <cellStyle name="Porcentagem 2 3 4" xfId="16090"/>
    <cellStyle name="Porcentagem 2 3 5" xfId="16491"/>
    <cellStyle name="Porcentagem 2 3 6" xfId="16890"/>
    <cellStyle name="Porcentagem 2 3 7" xfId="17282"/>
    <cellStyle name="Porcentagem 2 3 8" xfId="17681"/>
    <cellStyle name="Porcentagem 2 3 9" xfId="18087"/>
    <cellStyle name="Porcentagem 2 30" xfId="9384"/>
    <cellStyle name="Porcentagem 2 31" xfId="9385"/>
    <cellStyle name="Porcentagem 2 32" xfId="9386"/>
    <cellStyle name="Porcentagem 2 33" xfId="9387"/>
    <cellStyle name="Porcentagem 2 4" xfId="9388"/>
    <cellStyle name="Porcentagem 2 4 10" xfId="18491"/>
    <cellStyle name="Porcentagem 2 4 11" xfId="18901"/>
    <cellStyle name="Porcentagem 2 4 12" xfId="19309"/>
    <cellStyle name="Porcentagem 2 4 13" xfId="19714"/>
    <cellStyle name="Porcentagem 2 4 14" xfId="20121"/>
    <cellStyle name="Porcentagem 2 4 15" xfId="20520"/>
    <cellStyle name="Porcentagem 2 4 16" xfId="20925"/>
    <cellStyle name="Porcentagem 2 4 17" xfId="21254"/>
    <cellStyle name="Porcentagem 2 4 18" xfId="47128"/>
    <cellStyle name="Porcentagem 2 4 19" xfId="48451"/>
    <cellStyle name="Porcentagem 2 4 2" xfId="15245"/>
    <cellStyle name="Porcentagem 2 4 20" xfId="49709"/>
    <cellStyle name="Porcentagem 2 4 21" xfId="50951"/>
    <cellStyle name="Porcentagem 2 4 22" xfId="52152"/>
    <cellStyle name="Porcentagem 2 4 23" xfId="53431"/>
    <cellStyle name="Porcentagem 2 4 24" xfId="54673"/>
    <cellStyle name="Porcentagem 2 4 25" xfId="55907"/>
    <cellStyle name="Porcentagem 2 4 26" xfId="57134"/>
    <cellStyle name="Porcentagem 2 4 27" xfId="58351"/>
    <cellStyle name="Porcentagem 2 4 28" xfId="59559"/>
    <cellStyle name="Porcentagem 2 4 29" xfId="60753"/>
    <cellStyle name="Porcentagem 2 4 3" xfId="15691"/>
    <cellStyle name="Porcentagem 2 4 30" xfId="62137"/>
    <cellStyle name="Porcentagem 2 4 31" xfId="63331"/>
    <cellStyle name="Porcentagem 2 4 4" xfId="16091"/>
    <cellStyle name="Porcentagem 2 4 5" xfId="16492"/>
    <cellStyle name="Porcentagem 2 4 6" xfId="16891"/>
    <cellStyle name="Porcentagem 2 4 7" xfId="17283"/>
    <cellStyle name="Porcentagem 2 4 8" xfId="17682"/>
    <cellStyle name="Porcentagem 2 4 9" xfId="18088"/>
    <cellStyle name="Porcentagem 2 5" xfId="9389"/>
    <cellStyle name="Porcentagem 2 5 10" xfId="18492"/>
    <cellStyle name="Porcentagem 2 5 11" xfId="18902"/>
    <cellStyle name="Porcentagem 2 5 12" xfId="19310"/>
    <cellStyle name="Porcentagem 2 5 13" xfId="19715"/>
    <cellStyle name="Porcentagem 2 5 14" xfId="20122"/>
    <cellStyle name="Porcentagem 2 5 15" xfId="20521"/>
    <cellStyle name="Porcentagem 2 5 16" xfId="20926"/>
    <cellStyle name="Porcentagem 2 5 17" xfId="21255"/>
    <cellStyle name="Porcentagem 2 5 18" xfId="47129"/>
    <cellStyle name="Porcentagem 2 5 19" xfId="48452"/>
    <cellStyle name="Porcentagem 2 5 2" xfId="15246"/>
    <cellStyle name="Porcentagem 2 5 20" xfId="49710"/>
    <cellStyle name="Porcentagem 2 5 21" xfId="50952"/>
    <cellStyle name="Porcentagem 2 5 22" xfId="52153"/>
    <cellStyle name="Porcentagem 2 5 23" xfId="53432"/>
    <cellStyle name="Porcentagem 2 5 24" xfId="54674"/>
    <cellStyle name="Porcentagem 2 5 25" xfId="55908"/>
    <cellStyle name="Porcentagem 2 5 26" xfId="57135"/>
    <cellStyle name="Porcentagem 2 5 27" xfId="58352"/>
    <cellStyle name="Porcentagem 2 5 28" xfId="59560"/>
    <cellStyle name="Porcentagem 2 5 29" xfId="60754"/>
    <cellStyle name="Porcentagem 2 5 3" xfId="15692"/>
    <cellStyle name="Porcentagem 2 5 30" xfId="62138"/>
    <cellStyle name="Porcentagem 2 5 31" xfId="63332"/>
    <cellStyle name="Porcentagem 2 5 4" xfId="16092"/>
    <cellStyle name="Porcentagem 2 5 5" xfId="16493"/>
    <cellStyle name="Porcentagem 2 5 6" xfId="16892"/>
    <cellStyle name="Porcentagem 2 5 7" xfId="17284"/>
    <cellStyle name="Porcentagem 2 5 8" xfId="17683"/>
    <cellStyle name="Porcentagem 2 5 9" xfId="18089"/>
    <cellStyle name="Porcentagem 2 6" xfId="9390"/>
    <cellStyle name="Porcentagem 2 6 10" xfId="18493"/>
    <cellStyle name="Porcentagem 2 6 11" xfId="18903"/>
    <cellStyle name="Porcentagem 2 6 12" xfId="19311"/>
    <cellStyle name="Porcentagem 2 6 13" xfId="19716"/>
    <cellStyle name="Porcentagem 2 6 14" xfId="20123"/>
    <cellStyle name="Porcentagem 2 6 15" xfId="20522"/>
    <cellStyle name="Porcentagem 2 6 16" xfId="20927"/>
    <cellStyle name="Porcentagem 2 6 17" xfId="21256"/>
    <cellStyle name="Porcentagem 2 6 18" xfId="47130"/>
    <cellStyle name="Porcentagem 2 6 19" xfId="48453"/>
    <cellStyle name="Porcentagem 2 6 2" xfId="15247"/>
    <cellStyle name="Porcentagem 2 6 20" xfId="49711"/>
    <cellStyle name="Porcentagem 2 6 21" xfId="50953"/>
    <cellStyle name="Porcentagem 2 6 22" xfId="52154"/>
    <cellStyle name="Porcentagem 2 6 23" xfId="53433"/>
    <cellStyle name="Porcentagem 2 6 24" xfId="54675"/>
    <cellStyle name="Porcentagem 2 6 25" xfId="55909"/>
    <cellStyle name="Porcentagem 2 6 26" xfId="57136"/>
    <cellStyle name="Porcentagem 2 6 27" xfId="58353"/>
    <cellStyle name="Porcentagem 2 6 28" xfId="59561"/>
    <cellStyle name="Porcentagem 2 6 29" xfId="60755"/>
    <cellStyle name="Porcentagem 2 6 3" xfId="15693"/>
    <cellStyle name="Porcentagem 2 6 30" xfId="62139"/>
    <cellStyle name="Porcentagem 2 6 31" xfId="63333"/>
    <cellStyle name="Porcentagem 2 6 4" xfId="16093"/>
    <cellStyle name="Porcentagem 2 6 5" xfId="16494"/>
    <cellStyle name="Porcentagem 2 6 6" xfId="16893"/>
    <cellStyle name="Porcentagem 2 6 7" xfId="17285"/>
    <cellStyle name="Porcentagem 2 6 8" xfId="17684"/>
    <cellStyle name="Porcentagem 2 6 9" xfId="18090"/>
    <cellStyle name="Porcentagem 2 7" xfId="9391"/>
    <cellStyle name="Porcentagem 2 7 10" xfId="18494"/>
    <cellStyle name="Porcentagem 2 7 11" xfId="18904"/>
    <cellStyle name="Porcentagem 2 7 12" xfId="19312"/>
    <cellStyle name="Porcentagem 2 7 13" xfId="19717"/>
    <cellStyle name="Porcentagem 2 7 14" xfId="20124"/>
    <cellStyle name="Porcentagem 2 7 15" xfId="20523"/>
    <cellStyle name="Porcentagem 2 7 16" xfId="20928"/>
    <cellStyle name="Porcentagem 2 7 17" xfId="21257"/>
    <cellStyle name="Porcentagem 2 7 18" xfId="47131"/>
    <cellStyle name="Porcentagem 2 7 19" xfId="48454"/>
    <cellStyle name="Porcentagem 2 7 2" xfId="15248"/>
    <cellStyle name="Porcentagem 2 7 20" xfId="49712"/>
    <cellStyle name="Porcentagem 2 7 21" xfId="50954"/>
    <cellStyle name="Porcentagem 2 7 22" xfId="52155"/>
    <cellStyle name="Porcentagem 2 7 23" xfId="53434"/>
    <cellStyle name="Porcentagem 2 7 24" xfId="54676"/>
    <cellStyle name="Porcentagem 2 7 25" xfId="55910"/>
    <cellStyle name="Porcentagem 2 7 26" xfId="57137"/>
    <cellStyle name="Porcentagem 2 7 27" xfId="58354"/>
    <cellStyle name="Porcentagem 2 7 28" xfId="59562"/>
    <cellStyle name="Porcentagem 2 7 29" xfId="60756"/>
    <cellStyle name="Porcentagem 2 7 3" xfId="15694"/>
    <cellStyle name="Porcentagem 2 7 30" xfId="62140"/>
    <cellStyle name="Porcentagem 2 7 31" xfId="63334"/>
    <cellStyle name="Porcentagem 2 7 4" xfId="16094"/>
    <cellStyle name="Porcentagem 2 7 5" xfId="16495"/>
    <cellStyle name="Porcentagem 2 7 6" xfId="16894"/>
    <cellStyle name="Porcentagem 2 7 7" xfId="17286"/>
    <cellStyle name="Porcentagem 2 7 8" xfId="17685"/>
    <cellStyle name="Porcentagem 2 7 9" xfId="18091"/>
    <cellStyle name="Porcentagem 2 8" xfId="9392"/>
    <cellStyle name="Porcentagem 2 9" xfId="9393"/>
    <cellStyle name="Separador de milhares 10" xfId="49713"/>
    <cellStyle name="Separador de milhares 11" xfId="50955"/>
    <cellStyle name="Separador de milhares 13" xfId="53435"/>
    <cellStyle name="Separador de milhares 2" xfId="9822"/>
    <cellStyle name="Separador de milhares 2 2" xfId="13171"/>
    <cellStyle name="Separador de milhares 2 3" xfId="13172"/>
    <cellStyle name="Separador de milhares 2 4" xfId="13173"/>
    <cellStyle name="Separador de milhares 2 5" xfId="13174"/>
    <cellStyle name="Separador de milhares 2 6" xfId="13175"/>
    <cellStyle name="Separador de milhares 3" xfId="22772"/>
    <cellStyle name="Separador de milhares 33" xfId="23806"/>
    <cellStyle name="Separador de milhares 34" xfId="22428"/>
    <cellStyle name="Separador de milhares 37" xfId="24973"/>
    <cellStyle name="Separador de milhares 4" xfId="35484"/>
    <cellStyle name="Separador de milhares 44" xfId="26318"/>
    <cellStyle name="Separador de milhares 45" xfId="26500"/>
    <cellStyle name="Separador de milhares 5" xfId="15249"/>
    <cellStyle name="Separador de milhares 50" xfId="27392"/>
    <cellStyle name="Separador de milhares 6" xfId="38757"/>
    <cellStyle name="Separador de milhares 6 2" xfId="13176"/>
    <cellStyle name="Separador de milhares 6 3" xfId="13177"/>
    <cellStyle name="Separador de milhares 6 4" xfId="13178"/>
    <cellStyle name="Separador de milhares 6 5" xfId="13179"/>
    <cellStyle name="Separador de milhares 61" xfId="29565"/>
    <cellStyle name="Separador de milhares 7" xfId="41822"/>
    <cellStyle name="Vírgula" xfId="9394" builtinId="3"/>
    <cellStyle name="Vírgula 2" xfId="63338"/>
  </cellStyles>
  <dxfs count="0"/>
  <tableStyles count="0" defaultTableStyle="TableStyleMedium9" defaultPivotStyle="PivotStyleLight16"/>
  <colors>
    <mruColors>
      <color rgb="FF66FFFF"/>
      <color rgb="FFCCFFFF"/>
      <color rgb="FFCCFFCC"/>
      <color rgb="FF99FF66"/>
      <color rgb="FFFFFFC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xdr:col>
      <xdr:colOff>2933700</xdr:colOff>
      <xdr:row>0</xdr:row>
      <xdr:rowOff>0</xdr:rowOff>
    </xdr:from>
    <xdr:ext cx="130398" cy="344696"/>
    <xdr:sp macro="" textlink="">
      <xdr:nvSpPr>
        <xdr:cNvPr id="2" name="CaixaDeTexto 1">
          <a:extLst>
            <a:ext uri="{FF2B5EF4-FFF2-40B4-BE49-F238E27FC236}">
              <a16:creationId xmlns:a16="http://schemas.microsoft.com/office/drawing/2014/main" xmlns="" id="{00000000-0008-0000-0200-000002000000}"/>
            </a:ext>
          </a:extLst>
        </xdr:cNvPr>
        <xdr:cNvSpPr txBox="1"/>
      </xdr:nvSpPr>
      <xdr:spPr>
        <a:xfrm>
          <a:off x="4181475" y="0"/>
          <a:ext cx="130398" cy="344696"/>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206457"/>
    <xdr:sp macro="" textlink="">
      <xdr:nvSpPr>
        <xdr:cNvPr id="3" name="CaixaDeTexto 2">
          <a:extLst>
            <a:ext uri="{FF2B5EF4-FFF2-40B4-BE49-F238E27FC236}">
              <a16:creationId xmlns:a16="http://schemas.microsoft.com/office/drawing/2014/main" xmlns="" id="{00000000-0008-0000-0200-000003000000}"/>
            </a:ext>
          </a:extLst>
        </xdr:cNvPr>
        <xdr:cNvSpPr txBox="1"/>
      </xdr:nvSpPr>
      <xdr:spPr>
        <a:xfrm>
          <a:off x="4181475" y="0"/>
          <a:ext cx="130398" cy="206457"/>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264560"/>
    <xdr:sp macro="" textlink="">
      <xdr:nvSpPr>
        <xdr:cNvPr id="4" name="CaixaDeTexto 3">
          <a:extLst>
            <a:ext uri="{FF2B5EF4-FFF2-40B4-BE49-F238E27FC236}">
              <a16:creationId xmlns:a16="http://schemas.microsoft.com/office/drawing/2014/main" xmlns="" id="{00000000-0008-0000-0200-000004000000}"/>
            </a:ext>
          </a:extLst>
        </xdr:cNvPr>
        <xdr:cNvSpPr txBox="1"/>
      </xdr:nvSpPr>
      <xdr:spPr>
        <a:xfrm>
          <a:off x="4181475" y="0"/>
          <a:ext cx="130398"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262615"/>
    <xdr:sp macro="" textlink="">
      <xdr:nvSpPr>
        <xdr:cNvPr id="5" name="CaixaDeTexto 4">
          <a:extLst>
            <a:ext uri="{FF2B5EF4-FFF2-40B4-BE49-F238E27FC236}">
              <a16:creationId xmlns:a16="http://schemas.microsoft.com/office/drawing/2014/main" xmlns="" id="{00000000-0008-0000-0200-000005000000}"/>
            </a:ext>
          </a:extLst>
        </xdr:cNvPr>
        <xdr:cNvSpPr txBox="1"/>
      </xdr:nvSpPr>
      <xdr:spPr>
        <a:xfrm>
          <a:off x="4181475" y="0"/>
          <a:ext cx="130398" cy="262615"/>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361048"/>
    <xdr:sp macro="" textlink="">
      <xdr:nvSpPr>
        <xdr:cNvPr id="6" name="CaixaDeTexto 5">
          <a:extLst>
            <a:ext uri="{FF2B5EF4-FFF2-40B4-BE49-F238E27FC236}">
              <a16:creationId xmlns:a16="http://schemas.microsoft.com/office/drawing/2014/main" xmlns="" id="{00000000-0008-0000-0200-000006000000}"/>
            </a:ext>
          </a:extLst>
        </xdr:cNvPr>
        <xdr:cNvSpPr txBox="1"/>
      </xdr:nvSpPr>
      <xdr:spPr>
        <a:xfrm>
          <a:off x="4181475" y="0"/>
          <a:ext cx="130398" cy="361048"/>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193944"/>
    <xdr:sp macro="" textlink="">
      <xdr:nvSpPr>
        <xdr:cNvPr id="7" name="CaixaDeTexto 6">
          <a:extLst>
            <a:ext uri="{FF2B5EF4-FFF2-40B4-BE49-F238E27FC236}">
              <a16:creationId xmlns:a16="http://schemas.microsoft.com/office/drawing/2014/main" xmlns="" id="{00000000-0008-0000-0200-000007000000}"/>
            </a:ext>
          </a:extLst>
        </xdr:cNvPr>
        <xdr:cNvSpPr txBox="1"/>
      </xdr:nvSpPr>
      <xdr:spPr>
        <a:xfrm>
          <a:off x="4181475" y="0"/>
          <a:ext cx="130398" cy="19394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264560"/>
    <xdr:sp macro="" textlink="">
      <xdr:nvSpPr>
        <xdr:cNvPr id="8" name="CaixaDeTexto 7">
          <a:extLst>
            <a:ext uri="{FF2B5EF4-FFF2-40B4-BE49-F238E27FC236}">
              <a16:creationId xmlns:a16="http://schemas.microsoft.com/office/drawing/2014/main" xmlns="" id="{00000000-0008-0000-0200-000008000000}"/>
            </a:ext>
          </a:extLst>
        </xdr:cNvPr>
        <xdr:cNvSpPr txBox="1"/>
      </xdr:nvSpPr>
      <xdr:spPr>
        <a:xfrm>
          <a:off x="4181475" y="0"/>
          <a:ext cx="130398"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262615"/>
    <xdr:sp macro="" textlink="">
      <xdr:nvSpPr>
        <xdr:cNvPr id="9" name="CaixaDeTexto 8">
          <a:extLst>
            <a:ext uri="{FF2B5EF4-FFF2-40B4-BE49-F238E27FC236}">
              <a16:creationId xmlns:a16="http://schemas.microsoft.com/office/drawing/2014/main" xmlns="" id="{00000000-0008-0000-0200-000009000000}"/>
            </a:ext>
          </a:extLst>
        </xdr:cNvPr>
        <xdr:cNvSpPr txBox="1"/>
      </xdr:nvSpPr>
      <xdr:spPr>
        <a:xfrm>
          <a:off x="4181475" y="0"/>
          <a:ext cx="130398" cy="262615"/>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206457"/>
    <xdr:sp macro="" textlink="">
      <xdr:nvSpPr>
        <xdr:cNvPr id="10" name="CaixaDeTexto 9">
          <a:extLst>
            <a:ext uri="{FF2B5EF4-FFF2-40B4-BE49-F238E27FC236}">
              <a16:creationId xmlns:a16="http://schemas.microsoft.com/office/drawing/2014/main" xmlns="" id="{00000000-0008-0000-0200-00000A000000}"/>
            </a:ext>
          </a:extLst>
        </xdr:cNvPr>
        <xdr:cNvSpPr txBox="1"/>
      </xdr:nvSpPr>
      <xdr:spPr>
        <a:xfrm>
          <a:off x="4181475" y="0"/>
          <a:ext cx="130398" cy="206457"/>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193944"/>
    <xdr:sp macro="" textlink="">
      <xdr:nvSpPr>
        <xdr:cNvPr id="11" name="CaixaDeTexto 10">
          <a:extLst>
            <a:ext uri="{FF2B5EF4-FFF2-40B4-BE49-F238E27FC236}">
              <a16:creationId xmlns:a16="http://schemas.microsoft.com/office/drawing/2014/main" xmlns="" id="{00000000-0008-0000-0200-00000B000000}"/>
            </a:ext>
          </a:extLst>
        </xdr:cNvPr>
        <xdr:cNvSpPr txBox="1"/>
      </xdr:nvSpPr>
      <xdr:spPr>
        <a:xfrm>
          <a:off x="4181475" y="0"/>
          <a:ext cx="130398" cy="19394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206457"/>
    <xdr:sp macro="" textlink="">
      <xdr:nvSpPr>
        <xdr:cNvPr id="12" name="CaixaDeTexto 11">
          <a:extLst>
            <a:ext uri="{FF2B5EF4-FFF2-40B4-BE49-F238E27FC236}">
              <a16:creationId xmlns:a16="http://schemas.microsoft.com/office/drawing/2014/main" xmlns="" id="{00000000-0008-0000-0200-00000C000000}"/>
            </a:ext>
          </a:extLst>
        </xdr:cNvPr>
        <xdr:cNvSpPr txBox="1"/>
      </xdr:nvSpPr>
      <xdr:spPr>
        <a:xfrm>
          <a:off x="4181475" y="0"/>
          <a:ext cx="130398" cy="206457"/>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193944"/>
    <xdr:sp macro="" textlink="">
      <xdr:nvSpPr>
        <xdr:cNvPr id="13" name="CaixaDeTexto 12">
          <a:extLst>
            <a:ext uri="{FF2B5EF4-FFF2-40B4-BE49-F238E27FC236}">
              <a16:creationId xmlns:a16="http://schemas.microsoft.com/office/drawing/2014/main" xmlns="" id="{00000000-0008-0000-0200-00000D000000}"/>
            </a:ext>
          </a:extLst>
        </xdr:cNvPr>
        <xdr:cNvSpPr txBox="1"/>
      </xdr:nvSpPr>
      <xdr:spPr>
        <a:xfrm>
          <a:off x="4181475" y="0"/>
          <a:ext cx="130398" cy="19394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206457"/>
    <xdr:sp macro="" textlink="">
      <xdr:nvSpPr>
        <xdr:cNvPr id="14" name="CaixaDeTexto 13">
          <a:extLst>
            <a:ext uri="{FF2B5EF4-FFF2-40B4-BE49-F238E27FC236}">
              <a16:creationId xmlns:a16="http://schemas.microsoft.com/office/drawing/2014/main" xmlns="" id="{00000000-0008-0000-0200-00000E000000}"/>
            </a:ext>
          </a:extLst>
        </xdr:cNvPr>
        <xdr:cNvSpPr txBox="1"/>
      </xdr:nvSpPr>
      <xdr:spPr>
        <a:xfrm>
          <a:off x="4181475" y="0"/>
          <a:ext cx="130398" cy="206457"/>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193944"/>
    <xdr:sp macro="" textlink="">
      <xdr:nvSpPr>
        <xdr:cNvPr id="15" name="CaixaDeTexto 14">
          <a:extLst>
            <a:ext uri="{FF2B5EF4-FFF2-40B4-BE49-F238E27FC236}">
              <a16:creationId xmlns:a16="http://schemas.microsoft.com/office/drawing/2014/main" xmlns="" id="{00000000-0008-0000-0200-00000F000000}"/>
            </a:ext>
          </a:extLst>
        </xdr:cNvPr>
        <xdr:cNvSpPr txBox="1"/>
      </xdr:nvSpPr>
      <xdr:spPr>
        <a:xfrm>
          <a:off x="4181475" y="0"/>
          <a:ext cx="130398" cy="19394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48</xdr:row>
      <xdr:rowOff>0</xdr:rowOff>
    </xdr:from>
    <xdr:ext cx="130398" cy="344696"/>
    <xdr:sp macro="" textlink="">
      <xdr:nvSpPr>
        <xdr:cNvPr id="16" name="CaixaDeTexto 15">
          <a:extLst>
            <a:ext uri="{FF2B5EF4-FFF2-40B4-BE49-F238E27FC236}">
              <a16:creationId xmlns:a16="http://schemas.microsoft.com/office/drawing/2014/main" xmlns="" id="{00000000-0008-0000-0200-000010000000}"/>
            </a:ext>
          </a:extLst>
        </xdr:cNvPr>
        <xdr:cNvSpPr txBox="1"/>
      </xdr:nvSpPr>
      <xdr:spPr>
        <a:xfrm>
          <a:off x="4181475" y="4057650"/>
          <a:ext cx="130398" cy="344696"/>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52</xdr:row>
      <xdr:rowOff>0</xdr:rowOff>
    </xdr:from>
    <xdr:ext cx="130398" cy="206457"/>
    <xdr:sp macro="" textlink="">
      <xdr:nvSpPr>
        <xdr:cNvPr id="17" name="CaixaDeTexto 16">
          <a:extLst>
            <a:ext uri="{FF2B5EF4-FFF2-40B4-BE49-F238E27FC236}">
              <a16:creationId xmlns:a16="http://schemas.microsoft.com/office/drawing/2014/main" xmlns="" id="{00000000-0008-0000-0200-000011000000}"/>
            </a:ext>
          </a:extLst>
        </xdr:cNvPr>
        <xdr:cNvSpPr txBox="1"/>
      </xdr:nvSpPr>
      <xdr:spPr>
        <a:xfrm>
          <a:off x="4181475" y="4895850"/>
          <a:ext cx="130398" cy="206457"/>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36</xdr:row>
      <xdr:rowOff>0</xdr:rowOff>
    </xdr:from>
    <xdr:ext cx="130398" cy="264560"/>
    <xdr:sp macro="" textlink="">
      <xdr:nvSpPr>
        <xdr:cNvPr id="18" name="CaixaDeTexto 17">
          <a:extLst>
            <a:ext uri="{FF2B5EF4-FFF2-40B4-BE49-F238E27FC236}">
              <a16:creationId xmlns:a16="http://schemas.microsoft.com/office/drawing/2014/main" xmlns="" id="{00000000-0008-0000-0200-000012000000}"/>
            </a:ext>
          </a:extLst>
        </xdr:cNvPr>
        <xdr:cNvSpPr txBox="1"/>
      </xdr:nvSpPr>
      <xdr:spPr>
        <a:xfrm>
          <a:off x="4181475" y="2105025"/>
          <a:ext cx="130398"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36</xdr:row>
      <xdr:rowOff>0</xdr:rowOff>
    </xdr:from>
    <xdr:ext cx="130398" cy="262615"/>
    <xdr:sp macro="" textlink="">
      <xdr:nvSpPr>
        <xdr:cNvPr id="19" name="CaixaDeTexto 18">
          <a:extLst>
            <a:ext uri="{FF2B5EF4-FFF2-40B4-BE49-F238E27FC236}">
              <a16:creationId xmlns:a16="http://schemas.microsoft.com/office/drawing/2014/main" xmlns="" id="{00000000-0008-0000-0200-000013000000}"/>
            </a:ext>
          </a:extLst>
        </xdr:cNvPr>
        <xdr:cNvSpPr txBox="1"/>
      </xdr:nvSpPr>
      <xdr:spPr>
        <a:xfrm>
          <a:off x="4181475" y="2105025"/>
          <a:ext cx="130398" cy="262615"/>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48</xdr:row>
      <xdr:rowOff>0</xdr:rowOff>
    </xdr:from>
    <xdr:ext cx="130398" cy="361048"/>
    <xdr:sp macro="" textlink="">
      <xdr:nvSpPr>
        <xdr:cNvPr id="20" name="CaixaDeTexto 19">
          <a:extLst>
            <a:ext uri="{FF2B5EF4-FFF2-40B4-BE49-F238E27FC236}">
              <a16:creationId xmlns:a16="http://schemas.microsoft.com/office/drawing/2014/main" xmlns="" id="{00000000-0008-0000-0200-000014000000}"/>
            </a:ext>
          </a:extLst>
        </xdr:cNvPr>
        <xdr:cNvSpPr txBox="1"/>
      </xdr:nvSpPr>
      <xdr:spPr>
        <a:xfrm>
          <a:off x="4181475" y="4057650"/>
          <a:ext cx="130398" cy="361048"/>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52</xdr:row>
      <xdr:rowOff>0</xdr:rowOff>
    </xdr:from>
    <xdr:ext cx="130398" cy="193944"/>
    <xdr:sp macro="" textlink="">
      <xdr:nvSpPr>
        <xdr:cNvPr id="21" name="CaixaDeTexto 20">
          <a:extLst>
            <a:ext uri="{FF2B5EF4-FFF2-40B4-BE49-F238E27FC236}">
              <a16:creationId xmlns:a16="http://schemas.microsoft.com/office/drawing/2014/main" xmlns="" id="{00000000-0008-0000-0200-000015000000}"/>
            </a:ext>
          </a:extLst>
        </xdr:cNvPr>
        <xdr:cNvSpPr txBox="1"/>
      </xdr:nvSpPr>
      <xdr:spPr>
        <a:xfrm>
          <a:off x="4181475" y="4895850"/>
          <a:ext cx="130398" cy="19394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36</xdr:row>
      <xdr:rowOff>0</xdr:rowOff>
    </xdr:from>
    <xdr:ext cx="130398" cy="264560"/>
    <xdr:sp macro="" textlink="">
      <xdr:nvSpPr>
        <xdr:cNvPr id="22" name="CaixaDeTexto 21">
          <a:extLst>
            <a:ext uri="{FF2B5EF4-FFF2-40B4-BE49-F238E27FC236}">
              <a16:creationId xmlns:a16="http://schemas.microsoft.com/office/drawing/2014/main" xmlns="" id="{00000000-0008-0000-0200-000016000000}"/>
            </a:ext>
          </a:extLst>
        </xdr:cNvPr>
        <xdr:cNvSpPr txBox="1"/>
      </xdr:nvSpPr>
      <xdr:spPr>
        <a:xfrm>
          <a:off x="4181475" y="2105025"/>
          <a:ext cx="130398"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36</xdr:row>
      <xdr:rowOff>0</xdr:rowOff>
    </xdr:from>
    <xdr:ext cx="130398" cy="262615"/>
    <xdr:sp macro="" textlink="">
      <xdr:nvSpPr>
        <xdr:cNvPr id="23" name="CaixaDeTexto 22">
          <a:extLst>
            <a:ext uri="{FF2B5EF4-FFF2-40B4-BE49-F238E27FC236}">
              <a16:creationId xmlns:a16="http://schemas.microsoft.com/office/drawing/2014/main" xmlns="" id="{00000000-0008-0000-0200-000017000000}"/>
            </a:ext>
          </a:extLst>
        </xdr:cNvPr>
        <xdr:cNvSpPr txBox="1"/>
      </xdr:nvSpPr>
      <xdr:spPr>
        <a:xfrm>
          <a:off x="4181475" y="2105025"/>
          <a:ext cx="130398" cy="262615"/>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53</xdr:row>
      <xdr:rowOff>0</xdr:rowOff>
    </xdr:from>
    <xdr:ext cx="130398" cy="206457"/>
    <xdr:sp macro="" textlink="">
      <xdr:nvSpPr>
        <xdr:cNvPr id="24" name="CaixaDeTexto 23">
          <a:extLst>
            <a:ext uri="{FF2B5EF4-FFF2-40B4-BE49-F238E27FC236}">
              <a16:creationId xmlns:a16="http://schemas.microsoft.com/office/drawing/2014/main" xmlns="" id="{00000000-0008-0000-0200-000018000000}"/>
            </a:ext>
          </a:extLst>
        </xdr:cNvPr>
        <xdr:cNvSpPr txBox="1"/>
      </xdr:nvSpPr>
      <xdr:spPr>
        <a:xfrm>
          <a:off x="4181475" y="5095875"/>
          <a:ext cx="130398" cy="206457"/>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53</xdr:row>
      <xdr:rowOff>0</xdr:rowOff>
    </xdr:from>
    <xdr:ext cx="130398" cy="193944"/>
    <xdr:sp macro="" textlink="">
      <xdr:nvSpPr>
        <xdr:cNvPr id="25" name="CaixaDeTexto 24">
          <a:extLst>
            <a:ext uri="{FF2B5EF4-FFF2-40B4-BE49-F238E27FC236}">
              <a16:creationId xmlns:a16="http://schemas.microsoft.com/office/drawing/2014/main" xmlns="" id="{00000000-0008-0000-0200-000019000000}"/>
            </a:ext>
          </a:extLst>
        </xdr:cNvPr>
        <xdr:cNvSpPr txBox="1"/>
      </xdr:nvSpPr>
      <xdr:spPr>
        <a:xfrm>
          <a:off x="4181475" y="5095875"/>
          <a:ext cx="130398" cy="19394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54</xdr:row>
      <xdr:rowOff>0</xdr:rowOff>
    </xdr:from>
    <xdr:ext cx="130398" cy="206457"/>
    <xdr:sp macro="" textlink="">
      <xdr:nvSpPr>
        <xdr:cNvPr id="26" name="CaixaDeTexto 25">
          <a:extLst>
            <a:ext uri="{FF2B5EF4-FFF2-40B4-BE49-F238E27FC236}">
              <a16:creationId xmlns:a16="http://schemas.microsoft.com/office/drawing/2014/main" xmlns="" id="{00000000-0008-0000-0200-00001A000000}"/>
            </a:ext>
          </a:extLst>
        </xdr:cNvPr>
        <xdr:cNvSpPr txBox="1"/>
      </xdr:nvSpPr>
      <xdr:spPr>
        <a:xfrm>
          <a:off x="4181475" y="5305425"/>
          <a:ext cx="130398" cy="206457"/>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54</xdr:row>
      <xdr:rowOff>0</xdr:rowOff>
    </xdr:from>
    <xdr:ext cx="130398" cy="193944"/>
    <xdr:sp macro="" textlink="">
      <xdr:nvSpPr>
        <xdr:cNvPr id="27" name="CaixaDeTexto 26">
          <a:extLst>
            <a:ext uri="{FF2B5EF4-FFF2-40B4-BE49-F238E27FC236}">
              <a16:creationId xmlns:a16="http://schemas.microsoft.com/office/drawing/2014/main" xmlns="" id="{00000000-0008-0000-0200-00001B000000}"/>
            </a:ext>
          </a:extLst>
        </xdr:cNvPr>
        <xdr:cNvSpPr txBox="1"/>
      </xdr:nvSpPr>
      <xdr:spPr>
        <a:xfrm>
          <a:off x="4181475" y="5305425"/>
          <a:ext cx="130398" cy="19394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55</xdr:row>
      <xdr:rowOff>0</xdr:rowOff>
    </xdr:from>
    <xdr:ext cx="130398" cy="206457"/>
    <xdr:sp macro="" textlink="">
      <xdr:nvSpPr>
        <xdr:cNvPr id="28" name="CaixaDeTexto 27">
          <a:extLst>
            <a:ext uri="{FF2B5EF4-FFF2-40B4-BE49-F238E27FC236}">
              <a16:creationId xmlns:a16="http://schemas.microsoft.com/office/drawing/2014/main" xmlns="" id="{00000000-0008-0000-0200-00001C000000}"/>
            </a:ext>
          </a:extLst>
        </xdr:cNvPr>
        <xdr:cNvSpPr txBox="1"/>
      </xdr:nvSpPr>
      <xdr:spPr>
        <a:xfrm>
          <a:off x="4181475" y="5505450"/>
          <a:ext cx="130398" cy="206457"/>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55</xdr:row>
      <xdr:rowOff>0</xdr:rowOff>
    </xdr:from>
    <xdr:ext cx="130398" cy="193944"/>
    <xdr:sp macro="" textlink="">
      <xdr:nvSpPr>
        <xdr:cNvPr id="29" name="CaixaDeTexto 28">
          <a:extLst>
            <a:ext uri="{FF2B5EF4-FFF2-40B4-BE49-F238E27FC236}">
              <a16:creationId xmlns:a16="http://schemas.microsoft.com/office/drawing/2014/main" xmlns="" id="{00000000-0008-0000-0200-00001D000000}"/>
            </a:ext>
          </a:extLst>
        </xdr:cNvPr>
        <xdr:cNvSpPr txBox="1"/>
      </xdr:nvSpPr>
      <xdr:spPr>
        <a:xfrm>
          <a:off x="4181475" y="5505450"/>
          <a:ext cx="130398" cy="19394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49</xdr:row>
      <xdr:rowOff>0</xdr:rowOff>
    </xdr:from>
    <xdr:ext cx="130398" cy="344696"/>
    <xdr:sp macro="" textlink="">
      <xdr:nvSpPr>
        <xdr:cNvPr id="30" name="CaixaDeTexto 29">
          <a:extLst>
            <a:ext uri="{FF2B5EF4-FFF2-40B4-BE49-F238E27FC236}">
              <a16:creationId xmlns:a16="http://schemas.microsoft.com/office/drawing/2014/main" xmlns="" id="{00000000-0008-0000-0200-00001E000000}"/>
            </a:ext>
          </a:extLst>
        </xdr:cNvPr>
        <xdr:cNvSpPr txBox="1"/>
      </xdr:nvSpPr>
      <xdr:spPr>
        <a:xfrm>
          <a:off x="4181475" y="4267200"/>
          <a:ext cx="130398" cy="344696"/>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49</xdr:row>
      <xdr:rowOff>0</xdr:rowOff>
    </xdr:from>
    <xdr:ext cx="130398" cy="361048"/>
    <xdr:sp macro="" textlink="">
      <xdr:nvSpPr>
        <xdr:cNvPr id="31" name="CaixaDeTexto 30">
          <a:extLst>
            <a:ext uri="{FF2B5EF4-FFF2-40B4-BE49-F238E27FC236}">
              <a16:creationId xmlns:a16="http://schemas.microsoft.com/office/drawing/2014/main" xmlns="" id="{00000000-0008-0000-0200-00001F000000}"/>
            </a:ext>
          </a:extLst>
        </xdr:cNvPr>
        <xdr:cNvSpPr txBox="1"/>
      </xdr:nvSpPr>
      <xdr:spPr>
        <a:xfrm>
          <a:off x="4181475" y="4267200"/>
          <a:ext cx="130398" cy="361048"/>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3</xdr:col>
      <xdr:colOff>2933700</xdr:colOff>
      <xdr:row>66</xdr:row>
      <xdr:rowOff>0</xdr:rowOff>
    </xdr:from>
    <xdr:ext cx="130398" cy="193944"/>
    <xdr:sp macro="" textlink="">
      <xdr:nvSpPr>
        <xdr:cNvPr id="41" name="CaixaDeTexto 40">
          <a:extLst>
            <a:ext uri="{FF2B5EF4-FFF2-40B4-BE49-F238E27FC236}">
              <a16:creationId xmlns:a16="http://schemas.microsoft.com/office/drawing/2014/main" xmlns="" id="{00000000-0008-0000-0200-000029000000}"/>
            </a:ext>
          </a:extLst>
        </xdr:cNvPr>
        <xdr:cNvSpPr txBox="1"/>
      </xdr:nvSpPr>
      <xdr:spPr>
        <a:xfrm>
          <a:off x="4181475" y="4895850"/>
          <a:ext cx="130398" cy="19394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3</xdr:col>
      <xdr:colOff>2933700</xdr:colOff>
      <xdr:row>66</xdr:row>
      <xdr:rowOff>0</xdr:rowOff>
    </xdr:from>
    <xdr:ext cx="130398" cy="206457"/>
    <xdr:sp macro="" textlink="">
      <xdr:nvSpPr>
        <xdr:cNvPr id="42" name="CaixaDeTexto 41">
          <a:extLst>
            <a:ext uri="{FF2B5EF4-FFF2-40B4-BE49-F238E27FC236}">
              <a16:creationId xmlns:a16="http://schemas.microsoft.com/office/drawing/2014/main" xmlns="" id="{00000000-0008-0000-0200-00002A000000}"/>
            </a:ext>
          </a:extLst>
        </xdr:cNvPr>
        <xdr:cNvSpPr txBox="1"/>
      </xdr:nvSpPr>
      <xdr:spPr>
        <a:xfrm>
          <a:off x="4181475" y="5095875"/>
          <a:ext cx="130398" cy="206457"/>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3</xdr:col>
      <xdr:colOff>2933700</xdr:colOff>
      <xdr:row>66</xdr:row>
      <xdr:rowOff>0</xdr:rowOff>
    </xdr:from>
    <xdr:ext cx="130398" cy="193944"/>
    <xdr:sp macro="" textlink="">
      <xdr:nvSpPr>
        <xdr:cNvPr id="43" name="CaixaDeTexto 42">
          <a:extLst>
            <a:ext uri="{FF2B5EF4-FFF2-40B4-BE49-F238E27FC236}">
              <a16:creationId xmlns:a16="http://schemas.microsoft.com/office/drawing/2014/main" xmlns="" id="{00000000-0008-0000-0200-00002B000000}"/>
            </a:ext>
          </a:extLst>
        </xdr:cNvPr>
        <xdr:cNvSpPr txBox="1"/>
      </xdr:nvSpPr>
      <xdr:spPr>
        <a:xfrm>
          <a:off x="4181475" y="5095875"/>
          <a:ext cx="130398" cy="19394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3</xdr:col>
      <xdr:colOff>2933700</xdr:colOff>
      <xdr:row>66</xdr:row>
      <xdr:rowOff>0</xdr:rowOff>
    </xdr:from>
    <xdr:ext cx="130398" cy="206457"/>
    <xdr:sp macro="" textlink="">
      <xdr:nvSpPr>
        <xdr:cNvPr id="44" name="CaixaDeTexto 43">
          <a:extLst>
            <a:ext uri="{FF2B5EF4-FFF2-40B4-BE49-F238E27FC236}">
              <a16:creationId xmlns:a16="http://schemas.microsoft.com/office/drawing/2014/main" xmlns="" id="{00000000-0008-0000-0200-00002C000000}"/>
            </a:ext>
          </a:extLst>
        </xdr:cNvPr>
        <xdr:cNvSpPr txBox="1"/>
      </xdr:nvSpPr>
      <xdr:spPr>
        <a:xfrm>
          <a:off x="4181475" y="5305425"/>
          <a:ext cx="130398" cy="206457"/>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3</xdr:col>
      <xdr:colOff>2933700</xdr:colOff>
      <xdr:row>66</xdr:row>
      <xdr:rowOff>0</xdr:rowOff>
    </xdr:from>
    <xdr:ext cx="130398" cy="193944"/>
    <xdr:sp macro="" textlink="">
      <xdr:nvSpPr>
        <xdr:cNvPr id="45" name="CaixaDeTexto 44">
          <a:extLst>
            <a:ext uri="{FF2B5EF4-FFF2-40B4-BE49-F238E27FC236}">
              <a16:creationId xmlns:a16="http://schemas.microsoft.com/office/drawing/2014/main" xmlns="" id="{00000000-0008-0000-0200-00002D000000}"/>
            </a:ext>
          </a:extLst>
        </xdr:cNvPr>
        <xdr:cNvSpPr txBox="1"/>
      </xdr:nvSpPr>
      <xdr:spPr>
        <a:xfrm>
          <a:off x="4181475" y="5305425"/>
          <a:ext cx="130398" cy="19394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3</xdr:col>
      <xdr:colOff>2933700</xdr:colOff>
      <xdr:row>66</xdr:row>
      <xdr:rowOff>0</xdr:rowOff>
    </xdr:from>
    <xdr:ext cx="130398" cy="206457"/>
    <xdr:sp macro="" textlink="">
      <xdr:nvSpPr>
        <xdr:cNvPr id="46" name="CaixaDeTexto 45">
          <a:extLst>
            <a:ext uri="{FF2B5EF4-FFF2-40B4-BE49-F238E27FC236}">
              <a16:creationId xmlns:a16="http://schemas.microsoft.com/office/drawing/2014/main" xmlns="" id="{00000000-0008-0000-0200-00002E000000}"/>
            </a:ext>
          </a:extLst>
        </xdr:cNvPr>
        <xdr:cNvSpPr txBox="1"/>
      </xdr:nvSpPr>
      <xdr:spPr>
        <a:xfrm>
          <a:off x="4181475" y="5505450"/>
          <a:ext cx="130398" cy="206457"/>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3</xdr:col>
      <xdr:colOff>2933700</xdr:colOff>
      <xdr:row>66</xdr:row>
      <xdr:rowOff>0</xdr:rowOff>
    </xdr:from>
    <xdr:ext cx="130398" cy="193944"/>
    <xdr:sp macro="" textlink="">
      <xdr:nvSpPr>
        <xdr:cNvPr id="47" name="CaixaDeTexto 46">
          <a:extLst>
            <a:ext uri="{FF2B5EF4-FFF2-40B4-BE49-F238E27FC236}">
              <a16:creationId xmlns:a16="http://schemas.microsoft.com/office/drawing/2014/main" xmlns="" id="{00000000-0008-0000-0200-00002F000000}"/>
            </a:ext>
          </a:extLst>
        </xdr:cNvPr>
        <xdr:cNvSpPr txBox="1"/>
      </xdr:nvSpPr>
      <xdr:spPr>
        <a:xfrm>
          <a:off x="4181475" y="5505450"/>
          <a:ext cx="130398" cy="19394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xdr:col>
      <xdr:colOff>2933700</xdr:colOff>
      <xdr:row>0</xdr:row>
      <xdr:rowOff>0</xdr:rowOff>
    </xdr:from>
    <xdr:ext cx="130398" cy="344696"/>
    <xdr:sp macro="" textlink="">
      <xdr:nvSpPr>
        <xdr:cNvPr id="2" name="CaixaDeTexto 1">
          <a:extLst>
            <a:ext uri="{FF2B5EF4-FFF2-40B4-BE49-F238E27FC236}">
              <a16:creationId xmlns:a16="http://schemas.microsoft.com/office/drawing/2014/main" xmlns="" id="{340C0540-04EA-418A-8AE5-8CC392BD263D}"/>
            </a:ext>
          </a:extLst>
        </xdr:cNvPr>
        <xdr:cNvSpPr txBox="1"/>
      </xdr:nvSpPr>
      <xdr:spPr>
        <a:xfrm>
          <a:off x="1676400" y="0"/>
          <a:ext cx="130398" cy="344696"/>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206457"/>
    <xdr:sp macro="" textlink="">
      <xdr:nvSpPr>
        <xdr:cNvPr id="3" name="CaixaDeTexto 2">
          <a:extLst>
            <a:ext uri="{FF2B5EF4-FFF2-40B4-BE49-F238E27FC236}">
              <a16:creationId xmlns:a16="http://schemas.microsoft.com/office/drawing/2014/main" xmlns="" id="{710E4023-E0C6-43AB-906F-BCA8D187038F}"/>
            </a:ext>
          </a:extLst>
        </xdr:cNvPr>
        <xdr:cNvSpPr txBox="1"/>
      </xdr:nvSpPr>
      <xdr:spPr>
        <a:xfrm>
          <a:off x="1676400" y="0"/>
          <a:ext cx="130398" cy="206457"/>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264560"/>
    <xdr:sp macro="" textlink="">
      <xdr:nvSpPr>
        <xdr:cNvPr id="4" name="CaixaDeTexto 3">
          <a:extLst>
            <a:ext uri="{FF2B5EF4-FFF2-40B4-BE49-F238E27FC236}">
              <a16:creationId xmlns:a16="http://schemas.microsoft.com/office/drawing/2014/main" xmlns="" id="{2AD79D31-E989-4E9E-B391-4CAAC4823304}"/>
            </a:ext>
          </a:extLst>
        </xdr:cNvPr>
        <xdr:cNvSpPr txBox="1"/>
      </xdr:nvSpPr>
      <xdr:spPr>
        <a:xfrm>
          <a:off x="1676400" y="0"/>
          <a:ext cx="130398"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262615"/>
    <xdr:sp macro="" textlink="">
      <xdr:nvSpPr>
        <xdr:cNvPr id="5" name="CaixaDeTexto 4">
          <a:extLst>
            <a:ext uri="{FF2B5EF4-FFF2-40B4-BE49-F238E27FC236}">
              <a16:creationId xmlns:a16="http://schemas.microsoft.com/office/drawing/2014/main" xmlns="" id="{4044DA2A-89B0-4581-ACA6-D81840DF8296}"/>
            </a:ext>
          </a:extLst>
        </xdr:cNvPr>
        <xdr:cNvSpPr txBox="1"/>
      </xdr:nvSpPr>
      <xdr:spPr>
        <a:xfrm>
          <a:off x="1676400" y="0"/>
          <a:ext cx="130398" cy="262615"/>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361048"/>
    <xdr:sp macro="" textlink="">
      <xdr:nvSpPr>
        <xdr:cNvPr id="6" name="CaixaDeTexto 5">
          <a:extLst>
            <a:ext uri="{FF2B5EF4-FFF2-40B4-BE49-F238E27FC236}">
              <a16:creationId xmlns:a16="http://schemas.microsoft.com/office/drawing/2014/main" xmlns="" id="{CF84D29B-7D7B-46DE-9F82-5B040FF14F3C}"/>
            </a:ext>
          </a:extLst>
        </xdr:cNvPr>
        <xdr:cNvSpPr txBox="1"/>
      </xdr:nvSpPr>
      <xdr:spPr>
        <a:xfrm>
          <a:off x="1676400" y="0"/>
          <a:ext cx="130398" cy="361048"/>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193944"/>
    <xdr:sp macro="" textlink="">
      <xdr:nvSpPr>
        <xdr:cNvPr id="7" name="CaixaDeTexto 6">
          <a:extLst>
            <a:ext uri="{FF2B5EF4-FFF2-40B4-BE49-F238E27FC236}">
              <a16:creationId xmlns:a16="http://schemas.microsoft.com/office/drawing/2014/main" xmlns="" id="{E2291C6E-13D7-434E-B531-EB5E44C33DE5}"/>
            </a:ext>
          </a:extLst>
        </xdr:cNvPr>
        <xdr:cNvSpPr txBox="1"/>
      </xdr:nvSpPr>
      <xdr:spPr>
        <a:xfrm>
          <a:off x="1676400" y="0"/>
          <a:ext cx="130398" cy="19394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264560"/>
    <xdr:sp macro="" textlink="">
      <xdr:nvSpPr>
        <xdr:cNvPr id="8" name="CaixaDeTexto 7">
          <a:extLst>
            <a:ext uri="{FF2B5EF4-FFF2-40B4-BE49-F238E27FC236}">
              <a16:creationId xmlns:a16="http://schemas.microsoft.com/office/drawing/2014/main" xmlns="" id="{6DE04CDE-6F83-4DC2-84D2-288D5E898F71}"/>
            </a:ext>
          </a:extLst>
        </xdr:cNvPr>
        <xdr:cNvSpPr txBox="1"/>
      </xdr:nvSpPr>
      <xdr:spPr>
        <a:xfrm>
          <a:off x="1676400" y="0"/>
          <a:ext cx="130398"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262615"/>
    <xdr:sp macro="" textlink="">
      <xdr:nvSpPr>
        <xdr:cNvPr id="9" name="CaixaDeTexto 8">
          <a:extLst>
            <a:ext uri="{FF2B5EF4-FFF2-40B4-BE49-F238E27FC236}">
              <a16:creationId xmlns:a16="http://schemas.microsoft.com/office/drawing/2014/main" xmlns="" id="{76EA6275-937F-4FF5-AC91-69DD768AC5A1}"/>
            </a:ext>
          </a:extLst>
        </xdr:cNvPr>
        <xdr:cNvSpPr txBox="1"/>
      </xdr:nvSpPr>
      <xdr:spPr>
        <a:xfrm>
          <a:off x="1676400" y="0"/>
          <a:ext cx="130398" cy="262615"/>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206457"/>
    <xdr:sp macro="" textlink="">
      <xdr:nvSpPr>
        <xdr:cNvPr id="10" name="CaixaDeTexto 9">
          <a:extLst>
            <a:ext uri="{FF2B5EF4-FFF2-40B4-BE49-F238E27FC236}">
              <a16:creationId xmlns:a16="http://schemas.microsoft.com/office/drawing/2014/main" xmlns="" id="{B47A5BCC-9019-4C1E-A9D2-F853A131A6A5}"/>
            </a:ext>
          </a:extLst>
        </xdr:cNvPr>
        <xdr:cNvSpPr txBox="1"/>
      </xdr:nvSpPr>
      <xdr:spPr>
        <a:xfrm>
          <a:off x="1676400" y="0"/>
          <a:ext cx="130398" cy="206457"/>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193944"/>
    <xdr:sp macro="" textlink="">
      <xdr:nvSpPr>
        <xdr:cNvPr id="11" name="CaixaDeTexto 10">
          <a:extLst>
            <a:ext uri="{FF2B5EF4-FFF2-40B4-BE49-F238E27FC236}">
              <a16:creationId xmlns:a16="http://schemas.microsoft.com/office/drawing/2014/main" xmlns="" id="{695E356B-550D-4FF9-A5DF-D67E02C0D18C}"/>
            </a:ext>
          </a:extLst>
        </xdr:cNvPr>
        <xdr:cNvSpPr txBox="1"/>
      </xdr:nvSpPr>
      <xdr:spPr>
        <a:xfrm>
          <a:off x="1676400" y="0"/>
          <a:ext cx="130398" cy="19394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206457"/>
    <xdr:sp macro="" textlink="">
      <xdr:nvSpPr>
        <xdr:cNvPr id="12" name="CaixaDeTexto 11">
          <a:extLst>
            <a:ext uri="{FF2B5EF4-FFF2-40B4-BE49-F238E27FC236}">
              <a16:creationId xmlns:a16="http://schemas.microsoft.com/office/drawing/2014/main" xmlns="" id="{CA345B8E-F7C3-4C10-97BD-153CE43B8E54}"/>
            </a:ext>
          </a:extLst>
        </xdr:cNvPr>
        <xdr:cNvSpPr txBox="1"/>
      </xdr:nvSpPr>
      <xdr:spPr>
        <a:xfrm>
          <a:off x="1676400" y="0"/>
          <a:ext cx="130398" cy="206457"/>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193944"/>
    <xdr:sp macro="" textlink="">
      <xdr:nvSpPr>
        <xdr:cNvPr id="13" name="CaixaDeTexto 12">
          <a:extLst>
            <a:ext uri="{FF2B5EF4-FFF2-40B4-BE49-F238E27FC236}">
              <a16:creationId xmlns:a16="http://schemas.microsoft.com/office/drawing/2014/main" xmlns="" id="{4B65F371-3CE6-4DCA-858E-FDE3274DC12A}"/>
            </a:ext>
          </a:extLst>
        </xdr:cNvPr>
        <xdr:cNvSpPr txBox="1"/>
      </xdr:nvSpPr>
      <xdr:spPr>
        <a:xfrm>
          <a:off x="1676400" y="0"/>
          <a:ext cx="130398" cy="19394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206457"/>
    <xdr:sp macro="" textlink="">
      <xdr:nvSpPr>
        <xdr:cNvPr id="14" name="CaixaDeTexto 13">
          <a:extLst>
            <a:ext uri="{FF2B5EF4-FFF2-40B4-BE49-F238E27FC236}">
              <a16:creationId xmlns:a16="http://schemas.microsoft.com/office/drawing/2014/main" xmlns="" id="{B8DAB718-C2E4-4A51-9FEC-29890EAA3935}"/>
            </a:ext>
          </a:extLst>
        </xdr:cNvPr>
        <xdr:cNvSpPr txBox="1"/>
      </xdr:nvSpPr>
      <xdr:spPr>
        <a:xfrm>
          <a:off x="1676400" y="0"/>
          <a:ext cx="130398" cy="206457"/>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xdr:col>
      <xdr:colOff>2933700</xdr:colOff>
      <xdr:row>0</xdr:row>
      <xdr:rowOff>0</xdr:rowOff>
    </xdr:from>
    <xdr:ext cx="130398" cy="193944"/>
    <xdr:sp macro="" textlink="">
      <xdr:nvSpPr>
        <xdr:cNvPr id="15" name="CaixaDeTexto 14">
          <a:extLst>
            <a:ext uri="{FF2B5EF4-FFF2-40B4-BE49-F238E27FC236}">
              <a16:creationId xmlns:a16="http://schemas.microsoft.com/office/drawing/2014/main" xmlns="" id="{53FD489A-92EE-43AD-BF63-A30538B799DA}"/>
            </a:ext>
          </a:extLst>
        </xdr:cNvPr>
        <xdr:cNvSpPr txBox="1"/>
      </xdr:nvSpPr>
      <xdr:spPr>
        <a:xfrm>
          <a:off x="1676400" y="0"/>
          <a:ext cx="130398" cy="19394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Escritório">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Plan1">
    <pageSetUpPr fitToPage="1"/>
  </sheetPr>
  <dimension ref="C2:Q23"/>
  <sheetViews>
    <sheetView showGridLines="0" workbookViewId="0">
      <selection activeCell="Q17" sqref="Q17"/>
    </sheetView>
  </sheetViews>
  <sheetFormatPr defaultColWidth="9.140625" defaultRowHeight="20.25" x14ac:dyDescent="0.3"/>
  <cols>
    <col min="1" max="2" width="9.140625" style="32"/>
    <col min="3" max="3" width="5.85546875" style="32" customWidth="1"/>
    <col min="4" max="4" width="6" style="32" hidden="1" customWidth="1"/>
    <col min="5" max="6" width="9.140625" style="32" hidden="1" customWidth="1"/>
    <col min="7" max="7" width="2.5703125" style="32" hidden="1" customWidth="1"/>
    <col min="8" max="9" width="9.140625" style="32" hidden="1" customWidth="1"/>
    <col min="10" max="16" width="9.140625" style="32"/>
    <col min="17" max="17" width="122.85546875" style="32" customWidth="1"/>
    <col min="18" max="16384" width="9.140625" style="32"/>
  </cols>
  <sheetData>
    <row r="2" spans="3:17" x14ac:dyDescent="0.3">
      <c r="C2" s="33"/>
      <c r="D2" s="33"/>
      <c r="E2" s="33"/>
      <c r="F2" s="33"/>
      <c r="G2" s="33"/>
      <c r="H2" s="33"/>
      <c r="I2" s="33"/>
      <c r="J2" s="33"/>
      <c r="K2" s="33"/>
      <c r="L2" s="33"/>
      <c r="M2" s="33"/>
      <c r="N2" s="33"/>
      <c r="O2" s="33"/>
      <c r="P2" s="33"/>
      <c r="Q2" s="33"/>
    </row>
    <row r="3" spans="3:17" x14ac:dyDescent="0.3">
      <c r="C3" s="33"/>
      <c r="D3" s="33"/>
      <c r="E3" s="33"/>
      <c r="F3" s="33"/>
      <c r="G3" s="33"/>
      <c r="H3" s="33"/>
      <c r="I3" s="33"/>
      <c r="J3" s="33"/>
      <c r="K3" s="33"/>
      <c r="L3" s="33"/>
      <c r="M3" s="33"/>
      <c r="N3" s="33"/>
      <c r="O3" s="33"/>
      <c r="P3" s="33"/>
      <c r="Q3" s="33"/>
    </row>
    <row r="4" spans="3:17" x14ac:dyDescent="0.3">
      <c r="C4" s="33"/>
      <c r="D4" s="33"/>
      <c r="E4" s="33"/>
      <c r="F4" s="33"/>
      <c r="G4" s="33"/>
      <c r="H4" s="33"/>
      <c r="I4" s="33"/>
      <c r="J4" s="33"/>
      <c r="K4" s="33"/>
      <c r="L4" s="33"/>
      <c r="M4" s="33"/>
      <c r="N4" s="33"/>
      <c r="O4" s="33"/>
      <c r="P4" s="33"/>
      <c r="Q4" s="33"/>
    </row>
    <row r="5" spans="3:17" ht="21" thickBot="1" x14ac:dyDescent="0.35">
      <c r="C5" s="33"/>
      <c r="D5" s="33"/>
      <c r="E5" s="33"/>
      <c r="F5" s="33"/>
      <c r="G5" s="33"/>
      <c r="H5" s="33"/>
      <c r="I5" s="33"/>
      <c r="J5" s="33"/>
      <c r="K5" s="33"/>
      <c r="L5" s="33"/>
      <c r="M5" s="33"/>
      <c r="N5" s="33"/>
      <c r="O5" s="33"/>
      <c r="P5" s="33"/>
      <c r="Q5" s="33"/>
    </row>
    <row r="6" spans="3:17" x14ac:dyDescent="0.3">
      <c r="C6" s="33"/>
      <c r="D6" s="33"/>
      <c r="E6" s="33"/>
      <c r="F6" s="33"/>
      <c r="G6" s="33"/>
      <c r="H6" s="33"/>
      <c r="I6" s="33"/>
      <c r="J6" s="276" t="s">
        <v>3000</v>
      </c>
      <c r="K6" s="277"/>
      <c r="L6" s="277"/>
      <c r="M6" s="277"/>
      <c r="N6" s="277"/>
      <c r="O6" s="277"/>
      <c r="P6" s="277"/>
      <c r="Q6" s="278"/>
    </row>
    <row r="7" spans="3:17" x14ac:dyDescent="0.3">
      <c r="C7" s="33"/>
      <c r="D7" s="33"/>
      <c r="E7" s="33"/>
      <c r="F7" s="33"/>
      <c r="G7" s="33"/>
      <c r="H7" s="33"/>
      <c r="I7" s="33"/>
      <c r="J7" s="279"/>
      <c r="K7" s="280"/>
      <c r="L7" s="280"/>
      <c r="M7" s="280"/>
      <c r="N7" s="280"/>
      <c r="O7" s="280"/>
      <c r="P7" s="280"/>
      <c r="Q7" s="281"/>
    </row>
    <row r="8" spans="3:17" x14ac:dyDescent="0.3">
      <c r="C8" s="33"/>
      <c r="D8" s="33"/>
      <c r="E8" s="33"/>
      <c r="F8" s="33"/>
      <c r="G8" s="33"/>
      <c r="H8" s="33"/>
      <c r="I8" s="33"/>
      <c r="J8" s="273" t="s">
        <v>3120</v>
      </c>
      <c r="K8" s="274"/>
      <c r="L8" s="274"/>
      <c r="M8" s="274"/>
      <c r="N8" s="274"/>
      <c r="O8" s="274"/>
      <c r="P8" s="274"/>
      <c r="Q8" s="275"/>
    </row>
    <row r="9" spans="3:17" x14ac:dyDescent="0.3">
      <c r="C9" s="33"/>
      <c r="D9" s="33"/>
      <c r="E9" s="33"/>
      <c r="F9" s="33"/>
      <c r="G9" s="33"/>
      <c r="H9" s="33"/>
      <c r="I9" s="33"/>
      <c r="J9" s="273" t="s">
        <v>3121</v>
      </c>
      <c r="K9" s="274"/>
      <c r="L9" s="274"/>
      <c r="M9" s="274"/>
      <c r="N9" s="274"/>
      <c r="O9" s="274"/>
      <c r="P9" s="274"/>
      <c r="Q9" s="275"/>
    </row>
    <row r="10" spans="3:17" x14ac:dyDescent="0.3">
      <c r="C10" s="33"/>
      <c r="D10" s="33"/>
      <c r="E10" s="33"/>
      <c r="F10" s="33"/>
      <c r="G10" s="33"/>
      <c r="H10" s="33"/>
      <c r="I10" s="33"/>
      <c r="J10" s="273" t="s">
        <v>3122</v>
      </c>
      <c r="K10" s="274"/>
      <c r="L10" s="274"/>
      <c r="M10" s="274"/>
      <c r="N10" s="274"/>
      <c r="O10" s="274"/>
      <c r="P10" s="274"/>
      <c r="Q10" s="275"/>
    </row>
    <row r="11" spans="3:17" x14ac:dyDescent="0.3">
      <c r="C11" s="33"/>
      <c r="D11" s="33"/>
      <c r="E11" s="33"/>
      <c r="F11" s="33"/>
      <c r="G11" s="33"/>
      <c r="H11" s="33"/>
      <c r="I11" s="33"/>
      <c r="J11" s="273" t="s">
        <v>3123</v>
      </c>
      <c r="K11" s="274"/>
      <c r="L11" s="274"/>
      <c r="M11" s="274"/>
      <c r="N11" s="274"/>
      <c r="O11" s="274"/>
      <c r="P11" s="274"/>
      <c r="Q11" s="275"/>
    </row>
    <row r="12" spans="3:17" x14ac:dyDescent="0.3">
      <c r="C12" s="33"/>
      <c r="D12" s="33"/>
      <c r="E12" s="33"/>
      <c r="F12" s="33"/>
      <c r="G12" s="33"/>
      <c r="H12" s="33"/>
      <c r="I12" s="33"/>
      <c r="J12" s="273" t="s">
        <v>3124</v>
      </c>
      <c r="K12" s="274"/>
      <c r="L12" s="274"/>
      <c r="M12" s="274"/>
      <c r="N12" s="274"/>
      <c r="O12" s="274"/>
      <c r="P12" s="274"/>
      <c r="Q12" s="275"/>
    </row>
    <row r="13" spans="3:17" ht="21" thickBot="1" x14ac:dyDescent="0.35">
      <c r="C13" s="33"/>
      <c r="D13" s="33"/>
      <c r="E13" s="33"/>
      <c r="F13" s="33"/>
      <c r="G13" s="33"/>
      <c r="H13" s="33"/>
      <c r="I13" s="33"/>
      <c r="J13" s="33"/>
      <c r="K13" s="33"/>
      <c r="L13" s="33"/>
      <c r="M13" s="33"/>
      <c r="N13" s="33"/>
      <c r="O13" s="33"/>
      <c r="P13" s="33"/>
      <c r="Q13" s="33"/>
    </row>
    <row r="14" spans="3:17" ht="21" thickBot="1" x14ac:dyDescent="0.35">
      <c r="C14" s="33"/>
      <c r="D14" s="33"/>
      <c r="E14" s="33"/>
      <c r="F14" s="33"/>
      <c r="G14" s="33"/>
      <c r="H14" s="33"/>
      <c r="I14" s="33"/>
      <c r="J14" s="267" t="s">
        <v>2198</v>
      </c>
      <c r="K14" s="268"/>
      <c r="L14" s="268"/>
      <c r="M14" s="268"/>
      <c r="N14" s="268"/>
      <c r="O14" s="268"/>
      <c r="P14" s="268"/>
      <c r="Q14" s="269"/>
    </row>
    <row r="15" spans="3:17" ht="71.45" customHeight="1" thickBot="1" x14ac:dyDescent="0.35">
      <c r="C15" s="33"/>
      <c r="D15" s="33"/>
      <c r="E15" s="33"/>
      <c r="F15" s="33"/>
      <c r="G15" s="33"/>
      <c r="H15" s="33"/>
      <c r="I15" s="33"/>
      <c r="J15" s="270" t="s">
        <v>3125</v>
      </c>
      <c r="K15" s="271"/>
      <c r="L15" s="271"/>
      <c r="M15" s="271"/>
      <c r="N15" s="271"/>
      <c r="O15" s="271"/>
      <c r="P15" s="271"/>
      <c r="Q15" s="272"/>
    </row>
    <row r="16" spans="3:17" x14ac:dyDescent="0.3">
      <c r="C16" s="33"/>
      <c r="D16" s="33"/>
      <c r="E16" s="33"/>
      <c r="F16" s="33"/>
      <c r="G16" s="33"/>
      <c r="H16" s="33"/>
      <c r="I16" s="33"/>
      <c r="J16" s="33"/>
      <c r="K16" s="33"/>
      <c r="L16" s="33"/>
      <c r="M16" s="33"/>
      <c r="N16" s="33"/>
      <c r="O16" s="33"/>
      <c r="P16" s="33"/>
      <c r="Q16" s="33"/>
    </row>
    <row r="17" spans="3:17" x14ac:dyDescent="0.3">
      <c r="C17" s="33"/>
      <c r="D17" s="33"/>
      <c r="E17" s="33"/>
      <c r="F17" s="33"/>
      <c r="G17" s="33"/>
      <c r="H17" s="33"/>
      <c r="I17" s="33"/>
      <c r="J17" s="33"/>
      <c r="K17" s="33"/>
      <c r="L17" s="33"/>
      <c r="M17" s="33"/>
      <c r="N17" s="33"/>
      <c r="O17" s="33"/>
      <c r="P17" s="33"/>
      <c r="Q17" s="33"/>
    </row>
    <row r="18" spans="3:17" x14ac:dyDescent="0.3">
      <c r="C18" s="33"/>
      <c r="D18" s="33"/>
      <c r="E18" s="33"/>
      <c r="F18" s="33"/>
      <c r="G18" s="33"/>
      <c r="H18" s="33"/>
      <c r="I18" s="33"/>
      <c r="J18" s="33"/>
      <c r="K18" s="33"/>
      <c r="L18" s="33"/>
      <c r="M18" s="33"/>
      <c r="N18" s="33"/>
      <c r="O18" s="33"/>
      <c r="P18" s="33"/>
      <c r="Q18" s="33"/>
    </row>
    <row r="19" spans="3:17" x14ac:dyDescent="0.3">
      <c r="C19" s="33"/>
      <c r="D19" s="33"/>
      <c r="E19" s="33"/>
      <c r="F19" s="33"/>
      <c r="G19" s="33"/>
      <c r="H19" s="33"/>
      <c r="I19" s="33"/>
      <c r="J19" s="33"/>
      <c r="K19" s="33"/>
      <c r="L19" s="33"/>
      <c r="M19" s="33"/>
      <c r="N19" s="33"/>
      <c r="O19" s="33"/>
      <c r="P19" s="33"/>
      <c r="Q19" s="33"/>
    </row>
    <row r="20" spans="3:17" x14ac:dyDescent="0.3">
      <c r="C20" s="33"/>
      <c r="D20" s="33"/>
      <c r="E20" s="33"/>
      <c r="F20" s="33"/>
      <c r="G20" s="33"/>
      <c r="H20" s="33"/>
      <c r="I20" s="33"/>
      <c r="J20" s="33"/>
      <c r="K20" s="33"/>
      <c r="L20" s="33"/>
      <c r="M20" s="33"/>
      <c r="N20" s="33"/>
      <c r="O20" s="33"/>
      <c r="P20" s="33"/>
      <c r="Q20" s="33"/>
    </row>
    <row r="21" spans="3:17" x14ac:dyDescent="0.3">
      <c r="C21" s="33"/>
      <c r="D21" s="33"/>
      <c r="E21" s="33"/>
      <c r="F21" s="33"/>
      <c r="G21" s="33"/>
      <c r="H21" s="33"/>
      <c r="I21" s="33"/>
      <c r="J21" s="33"/>
      <c r="K21" s="33"/>
      <c r="L21" s="33"/>
      <c r="M21" s="33"/>
      <c r="N21" s="33"/>
      <c r="O21" s="33"/>
      <c r="P21" s="33"/>
      <c r="Q21" s="33"/>
    </row>
    <row r="22" spans="3:17" x14ac:dyDescent="0.3">
      <c r="C22" s="33"/>
      <c r="D22" s="33"/>
      <c r="E22" s="33"/>
      <c r="F22" s="33"/>
      <c r="G22" s="33"/>
      <c r="H22" s="33"/>
      <c r="I22" s="33"/>
      <c r="J22" s="33"/>
      <c r="K22" s="33"/>
      <c r="L22" s="33"/>
      <c r="M22" s="33"/>
      <c r="N22" s="33"/>
      <c r="O22" s="33"/>
      <c r="P22" s="33"/>
      <c r="Q22" s="33"/>
    </row>
    <row r="23" spans="3:17" x14ac:dyDescent="0.3">
      <c r="C23" s="33"/>
      <c r="D23" s="33"/>
      <c r="E23" s="33"/>
      <c r="F23" s="33"/>
      <c r="G23" s="33"/>
      <c r="H23" s="33"/>
      <c r="I23" s="33"/>
      <c r="J23" s="33"/>
      <c r="K23" s="33"/>
      <c r="L23" s="33"/>
      <c r="M23" s="33"/>
      <c r="N23" s="33"/>
      <c r="O23" s="33"/>
      <c r="P23" s="33"/>
      <c r="Q23" s="33"/>
    </row>
  </sheetData>
  <mergeCells count="9">
    <mergeCell ref="J14:Q14"/>
    <mergeCell ref="J15:Q15"/>
    <mergeCell ref="J12:Q12"/>
    <mergeCell ref="J6:Q6"/>
    <mergeCell ref="J7:Q7"/>
    <mergeCell ref="J8:Q8"/>
    <mergeCell ref="J9:Q9"/>
    <mergeCell ref="J10:Q10"/>
    <mergeCell ref="J11:Q11"/>
  </mergeCells>
  <hyperlinks>
    <hyperlink ref="J9:Q9" location="'Anexo I.4.2'!A1" display="Anexo I.4.2 - Cronograma Físico-Financeiro"/>
    <hyperlink ref="J10:Q10" location="'Anexo I.4.3'!A1" display="Anexo I.4.3 - Planilha de Composição de Custos Unitários"/>
    <hyperlink ref="J11:Q11" location="'Anexo I.4'!A1" display="Anexo I.4.4 - Planilha de Composição de Beneficios e Despesas Indiretas (BDI)"/>
    <hyperlink ref="J8:Q8" location="'Anexo I.4.1'!A1" display="Anexo I.4.1 - Planilha de Custos Unitários"/>
    <hyperlink ref="J12:Q12" location="'Anexo I.4'!A1" display="Anexo I.4.5 - Planilha de Composição Encargos Sociais"/>
  </hyperlinks>
  <pageMargins left="0.51181102362204722" right="0.51181102362204722" top="0.78740157480314965" bottom="0.78740157480314965" header="0.31496062992125984" footer="0.31496062992125984"/>
  <pageSetup paperSize="9" scale="6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Plan2">
    <pageSetUpPr fitToPage="1"/>
  </sheetPr>
  <dimension ref="A1:HN500"/>
  <sheetViews>
    <sheetView showGridLines="0" zoomScale="70" zoomScaleNormal="70" workbookViewId="0">
      <selection activeCell="E508" sqref="E508"/>
    </sheetView>
  </sheetViews>
  <sheetFormatPr defaultColWidth="8.85546875" defaultRowHeight="12.75" x14ac:dyDescent="0.25"/>
  <cols>
    <col min="1" max="1" width="13.42578125" style="124" customWidth="1"/>
    <col min="2" max="3" width="14.7109375" style="124" customWidth="1"/>
    <col min="4" max="4" width="71.42578125" style="125" customWidth="1"/>
    <col min="5" max="5" width="14.7109375" style="126" bestFit="1" customWidth="1"/>
    <col min="6" max="6" width="12.7109375" style="126" customWidth="1"/>
    <col min="7" max="7" width="14.7109375" style="126" bestFit="1" customWidth="1"/>
    <col min="8" max="8" width="18.7109375" style="126" customWidth="1"/>
    <col min="9" max="9" width="18.5703125" style="126" bestFit="1" customWidth="1"/>
    <col min="10" max="10" width="23.5703125" style="165" bestFit="1" customWidth="1"/>
    <col min="11" max="11" width="8.28515625" style="179" customWidth="1"/>
    <col min="12" max="12" width="28.28515625" style="127" customWidth="1"/>
    <col min="13" max="13" width="29.7109375" style="127" customWidth="1"/>
    <col min="14" max="16384" width="8.85546875" style="127"/>
  </cols>
  <sheetData>
    <row r="1" spans="1:13" s="79" customFormat="1" ht="19.149999999999999" customHeight="1" thickBot="1" x14ac:dyDescent="0.3">
      <c r="A1" s="282" t="s">
        <v>3033</v>
      </c>
      <c r="B1" s="282"/>
      <c r="C1" s="282"/>
      <c r="D1" s="282"/>
      <c r="E1" s="282"/>
      <c r="F1" s="282"/>
      <c r="G1" s="282"/>
      <c r="H1" s="282"/>
      <c r="I1" s="282"/>
      <c r="J1" s="282"/>
      <c r="K1" s="175"/>
    </row>
    <row r="2" spans="1:13" s="79" customFormat="1" ht="16.899999999999999" customHeight="1" thickBot="1" x14ac:dyDescent="0.3">
      <c r="A2" s="283" t="s">
        <v>40</v>
      </c>
      <c r="B2" s="283"/>
      <c r="C2" s="283"/>
      <c r="D2" s="283"/>
      <c r="E2" s="283"/>
      <c r="F2" s="283"/>
      <c r="G2" s="283"/>
      <c r="H2" s="283"/>
      <c r="I2" s="283"/>
      <c r="J2" s="283"/>
      <c r="K2" s="175"/>
      <c r="L2" s="287" t="s">
        <v>2197</v>
      </c>
      <c r="M2" s="288" t="s">
        <v>370</v>
      </c>
    </row>
    <row r="3" spans="1:13" s="79" customFormat="1" ht="12.75" customHeight="1" thickBot="1" x14ac:dyDescent="0.3">
      <c r="A3" s="80" t="s">
        <v>24</v>
      </c>
      <c r="B3" s="284" t="s">
        <v>3030</v>
      </c>
      <c r="C3" s="284"/>
      <c r="D3" s="284"/>
      <c r="E3" s="284"/>
      <c r="F3" s="284"/>
      <c r="G3" s="284"/>
      <c r="H3" s="284"/>
      <c r="I3" s="284"/>
      <c r="J3" s="284"/>
      <c r="K3" s="175"/>
      <c r="L3" s="287"/>
      <c r="M3" s="289"/>
    </row>
    <row r="4" spans="1:13" s="79" customFormat="1" ht="13.5" thickBot="1" x14ac:dyDescent="0.3">
      <c r="A4" s="81" t="s">
        <v>364</v>
      </c>
      <c r="B4" s="285" t="s">
        <v>3031</v>
      </c>
      <c r="C4" s="285"/>
      <c r="D4" s="285"/>
      <c r="E4" s="285"/>
      <c r="F4" s="285"/>
      <c r="G4" s="285"/>
      <c r="H4" s="285"/>
      <c r="I4" s="285"/>
      <c r="J4" s="285"/>
      <c r="K4" s="175"/>
      <c r="L4" s="287"/>
      <c r="M4" s="290"/>
    </row>
    <row r="5" spans="1:13" s="79" customFormat="1" ht="27" thickBot="1" x14ac:dyDescent="0.3">
      <c r="A5" s="80" t="s">
        <v>33</v>
      </c>
      <c r="B5" s="291" t="s">
        <v>3032</v>
      </c>
      <c r="C5" s="291"/>
      <c r="D5" s="291"/>
      <c r="E5" s="291"/>
      <c r="F5" s="291"/>
      <c r="G5" s="291"/>
      <c r="H5" s="291"/>
      <c r="I5" s="291"/>
      <c r="J5" s="291"/>
      <c r="K5" s="175"/>
      <c r="L5" s="153">
        <v>0</v>
      </c>
      <c r="M5" s="29">
        <f>TRUNC(((I493-J493)/I493),4)</f>
        <v>0</v>
      </c>
    </row>
    <row r="6" spans="1:13" s="79" customFormat="1" ht="60.75" customHeight="1" x14ac:dyDescent="0.25">
      <c r="A6" s="82" t="s">
        <v>176</v>
      </c>
      <c r="B6" s="298" t="s">
        <v>32</v>
      </c>
      <c r="C6" s="299"/>
      <c r="D6" s="83" t="s">
        <v>39</v>
      </c>
      <c r="E6" s="84" t="s">
        <v>31</v>
      </c>
      <c r="F6" s="85" t="s">
        <v>34</v>
      </c>
      <c r="G6" s="86" t="s">
        <v>359</v>
      </c>
      <c r="H6" s="87" t="s">
        <v>368</v>
      </c>
      <c r="I6" s="86" t="s">
        <v>360</v>
      </c>
      <c r="J6" s="87" t="s">
        <v>369</v>
      </c>
      <c r="K6" s="175"/>
    </row>
    <row r="7" spans="1:13" s="79" customFormat="1" x14ac:dyDescent="0.25">
      <c r="A7" s="88" t="s">
        <v>150</v>
      </c>
      <c r="B7" s="88"/>
      <c r="C7" s="88"/>
      <c r="D7" s="89" t="s">
        <v>12</v>
      </c>
      <c r="E7" s="90"/>
      <c r="F7" s="90"/>
      <c r="G7" s="90"/>
      <c r="H7" s="90"/>
      <c r="I7" s="90"/>
      <c r="J7" s="163"/>
      <c r="K7" s="175"/>
    </row>
    <row r="8" spans="1:13" s="79" customFormat="1" ht="25.5" x14ac:dyDescent="0.25">
      <c r="A8" s="91" t="s">
        <v>177</v>
      </c>
      <c r="B8" s="91" t="s">
        <v>376</v>
      </c>
      <c r="C8" s="91" t="s">
        <v>178</v>
      </c>
      <c r="D8" s="92" t="s">
        <v>377</v>
      </c>
      <c r="E8" s="93" t="s">
        <v>179</v>
      </c>
      <c r="F8" s="94">
        <v>9357.6</v>
      </c>
      <c r="G8" s="95">
        <v>0.73</v>
      </c>
      <c r="H8" s="96">
        <f t="shared" ref="H8:H9" si="0">G8*(1-$L$5)</f>
        <v>0.73</v>
      </c>
      <c r="I8" s="95">
        <f t="shared" ref="I8:I9" si="1">F8*G8</f>
        <v>6831.0479999999998</v>
      </c>
      <c r="J8" s="97">
        <f t="shared" ref="J8:J9" si="2">H8*F8</f>
        <v>6831.0479999999998</v>
      </c>
      <c r="K8" s="175"/>
    </row>
    <row r="9" spans="1:13" s="79" customFormat="1" ht="25.5" x14ac:dyDescent="0.25">
      <c r="A9" s="91" t="s">
        <v>2199</v>
      </c>
      <c r="B9" s="91" t="s">
        <v>2200</v>
      </c>
      <c r="C9" s="91" t="s">
        <v>186</v>
      </c>
      <c r="D9" s="92" t="s">
        <v>2201</v>
      </c>
      <c r="E9" s="93" t="s">
        <v>2202</v>
      </c>
      <c r="F9" s="94">
        <v>2</v>
      </c>
      <c r="G9" s="95">
        <v>921.26</v>
      </c>
      <c r="H9" s="96">
        <f t="shared" si="0"/>
        <v>921.26</v>
      </c>
      <c r="I9" s="95">
        <f t="shared" si="1"/>
        <v>1842.52</v>
      </c>
      <c r="J9" s="97">
        <f t="shared" si="2"/>
        <v>1842.52</v>
      </c>
      <c r="K9" s="175"/>
    </row>
    <row r="10" spans="1:13" s="79" customFormat="1" ht="25.5" x14ac:dyDescent="0.25">
      <c r="A10" s="91" t="s">
        <v>2203</v>
      </c>
      <c r="B10" s="91" t="s">
        <v>2204</v>
      </c>
      <c r="C10" s="91" t="s">
        <v>178</v>
      </c>
      <c r="D10" s="92" t="s">
        <v>2205</v>
      </c>
      <c r="E10" s="93" t="s">
        <v>179</v>
      </c>
      <c r="F10" s="94">
        <v>680</v>
      </c>
      <c r="G10" s="95">
        <v>1.5</v>
      </c>
      <c r="H10" s="96">
        <f>G10*(1-$L$5)</f>
        <v>1.5</v>
      </c>
      <c r="I10" s="95">
        <f>F10*G10</f>
        <v>1020</v>
      </c>
      <c r="J10" s="97">
        <f>H10*F10</f>
        <v>1020</v>
      </c>
      <c r="K10" s="175"/>
    </row>
    <row r="11" spans="1:13" s="79" customFormat="1" x14ac:dyDescent="0.25">
      <c r="A11" s="98"/>
      <c r="B11" s="91"/>
      <c r="C11" s="91"/>
      <c r="D11" s="157" t="s">
        <v>1</v>
      </c>
      <c r="E11" s="99"/>
      <c r="F11" s="100"/>
      <c r="G11" s="100"/>
      <c r="H11" s="100"/>
      <c r="I11" s="129">
        <f>SUM(I8:I10)</f>
        <v>9693.5679999999993</v>
      </c>
      <c r="J11" s="101">
        <f>SUM(J8:J10)</f>
        <v>9693.5679999999993</v>
      </c>
      <c r="K11" s="175"/>
      <c r="L11" s="215"/>
    </row>
    <row r="12" spans="1:13" s="79" customFormat="1" x14ac:dyDescent="0.25">
      <c r="A12" s="88" t="s">
        <v>151</v>
      </c>
      <c r="B12" s="88"/>
      <c r="C12" s="88"/>
      <c r="D12" s="89" t="s">
        <v>13</v>
      </c>
      <c r="E12" s="90"/>
      <c r="F12" s="90"/>
      <c r="G12" s="90"/>
      <c r="H12" s="90"/>
      <c r="I12" s="90"/>
      <c r="J12" s="163"/>
      <c r="K12" s="175"/>
    </row>
    <row r="13" spans="1:13" s="79" customFormat="1" ht="25.5" x14ac:dyDescent="0.25">
      <c r="A13" s="91" t="s">
        <v>311</v>
      </c>
      <c r="B13" s="102" t="s">
        <v>192</v>
      </c>
      <c r="C13" s="102" t="s">
        <v>180</v>
      </c>
      <c r="D13" s="92" t="s">
        <v>193</v>
      </c>
      <c r="E13" s="93" t="s">
        <v>179</v>
      </c>
      <c r="F13" s="94">
        <v>448.8</v>
      </c>
      <c r="G13" s="95">
        <v>49.59</v>
      </c>
      <c r="H13" s="96">
        <f>G13*(1-$L$5)</f>
        <v>49.59</v>
      </c>
      <c r="I13" s="95">
        <f>F13*G13</f>
        <v>22255.992000000002</v>
      </c>
      <c r="J13" s="97">
        <f>H13*F13</f>
        <v>22255.992000000002</v>
      </c>
      <c r="K13" s="175"/>
    </row>
    <row r="14" spans="1:13" s="79" customFormat="1" x14ac:dyDescent="0.25">
      <c r="A14" s="91" t="s">
        <v>181</v>
      </c>
      <c r="B14" s="130" t="s">
        <v>183</v>
      </c>
      <c r="C14" s="132" t="s">
        <v>180</v>
      </c>
      <c r="D14" s="92" t="s">
        <v>36</v>
      </c>
      <c r="E14" s="93" t="s">
        <v>179</v>
      </c>
      <c r="F14" s="94">
        <v>4.5</v>
      </c>
      <c r="G14" s="95">
        <v>330.29</v>
      </c>
      <c r="H14" s="96">
        <f t="shared" ref="H14:H23" si="3">G14*(1-$L$5)</f>
        <v>330.29</v>
      </c>
      <c r="I14" s="95">
        <f t="shared" ref="I14:I23" si="4">F14*G14</f>
        <v>1486.3050000000001</v>
      </c>
      <c r="J14" s="97">
        <f t="shared" ref="J14:J23" si="5">H14*F14</f>
        <v>1486.3050000000001</v>
      </c>
      <c r="K14" s="175"/>
    </row>
    <row r="15" spans="1:13" s="79" customFormat="1" x14ac:dyDescent="0.25">
      <c r="A15" s="91" t="s">
        <v>182</v>
      </c>
      <c r="B15" s="159" t="s">
        <v>378</v>
      </c>
      <c r="C15" s="159" t="s">
        <v>180</v>
      </c>
      <c r="D15" s="92" t="s">
        <v>379</v>
      </c>
      <c r="E15" s="93" t="s">
        <v>179</v>
      </c>
      <c r="F15" s="94">
        <v>680</v>
      </c>
      <c r="G15" s="95">
        <v>3.69</v>
      </c>
      <c r="H15" s="96">
        <f t="shared" ref="H15:H20" si="6">G15*(1-$L$5)</f>
        <v>3.69</v>
      </c>
      <c r="I15" s="95">
        <f t="shared" ref="I15:I20" si="7">F15*G15</f>
        <v>2509.1999999999998</v>
      </c>
      <c r="J15" s="97">
        <f t="shared" ref="J15:J20" si="8">H15*F15</f>
        <v>2509.1999999999998</v>
      </c>
      <c r="K15" s="175"/>
    </row>
    <row r="16" spans="1:13" s="79" customFormat="1" ht="38.25" x14ac:dyDescent="0.25">
      <c r="A16" s="91" t="s">
        <v>185</v>
      </c>
      <c r="B16" s="159" t="s">
        <v>380</v>
      </c>
      <c r="C16" s="159" t="s">
        <v>180</v>
      </c>
      <c r="D16" s="92" t="s">
        <v>381</v>
      </c>
      <c r="E16" s="93" t="s">
        <v>179</v>
      </c>
      <c r="F16" s="94">
        <v>19.5</v>
      </c>
      <c r="G16" s="95">
        <v>374.88</v>
      </c>
      <c r="H16" s="96">
        <f t="shared" si="6"/>
        <v>374.88</v>
      </c>
      <c r="I16" s="95">
        <f t="shared" si="7"/>
        <v>7310.16</v>
      </c>
      <c r="J16" s="97">
        <f t="shared" si="8"/>
        <v>7310.16</v>
      </c>
      <c r="K16" s="175"/>
    </row>
    <row r="17" spans="1:12" s="79" customFormat="1" ht="38.25" x14ac:dyDescent="0.25">
      <c r="A17" s="91" t="s">
        <v>188</v>
      </c>
      <c r="B17" s="159" t="s">
        <v>382</v>
      </c>
      <c r="C17" s="159" t="s">
        <v>180</v>
      </c>
      <c r="D17" s="92" t="s">
        <v>383</v>
      </c>
      <c r="E17" s="93" t="s">
        <v>179</v>
      </c>
      <c r="F17" s="94">
        <v>10</v>
      </c>
      <c r="G17" s="95">
        <v>667.55</v>
      </c>
      <c r="H17" s="96">
        <f t="shared" si="6"/>
        <v>667.55</v>
      </c>
      <c r="I17" s="95">
        <f t="shared" si="7"/>
        <v>6675.5</v>
      </c>
      <c r="J17" s="97">
        <f t="shared" si="8"/>
        <v>6675.5</v>
      </c>
      <c r="K17" s="175"/>
    </row>
    <row r="18" spans="1:12" s="79" customFormat="1" ht="38.25" x14ac:dyDescent="0.25">
      <c r="A18" s="91" t="s">
        <v>189</v>
      </c>
      <c r="B18" s="159" t="s">
        <v>384</v>
      </c>
      <c r="C18" s="159" t="s">
        <v>180</v>
      </c>
      <c r="D18" s="92" t="s">
        <v>385</v>
      </c>
      <c r="E18" s="93" t="s">
        <v>179</v>
      </c>
      <c r="F18" s="94">
        <v>7.5</v>
      </c>
      <c r="G18" s="95">
        <v>748.79</v>
      </c>
      <c r="H18" s="96">
        <f t="shared" si="6"/>
        <v>748.79</v>
      </c>
      <c r="I18" s="95">
        <f t="shared" si="7"/>
        <v>5615.9249999999993</v>
      </c>
      <c r="J18" s="97">
        <f t="shared" si="8"/>
        <v>5615.9249999999993</v>
      </c>
      <c r="K18" s="175"/>
    </row>
    <row r="19" spans="1:12" s="79" customFormat="1" ht="25.5" x14ac:dyDescent="0.25">
      <c r="A19" s="91" t="s">
        <v>190</v>
      </c>
      <c r="B19" s="159" t="s">
        <v>191</v>
      </c>
      <c r="C19" s="159" t="s">
        <v>180</v>
      </c>
      <c r="D19" s="92" t="s">
        <v>312</v>
      </c>
      <c r="E19" s="93" t="s">
        <v>179</v>
      </c>
      <c r="F19" s="94">
        <v>12</v>
      </c>
      <c r="G19" s="95">
        <v>589.96</v>
      </c>
      <c r="H19" s="96">
        <f t="shared" si="6"/>
        <v>589.96</v>
      </c>
      <c r="I19" s="95">
        <f t="shared" si="7"/>
        <v>7079.52</v>
      </c>
      <c r="J19" s="97">
        <f t="shared" si="8"/>
        <v>7079.52</v>
      </c>
      <c r="K19" s="175"/>
    </row>
    <row r="20" spans="1:12" s="79" customFormat="1" ht="25.5" x14ac:dyDescent="0.25">
      <c r="A20" s="91" t="s">
        <v>197</v>
      </c>
      <c r="B20" s="159" t="s">
        <v>386</v>
      </c>
      <c r="C20" s="159" t="s">
        <v>180</v>
      </c>
      <c r="D20" s="92" t="s">
        <v>387</v>
      </c>
      <c r="E20" s="93" t="s">
        <v>179</v>
      </c>
      <c r="F20" s="94">
        <v>493.19</v>
      </c>
      <c r="G20" s="95">
        <v>11.01</v>
      </c>
      <c r="H20" s="96">
        <f t="shared" si="6"/>
        <v>11.01</v>
      </c>
      <c r="I20" s="95">
        <f t="shared" si="7"/>
        <v>5430.0218999999997</v>
      </c>
      <c r="J20" s="97">
        <f t="shared" si="8"/>
        <v>5430.0218999999997</v>
      </c>
      <c r="K20" s="175"/>
    </row>
    <row r="21" spans="1:12" s="79" customFormat="1" x14ac:dyDescent="0.25">
      <c r="A21" s="91" t="s">
        <v>388</v>
      </c>
      <c r="B21" s="132" t="s">
        <v>389</v>
      </c>
      <c r="C21" s="132" t="s">
        <v>178</v>
      </c>
      <c r="D21" s="92" t="s">
        <v>390</v>
      </c>
      <c r="E21" s="93" t="s">
        <v>375</v>
      </c>
      <c r="F21" s="94">
        <v>3</v>
      </c>
      <c r="G21" s="95">
        <v>233.94</v>
      </c>
      <c r="H21" s="96">
        <f t="shared" si="3"/>
        <v>233.94</v>
      </c>
      <c r="I21" s="95">
        <f t="shared" si="4"/>
        <v>701.81999999999994</v>
      </c>
      <c r="J21" s="97">
        <f t="shared" si="5"/>
        <v>701.81999999999994</v>
      </c>
      <c r="K21" s="175"/>
    </row>
    <row r="22" spans="1:12" s="79" customFormat="1" ht="25.5" x14ac:dyDescent="0.25">
      <c r="A22" s="91" t="s">
        <v>2206</v>
      </c>
      <c r="B22" s="131" t="s">
        <v>2207</v>
      </c>
      <c r="C22" s="133" t="s">
        <v>186</v>
      </c>
      <c r="D22" s="92" t="s">
        <v>2208</v>
      </c>
      <c r="E22" s="93" t="s">
        <v>1265</v>
      </c>
      <c r="F22" s="94">
        <v>1</v>
      </c>
      <c r="G22" s="95">
        <v>700</v>
      </c>
      <c r="H22" s="96">
        <f t="shared" si="3"/>
        <v>700</v>
      </c>
      <c r="I22" s="95">
        <f t="shared" si="4"/>
        <v>700</v>
      </c>
      <c r="J22" s="97">
        <f t="shared" si="5"/>
        <v>700</v>
      </c>
      <c r="K22" s="175"/>
    </row>
    <row r="23" spans="1:12" s="79" customFormat="1" x14ac:dyDescent="0.25">
      <c r="A23" s="91" t="s">
        <v>2209</v>
      </c>
      <c r="B23" s="131" t="s">
        <v>2210</v>
      </c>
      <c r="C23" s="133" t="s">
        <v>186</v>
      </c>
      <c r="D23" s="92" t="s">
        <v>2211</v>
      </c>
      <c r="E23" s="93" t="s">
        <v>141</v>
      </c>
      <c r="F23" s="94">
        <v>72</v>
      </c>
      <c r="G23" s="95">
        <v>75.62</v>
      </c>
      <c r="H23" s="96">
        <f t="shared" si="3"/>
        <v>75.62</v>
      </c>
      <c r="I23" s="95">
        <f t="shared" si="4"/>
        <v>5444.64</v>
      </c>
      <c r="J23" s="97">
        <f t="shared" si="5"/>
        <v>5444.64</v>
      </c>
      <c r="K23" s="175"/>
    </row>
    <row r="24" spans="1:12" s="104" customFormat="1" x14ac:dyDescent="0.25">
      <c r="A24" s="98"/>
      <c r="B24" s="98"/>
      <c r="C24" s="98"/>
      <c r="D24" s="157" t="s">
        <v>1</v>
      </c>
      <c r="E24" s="103"/>
      <c r="F24" s="100"/>
      <c r="G24" s="100"/>
      <c r="H24" s="100"/>
      <c r="I24" s="129">
        <f>SUM(I13:I23)</f>
        <v>65209.083900000012</v>
      </c>
      <c r="J24" s="101">
        <f>SUM(J13:J23)</f>
        <v>65209.083900000012</v>
      </c>
      <c r="K24" s="176"/>
      <c r="L24" s="215"/>
    </row>
    <row r="25" spans="1:12" s="79" customFormat="1" x14ac:dyDescent="0.25">
      <c r="A25" s="88" t="s">
        <v>152</v>
      </c>
      <c r="B25" s="88"/>
      <c r="C25" s="88"/>
      <c r="D25" s="89" t="s">
        <v>391</v>
      </c>
      <c r="E25" s="90"/>
      <c r="F25" s="90"/>
      <c r="G25" s="90"/>
      <c r="H25" s="90"/>
      <c r="I25" s="90"/>
      <c r="J25" s="163"/>
      <c r="K25" s="175"/>
    </row>
    <row r="26" spans="1:12" s="79" customFormat="1" ht="25.5" x14ac:dyDescent="0.25">
      <c r="A26" s="91" t="s">
        <v>393</v>
      </c>
      <c r="B26" s="102" t="s">
        <v>394</v>
      </c>
      <c r="C26" s="102" t="s">
        <v>180</v>
      </c>
      <c r="D26" s="92" t="s">
        <v>395</v>
      </c>
      <c r="E26" s="93" t="s">
        <v>143</v>
      </c>
      <c r="F26" s="94">
        <v>2316.6999999999998</v>
      </c>
      <c r="G26" s="95">
        <v>1.1399999999999999</v>
      </c>
      <c r="H26" s="96">
        <f t="shared" ref="H26" si="9">G26*(1-$L$5)</f>
        <v>1.1399999999999999</v>
      </c>
      <c r="I26" s="95">
        <f t="shared" ref="I26" si="10">F26*G26</f>
        <v>2641.0379999999996</v>
      </c>
      <c r="J26" s="97">
        <f t="shared" ref="J26" si="11">H26*F26</f>
        <v>2641.0379999999996</v>
      </c>
      <c r="K26" s="175"/>
    </row>
    <row r="27" spans="1:12" s="79" customFormat="1" ht="38.25" x14ac:dyDescent="0.25">
      <c r="A27" s="91" t="s">
        <v>396</v>
      </c>
      <c r="B27" s="102" t="s">
        <v>2212</v>
      </c>
      <c r="C27" s="102" t="s">
        <v>949</v>
      </c>
      <c r="D27" s="92" t="s">
        <v>2213</v>
      </c>
      <c r="E27" s="93" t="s">
        <v>1726</v>
      </c>
      <c r="F27" s="94">
        <v>463.34</v>
      </c>
      <c r="G27" s="95">
        <v>33.380000000000003</v>
      </c>
      <c r="H27" s="96">
        <f t="shared" ref="H27" si="12">G27*(1-$L$5)</f>
        <v>33.380000000000003</v>
      </c>
      <c r="I27" s="95">
        <f t="shared" ref="I27" si="13">F27*G27</f>
        <v>15466.289200000001</v>
      </c>
      <c r="J27" s="97">
        <f t="shared" ref="J27" si="14">H27*F27</f>
        <v>15466.289200000001</v>
      </c>
      <c r="K27" s="175"/>
    </row>
    <row r="28" spans="1:12" s="104" customFormat="1" x14ac:dyDescent="0.25">
      <c r="A28" s="98"/>
      <c r="B28" s="98"/>
      <c r="C28" s="98"/>
      <c r="D28" s="157" t="s">
        <v>1</v>
      </c>
      <c r="E28" s="103"/>
      <c r="F28" s="100"/>
      <c r="G28" s="100"/>
      <c r="H28" s="100"/>
      <c r="I28" s="129">
        <f>SUM(I26:I27)</f>
        <v>18107.3272</v>
      </c>
      <c r="J28" s="101">
        <f>SUM(J26:J27)</f>
        <v>18107.3272</v>
      </c>
      <c r="K28" s="176"/>
      <c r="L28" s="215"/>
    </row>
    <row r="29" spans="1:12" s="79" customFormat="1" x14ac:dyDescent="0.25">
      <c r="A29" s="88" t="s">
        <v>153</v>
      </c>
      <c r="B29" s="88"/>
      <c r="C29" s="88"/>
      <c r="D29" s="89" t="s">
        <v>392</v>
      </c>
      <c r="E29" s="90"/>
      <c r="F29" s="90"/>
      <c r="G29" s="90"/>
      <c r="H29" s="90"/>
      <c r="I29" s="90"/>
      <c r="J29" s="163"/>
      <c r="K29" s="175"/>
    </row>
    <row r="30" spans="1:12" s="79" customFormat="1" x14ac:dyDescent="0.25">
      <c r="A30" s="112" t="s">
        <v>206</v>
      </c>
      <c r="B30" s="114"/>
      <c r="C30" s="114"/>
      <c r="D30" s="107" t="s">
        <v>398</v>
      </c>
      <c r="E30" s="108"/>
      <c r="F30" s="109"/>
      <c r="G30" s="110"/>
      <c r="H30" s="96"/>
      <c r="I30" s="95"/>
      <c r="J30" s="97"/>
      <c r="K30" s="175"/>
    </row>
    <row r="31" spans="1:12" s="79" customFormat="1" ht="25.5" x14ac:dyDescent="0.25">
      <c r="A31" s="98" t="s">
        <v>399</v>
      </c>
      <c r="B31" s="102" t="s">
        <v>207</v>
      </c>
      <c r="C31" s="102" t="s">
        <v>186</v>
      </c>
      <c r="D31" s="92" t="s">
        <v>149</v>
      </c>
      <c r="E31" s="93" t="s">
        <v>1265</v>
      </c>
      <c r="F31" s="94">
        <v>1</v>
      </c>
      <c r="G31" s="95">
        <v>9000</v>
      </c>
      <c r="H31" s="96">
        <f t="shared" ref="H31:H66" si="15">G31*(1-$L$5)</f>
        <v>9000</v>
      </c>
      <c r="I31" s="95">
        <f t="shared" ref="I31:I66" si="16">F31*G31</f>
        <v>9000</v>
      </c>
      <c r="J31" s="97">
        <f t="shared" ref="J31:J66" si="17">H31*F31</f>
        <v>9000</v>
      </c>
      <c r="K31" s="175"/>
    </row>
    <row r="32" spans="1:12" s="79" customFormat="1" ht="38.25" x14ac:dyDescent="0.25">
      <c r="A32" s="98" t="s">
        <v>400</v>
      </c>
      <c r="B32" s="102" t="s">
        <v>401</v>
      </c>
      <c r="C32" s="102" t="s">
        <v>180</v>
      </c>
      <c r="D32" s="92" t="s">
        <v>402</v>
      </c>
      <c r="E32" s="93" t="s">
        <v>141</v>
      </c>
      <c r="F32" s="94">
        <v>1169.5999999999999</v>
      </c>
      <c r="G32" s="95">
        <v>57.61</v>
      </c>
      <c r="H32" s="96">
        <f t="shared" si="15"/>
        <v>57.61</v>
      </c>
      <c r="I32" s="95">
        <f t="shared" si="16"/>
        <v>67380.655999999988</v>
      </c>
      <c r="J32" s="97">
        <f t="shared" si="17"/>
        <v>67380.655999999988</v>
      </c>
      <c r="K32" s="175"/>
    </row>
    <row r="33" spans="1:12" s="79" customFormat="1" ht="25.5" x14ac:dyDescent="0.25">
      <c r="A33" s="98" t="s">
        <v>403</v>
      </c>
      <c r="B33" s="102" t="s">
        <v>404</v>
      </c>
      <c r="C33" s="102" t="s">
        <v>180</v>
      </c>
      <c r="D33" s="92" t="s">
        <v>405</v>
      </c>
      <c r="E33" s="93" t="s">
        <v>144</v>
      </c>
      <c r="F33" s="94">
        <v>985.32</v>
      </c>
      <c r="G33" s="95">
        <v>11.69</v>
      </c>
      <c r="H33" s="96">
        <f t="shared" si="15"/>
        <v>11.69</v>
      </c>
      <c r="I33" s="95">
        <f t="shared" si="16"/>
        <v>11518.390799999999</v>
      </c>
      <c r="J33" s="97">
        <f t="shared" si="17"/>
        <v>11518.390799999999</v>
      </c>
      <c r="K33" s="175"/>
    </row>
    <row r="34" spans="1:12" s="79" customFormat="1" ht="25.5" x14ac:dyDescent="0.25">
      <c r="A34" s="98" t="s">
        <v>406</v>
      </c>
      <c r="B34" s="102" t="s">
        <v>407</v>
      </c>
      <c r="C34" s="102" t="s">
        <v>180</v>
      </c>
      <c r="D34" s="92" t="s">
        <v>408</v>
      </c>
      <c r="E34" s="93" t="s">
        <v>144</v>
      </c>
      <c r="F34" s="94">
        <v>7318.16</v>
      </c>
      <c r="G34" s="95">
        <v>6</v>
      </c>
      <c r="H34" s="96">
        <f t="shared" ref="H34:H52" si="18">G34*(1-$L$5)</f>
        <v>6</v>
      </c>
      <c r="I34" s="95">
        <f t="shared" ref="I34:I52" si="19">F34*G34</f>
        <v>43908.959999999999</v>
      </c>
      <c r="J34" s="97">
        <f t="shared" ref="J34:J52" si="20">H34*F34</f>
        <v>43908.959999999999</v>
      </c>
      <c r="K34" s="175"/>
    </row>
    <row r="35" spans="1:12" s="111" customFormat="1" x14ac:dyDescent="0.25">
      <c r="A35" s="112" t="s">
        <v>208</v>
      </c>
      <c r="B35" s="114"/>
      <c r="C35" s="114"/>
      <c r="D35" s="107" t="s">
        <v>148</v>
      </c>
      <c r="E35" s="108"/>
      <c r="F35" s="109"/>
      <c r="G35" s="110"/>
      <c r="H35" s="134"/>
      <c r="I35" s="110"/>
      <c r="J35" s="101"/>
      <c r="K35" s="175"/>
      <c r="L35" s="79"/>
    </row>
    <row r="36" spans="1:12" s="79" customFormat="1" ht="25.5" x14ac:dyDescent="0.25">
      <c r="A36" s="98" t="s">
        <v>409</v>
      </c>
      <c r="B36" s="102" t="s">
        <v>202</v>
      </c>
      <c r="C36" s="102" t="s">
        <v>180</v>
      </c>
      <c r="D36" s="92" t="s">
        <v>315</v>
      </c>
      <c r="E36" s="93" t="s">
        <v>144</v>
      </c>
      <c r="F36" s="94">
        <v>481</v>
      </c>
      <c r="G36" s="95">
        <v>12.29</v>
      </c>
      <c r="H36" s="96">
        <f t="shared" si="18"/>
        <v>12.29</v>
      </c>
      <c r="I36" s="95">
        <f t="shared" si="19"/>
        <v>5911.49</v>
      </c>
      <c r="J36" s="97">
        <f t="shared" si="20"/>
        <v>5911.49</v>
      </c>
      <c r="K36" s="175"/>
    </row>
    <row r="37" spans="1:12" s="79" customFormat="1" ht="25.5" x14ac:dyDescent="0.25">
      <c r="A37" s="98" t="s">
        <v>410</v>
      </c>
      <c r="B37" s="102" t="s">
        <v>201</v>
      </c>
      <c r="C37" s="102" t="s">
        <v>180</v>
      </c>
      <c r="D37" s="92" t="s">
        <v>314</v>
      </c>
      <c r="E37" s="93" t="s">
        <v>144</v>
      </c>
      <c r="F37" s="94">
        <v>907.2</v>
      </c>
      <c r="G37" s="95">
        <v>8.3699999999999992</v>
      </c>
      <c r="H37" s="96">
        <f t="shared" si="18"/>
        <v>8.3699999999999992</v>
      </c>
      <c r="I37" s="95">
        <f t="shared" si="19"/>
        <v>7593.2640000000001</v>
      </c>
      <c r="J37" s="97">
        <f t="shared" si="20"/>
        <v>7593.2640000000001</v>
      </c>
      <c r="K37" s="175"/>
    </row>
    <row r="38" spans="1:12" s="79" customFormat="1" ht="25.5" x14ac:dyDescent="0.25">
      <c r="A38" s="98" t="s">
        <v>411</v>
      </c>
      <c r="B38" s="102" t="s">
        <v>204</v>
      </c>
      <c r="C38" s="102" t="s">
        <v>180</v>
      </c>
      <c r="D38" s="92" t="s">
        <v>317</v>
      </c>
      <c r="E38" s="93" t="s">
        <v>144</v>
      </c>
      <c r="F38" s="94">
        <v>1283.5999999999999</v>
      </c>
      <c r="G38" s="95">
        <v>6.95</v>
      </c>
      <c r="H38" s="96">
        <f t="shared" si="18"/>
        <v>6.95</v>
      </c>
      <c r="I38" s="95">
        <f t="shared" si="19"/>
        <v>8921.02</v>
      </c>
      <c r="J38" s="97">
        <f t="shared" si="20"/>
        <v>8921.02</v>
      </c>
      <c r="K38" s="175"/>
    </row>
    <row r="39" spans="1:12" s="79" customFormat="1" ht="25.5" x14ac:dyDescent="0.25">
      <c r="A39" s="98" t="s">
        <v>412</v>
      </c>
      <c r="B39" s="102" t="s">
        <v>205</v>
      </c>
      <c r="C39" s="102" t="s">
        <v>180</v>
      </c>
      <c r="D39" s="92" t="s">
        <v>318</v>
      </c>
      <c r="E39" s="93" t="s">
        <v>144</v>
      </c>
      <c r="F39" s="94">
        <v>1752.57</v>
      </c>
      <c r="G39" s="95">
        <v>6.37</v>
      </c>
      <c r="H39" s="96">
        <f t="shared" si="18"/>
        <v>6.37</v>
      </c>
      <c r="I39" s="95">
        <f t="shared" si="19"/>
        <v>11163.8709</v>
      </c>
      <c r="J39" s="97">
        <f t="shared" si="20"/>
        <v>11163.8709</v>
      </c>
      <c r="K39" s="175"/>
    </row>
    <row r="40" spans="1:12" s="79" customFormat="1" ht="38.25" x14ac:dyDescent="0.25">
      <c r="A40" s="98" t="s">
        <v>413</v>
      </c>
      <c r="B40" s="102" t="s">
        <v>198</v>
      </c>
      <c r="C40" s="102" t="s">
        <v>180</v>
      </c>
      <c r="D40" s="92" t="s">
        <v>313</v>
      </c>
      <c r="E40" s="93" t="s">
        <v>184</v>
      </c>
      <c r="F40" s="94">
        <v>46.5</v>
      </c>
      <c r="G40" s="95">
        <v>362.58</v>
      </c>
      <c r="H40" s="96">
        <f t="shared" si="18"/>
        <v>362.58</v>
      </c>
      <c r="I40" s="95">
        <f t="shared" si="19"/>
        <v>16859.969999999998</v>
      </c>
      <c r="J40" s="97">
        <f t="shared" si="20"/>
        <v>16859.969999999998</v>
      </c>
      <c r="K40" s="175"/>
    </row>
    <row r="41" spans="1:12" s="79" customFormat="1" ht="38.25" x14ac:dyDescent="0.25">
      <c r="A41" s="98" t="s">
        <v>414</v>
      </c>
      <c r="B41" s="102" t="s">
        <v>415</v>
      </c>
      <c r="C41" s="102" t="s">
        <v>180</v>
      </c>
      <c r="D41" s="92" t="s">
        <v>416</v>
      </c>
      <c r="E41" s="93" t="s">
        <v>179</v>
      </c>
      <c r="F41" s="94">
        <v>141</v>
      </c>
      <c r="G41" s="95">
        <v>61.51</v>
      </c>
      <c r="H41" s="96">
        <f t="shared" si="18"/>
        <v>61.51</v>
      </c>
      <c r="I41" s="95">
        <f t="shared" si="19"/>
        <v>8672.91</v>
      </c>
      <c r="J41" s="97">
        <f t="shared" si="20"/>
        <v>8672.91</v>
      </c>
      <c r="K41" s="175"/>
    </row>
    <row r="42" spans="1:12" s="111" customFormat="1" x14ac:dyDescent="0.25">
      <c r="A42" s="112" t="s">
        <v>319</v>
      </c>
      <c r="B42" s="114"/>
      <c r="C42" s="114"/>
      <c r="D42" s="107" t="s">
        <v>145</v>
      </c>
      <c r="E42" s="108"/>
      <c r="F42" s="109"/>
      <c r="G42" s="110"/>
      <c r="H42" s="134"/>
      <c r="I42" s="110"/>
      <c r="J42" s="101"/>
      <c r="K42" s="175"/>
      <c r="L42" s="79"/>
    </row>
    <row r="43" spans="1:12" s="79" customFormat="1" ht="25.5" x14ac:dyDescent="0.25">
      <c r="A43" s="98" t="s">
        <v>417</v>
      </c>
      <c r="B43" s="102" t="s">
        <v>203</v>
      </c>
      <c r="C43" s="102" t="s">
        <v>180</v>
      </c>
      <c r="D43" s="92" t="s">
        <v>316</v>
      </c>
      <c r="E43" s="93" t="s">
        <v>144</v>
      </c>
      <c r="F43" s="94">
        <v>343.73</v>
      </c>
      <c r="G43" s="95">
        <v>10.83</v>
      </c>
      <c r="H43" s="96">
        <f t="shared" si="18"/>
        <v>10.83</v>
      </c>
      <c r="I43" s="95">
        <f t="shared" si="19"/>
        <v>3722.5959000000003</v>
      </c>
      <c r="J43" s="97">
        <f t="shared" si="20"/>
        <v>3722.5959000000003</v>
      </c>
      <c r="K43" s="175"/>
    </row>
    <row r="44" spans="1:12" s="79" customFormat="1" ht="25.5" x14ac:dyDescent="0.25">
      <c r="A44" s="98" t="s">
        <v>418</v>
      </c>
      <c r="B44" s="102" t="s">
        <v>204</v>
      </c>
      <c r="C44" s="102" t="s">
        <v>180</v>
      </c>
      <c r="D44" s="92" t="s">
        <v>317</v>
      </c>
      <c r="E44" s="93" t="s">
        <v>144</v>
      </c>
      <c r="F44" s="94">
        <v>834.17</v>
      </c>
      <c r="G44" s="95">
        <v>6.95</v>
      </c>
      <c r="H44" s="96">
        <f t="shared" si="18"/>
        <v>6.95</v>
      </c>
      <c r="I44" s="95">
        <f t="shared" si="19"/>
        <v>5797.4814999999999</v>
      </c>
      <c r="J44" s="97">
        <f t="shared" si="20"/>
        <v>5797.4814999999999</v>
      </c>
      <c r="K44" s="175"/>
    </row>
    <row r="45" spans="1:12" s="79" customFormat="1" ht="38.25" x14ac:dyDescent="0.25">
      <c r="A45" s="98" t="s">
        <v>419</v>
      </c>
      <c r="B45" s="102" t="s">
        <v>198</v>
      </c>
      <c r="C45" s="102" t="s">
        <v>180</v>
      </c>
      <c r="D45" s="92" t="s">
        <v>313</v>
      </c>
      <c r="E45" s="93" t="s">
        <v>184</v>
      </c>
      <c r="F45" s="94">
        <v>19.5</v>
      </c>
      <c r="G45" s="95">
        <v>362.58</v>
      </c>
      <c r="H45" s="96">
        <f t="shared" si="18"/>
        <v>362.58</v>
      </c>
      <c r="I45" s="95">
        <f t="shared" si="19"/>
        <v>7070.3099999999995</v>
      </c>
      <c r="J45" s="97">
        <f t="shared" si="20"/>
        <v>7070.3099999999995</v>
      </c>
      <c r="K45" s="175"/>
    </row>
    <row r="46" spans="1:12" s="79" customFormat="1" ht="25.5" x14ac:dyDescent="0.25">
      <c r="A46" s="98" t="s">
        <v>420</v>
      </c>
      <c r="B46" s="102" t="s">
        <v>421</v>
      </c>
      <c r="C46" s="102" t="s">
        <v>180</v>
      </c>
      <c r="D46" s="92" t="s">
        <v>422</v>
      </c>
      <c r="E46" s="93" t="s">
        <v>179</v>
      </c>
      <c r="F46" s="94">
        <v>205</v>
      </c>
      <c r="G46" s="95">
        <v>52.62</v>
      </c>
      <c r="H46" s="96">
        <f t="shared" si="18"/>
        <v>52.62</v>
      </c>
      <c r="I46" s="95">
        <f t="shared" si="19"/>
        <v>10787.1</v>
      </c>
      <c r="J46" s="97">
        <f t="shared" si="20"/>
        <v>10787.1</v>
      </c>
      <c r="K46" s="175"/>
    </row>
    <row r="47" spans="1:12" s="79" customFormat="1" ht="25.5" x14ac:dyDescent="0.25">
      <c r="A47" s="98" t="s">
        <v>423</v>
      </c>
      <c r="B47" s="102" t="s">
        <v>424</v>
      </c>
      <c r="C47" s="102" t="s">
        <v>180</v>
      </c>
      <c r="D47" s="92" t="s">
        <v>425</v>
      </c>
      <c r="E47" s="93" t="s">
        <v>184</v>
      </c>
      <c r="F47" s="94">
        <v>11.81</v>
      </c>
      <c r="G47" s="95">
        <v>29.39</v>
      </c>
      <c r="H47" s="96">
        <f t="shared" si="18"/>
        <v>29.39</v>
      </c>
      <c r="I47" s="95">
        <f t="shared" si="19"/>
        <v>347.09590000000003</v>
      </c>
      <c r="J47" s="97">
        <f t="shared" si="20"/>
        <v>347.09590000000003</v>
      </c>
      <c r="K47" s="175"/>
    </row>
    <row r="48" spans="1:12" s="111" customFormat="1" x14ac:dyDescent="0.25">
      <c r="A48" s="112" t="s">
        <v>320</v>
      </c>
      <c r="B48" s="114"/>
      <c r="C48" s="114"/>
      <c r="D48" s="107" t="s">
        <v>30</v>
      </c>
      <c r="E48" s="108"/>
      <c r="F48" s="109"/>
      <c r="G48" s="110"/>
      <c r="H48" s="134"/>
      <c r="I48" s="110"/>
      <c r="J48" s="101"/>
      <c r="K48" s="175"/>
      <c r="L48" s="79"/>
    </row>
    <row r="49" spans="1:12" s="79" customFormat="1" x14ac:dyDescent="0.25">
      <c r="A49" s="98" t="s">
        <v>426</v>
      </c>
      <c r="B49" s="102" t="s">
        <v>427</v>
      </c>
      <c r="C49" s="102" t="s">
        <v>252</v>
      </c>
      <c r="D49" s="92" t="s">
        <v>428</v>
      </c>
      <c r="E49" s="93" t="s">
        <v>144</v>
      </c>
      <c r="F49" s="94">
        <v>2993.76</v>
      </c>
      <c r="G49" s="95">
        <v>9</v>
      </c>
      <c r="H49" s="96">
        <f t="shared" si="18"/>
        <v>9</v>
      </c>
      <c r="I49" s="95">
        <f t="shared" si="19"/>
        <v>26943.840000000004</v>
      </c>
      <c r="J49" s="97">
        <f t="shared" si="20"/>
        <v>26943.840000000004</v>
      </c>
      <c r="K49" s="175"/>
    </row>
    <row r="50" spans="1:12" s="79" customFormat="1" ht="38.25" x14ac:dyDescent="0.25">
      <c r="A50" s="98" t="s">
        <v>429</v>
      </c>
      <c r="B50" s="102" t="s">
        <v>430</v>
      </c>
      <c r="C50" s="102" t="s">
        <v>180</v>
      </c>
      <c r="D50" s="92" t="s">
        <v>431</v>
      </c>
      <c r="E50" s="93" t="s">
        <v>184</v>
      </c>
      <c r="F50" s="94">
        <v>37</v>
      </c>
      <c r="G50" s="95">
        <v>368.81</v>
      </c>
      <c r="H50" s="96">
        <f t="shared" si="18"/>
        <v>368.81</v>
      </c>
      <c r="I50" s="95">
        <f t="shared" si="19"/>
        <v>13645.97</v>
      </c>
      <c r="J50" s="97">
        <f t="shared" si="20"/>
        <v>13645.97</v>
      </c>
      <c r="K50" s="175"/>
    </row>
    <row r="51" spans="1:12" s="111" customFormat="1" x14ac:dyDescent="0.25">
      <c r="A51" s="112" t="s">
        <v>321</v>
      </c>
      <c r="B51" s="114"/>
      <c r="C51" s="114"/>
      <c r="D51" s="107" t="s">
        <v>432</v>
      </c>
      <c r="E51" s="108"/>
      <c r="F51" s="109"/>
      <c r="G51" s="110"/>
      <c r="H51" s="134"/>
      <c r="I51" s="110"/>
      <c r="J51" s="101"/>
      <c r="K51" s="175"/>
      <c r="L51" s="79"/>
    </row>
    <row r="52" spans="1:12" s="79" customFormat="1" ht="38.25" x14ac:dyDescent="0.25">
      <c r="A52" s="98" t="s">
        <v>433</v>
      </c>
      <c r="B52" s="102" t="s">
        <v>434</v>
      </c>
      <c r="C52" s="102" t="s">
        <v>180</v>
      </c>
      <c r="D52" s="92" t="s">
        <v>435</v>
      </c>
      <c r="E52" s="93" t="s">
        <v>144</v>
      </c>
      <c r="F52" s="94">
        <v>190.78</v>
      </c>
      <c r="G52" s="95">
        <v>8.99</v>
      </c>
      <c r="H52" s="96">
        <f t="shared" si="18"/>
        <v>8.99</v>
      </c>
      <c r="I52" s="95">
        <f t="shared" si="19"/>
        <v>1715.1122</v>
      </c>
      <c r="J52" s="97">
        <f t="shared" si="20"/>
        <v>1715.1122</v>
      </c>
      <c r="K52" s="175"/>
    </row>
    <row r="53" spans="1:12" s="79" customFormat="1" ht="38.25" x14ac:dyDescent="0.25">
      <c r="A53" s="98" t="s">
        <v>436</v>
      </c>
      <c r="B53" s="102" t="s">
        <v>437</v>
      </c>
      <c r="C53" s="102" t="s">
        <v>180</v>
      </c>
      <c r="D53" s="92" t="s">
        <v>438</v>
      </c>
      <c r="E53" s="93" t="s">
        <v>144</v>
      </c>
      <c r="F53" s="94">
        <v>10.84</v>
      </c>
      <c r="G53" s="95">
        <v>7.81</v>
      </c>
      <c r="H53" s="96">
        <f t="shared" si="15"/>
        <v>7.81</v>
      </c>
      <c r="I53" s="95">
        <f t="shared" si="16"/>
        <v>84.660399999999996</v>
      </c>
      <c r="J53" s="97">
        <f t="shared" si="17"/>
        <v>84.660399999999996</v>
      </c>
      <c r="K53" s="175"/>
    </row>
    <row r="54" spans="1:12" s="79" customFormat="1" ht="38.25" x14ac:dyDescent="0.25">
      <c r="A54" s="98" t="s">
        <v>439</v>
      </c>
      <c r="B54" s="102" t="s">
        <v>440</v>
      </c>
      <c r="C54" s="102" t="s">
        <v>180</v>
      </c>
      <c r="D54" s="92" t="s">
        <v>441</v>
      </c>
      <c r="E54" s="93" t="s">
        <v>144</v>
      </c>
      <c r="F54" s="94">
        <v>214.75</v>
      </c>
      <c r="G54" s="95">
        <v>6.47</v>
      </c>
      <c r="H54" s="96">
        <f t="shared" si="15"/>
        <v>6.47</v>
      </c>
      <c r="I54" s="95">
        <f t="shared" si="16"/>
        <v>1389.4324999999999</v>
      </c>
      <c r="J54" s="97">
        <f t="shared" si="17"/>
        <v>1389.4324999999999</v>
      </c>
      <c r="K54" s="175"/>
    </row>
    <row r="55" spans="1:12" s="79" customFormat="1" ht="38.25" x14ac:dyDescent="0.25">
      <c r="A55" s="98" t="s">
        <v>442</v>
      </c>
      <c r="B55" s="102" t="s">
        <v>198</v>
      </c>
      <c r="C55" s="102" t="s">
        <v>180</v>
      </c>
      <c r="D55" s="92" t="s">
        <v>313</v>
      </c>
      <c r="E55" s="93" t="s">
        <v>184</v>
      </c>
      <c r="F55" s="94">
        <v>8.77</v>
      </c>
      <c r="G55" s="95">
        <v>362.58</v>
      </c>
      <c r="H55" s="96">
        <f t="shared" si="15"/>
        <v>362.58</v>
      </c>
      <c r="I55" s="95">
        <f t="shared" si="16"/>
        <v>3179.8265999999999</v>
      </c>
      <c r="J55" s="97">
        <f t="shared" si="17"/>
        <v>3179.8265999999999</v>
      </c>
      <c r="K55" s="175"/>
    </row>
    <row r="56" spans="1:12" s="79" customFormat="1" ht="38.25" x14ac:dyDescent="0.25">
      <c r="A56" s="98" t="s">
        <v>443</v>
      </c>
      <c r="B56" s="102" t="s">
        <v>415</v>
      </c>
      <c r="C56" s="102" t="s">
        <v>180</v>
      </c>
      <c r="D56" s="92" t="s">
        <v>416</v>
      </c>
      <c r="E56" s="93" t="s">
        <v>179</v>
      </c>
      <c r="F56" s="94">
        <v>25.65</v>
      </c>
      <c r="G56" s="95">
        <v>61.51</v>
      </c>
      <c r="H56" s="96">
        <f t="shared" si="15"/>
        <v>61.51</v>
      </c>
      <c r="I56" s="95">
        <f t="shared" si="16"/>
        <v>1577.7314999999999</v>
      </c>
      <c r="J56" s="97">
        <f t="shared" si="17"/>
        <v>1577.7314999999999</v>
      </c>
      <c r="K56" s="175"/>
    </row>
    <row r="57" spans="1:12" s="79" customFormat="1" x14ac:dyDescent="0.25">
      <c r="A57" s="98" t="s">
        <v>444</v>
      </c>
      <c r="B57" s="102" t="s">
        <v>445</v>
      </c>
      <c r="C57" s="102" t="s">
        <v>186</v>
      </c>
      <c r="D57" s="92" t="s">
        <v>446</v>
      </c>
      <c r="E57" s="93" t="s">
        <v>184</v>
      </c>
      <c r="F57" s="94">
        <v>12.05</v>
      </c>
      <c r="G57" s="95">
        <v>36.72</v>
      </c>
      <c r="H57" s="96">
        <f t="shared" si="15"/>
        <v>36.72</v>
      </c>
      <c r="I57" s="95">
        <f t="shared" si="16"/>
        <v>442.476</v>
      </c>
      <c r="J57" s="97">
        <f t="shared" si="17"/>
        <v>442.476</v>
      </c>
      <c r="K57" s="175"/>
    </row>
    <row r="58" spans="1:12" s="79" customFormat="1" ht="25.5" x14ac:dyDescent="0.25">
      <c r="A58" s="98" t="s">
        <v>447</v>
      </c>
      <c r="B58" s="102" t="s">
        <v>394</v>
      </c>
      <c r="C58" s="102" t="s">
        <v>180</v>
      </c>
      <c r="D58" s="92" t="s">
        <v>395</v>
      </c>
      <c r="E58" s="93" t="s">
        <v>143</v>
      </c>
      <c r="F58" s="94">
        <v>168.68</v>
      </c>
      <c r="G58" s="95">
        <v>1.1399999999999999</v>
      </c>
      <c r="H58" s="96">
        <f t="shared" si="15"/>
        <v>1.1399999999999999</v>
      </c>
      <c r="I58" s="95">
        <f t="shared" si="16"/>
        <v>192.29519999999999</v>
      </c>
      <c r="J58" s="97">
        <f t="shared" si="17"/>
        <v>192.29519999999999</v>
      </c>
      <c r="K58" s="175"/>
    </row>
    <row r="59" spans="1:12" s="111" customFormat="1" x14ac:dyDescent="0.25">
      <c r="A59" s="112" t="s">
        <v>2214</v>
      </c>
      <c r="B59" s="114"/>
      <c r="C59" s="114"/>
      <c r="D59" s="107" t="s">
        <v>2215</v>
      </c>
      <c r="E59" s="108"/>
      <c r="F59" s="109"/>
      <c r="G59" s="110"/>
      <c r="H59" s="134"/>
      <c r="I59" s="110"/>
      <c r="J59" s="101"/>
      <c r="K59" s="175"/>
      <c r="L59" s="79"/>
    </row>
    <row r="60" spans="1:12" s="79" customFormat="1" ht="38.25" x14ac:dyDescent="0.25">
      <c r="A60" s="98" t="s">
        <v>2216</v>
      </c>
      <c r="B60" s="102" t="s">
        <v>2217</v>
      </c>
      <c r="C60" s="102" t="s">
        <v>180</v>
      </c>
      <c r="D60" s="92" t="s">
        <v>2218</v>
      </c>
      <c r="E60" s="93" t="s">
        <v>184</v>
      </c>
      <c r="F60" s="94">
        <v>1.54</v>
      </c>
      <c r="G60" s="95">
        <v>1348.23</v>
      </c>
      <c r="H60" s="96">
        <f t="shared" si="15"/>
        <v>1348.23</v>
      </c>
      <c r="I60" s="95">
        <f t="shared" si="16"/>
        <v>2076.2742000000003</v>
      </c>
      <c r="J60" s="97">
        <f t="shared" si="17"/>
        <v>2076.2742000000003</v>
      </c>
      <c r="K60" s="175"/>
    </row>
    <row r="61" spans="1:12" s="79" customFormat="1" ht="38.25" x14ac:dyDescent="0.25">
      <c r="A61" s="98" t="s">
        <v>2219</v>
      </c>
      <c r="B61" s="102" t="s">
        <v>2220</v>
      </c>
      <c r="C61" s="102" t="s">
        <v>180</v>
      </c>
      <c r="D61" s="92" t="s">
        <v>2221</v>
      </c>
      <c r="E61" s="93" t="s">
        <v>144</v>
      </c>
      <c r="F61" s="94">
        <v>4.8600000000000003</v>
      </c>
      <c r="G61" s="95">
        <v>11.22</v>
      </c>
      <c r="H61" s="96">
        <f t="shared" si="15"/>
        <v>11.22</v>
      </c>
      <c r="I61" s="95">
        <f t="shared" si="16"/>
        <v>54.52920000000001</v>
      </c>
      <c r="J61" s="97">
        <f t="shared" si="17"/>
        <v>54.52920000000001</v>
      </c>
      <c r="K61" s="175"/>
    </row>
    <row r="62" spans="1:12" s="79" customFormat="1" ht="38.25" x14ac:dyDescent="0.25">
      <c r="A62" s="98" t="s">
        <v>2222</v>
      </c>
      <c r="B62" s="102" t="s">
        <v>434</v>
      </c>
      <c r="C62" s="102" t="s">
        <v>180</v>
      </c>
      <c r="D62" s="92" t="s">
        <v>435</v>
      </c>
      <c r="E62" s="93" t="s">
        <v>144</v>
      </c>
      <c r="F62" s="94">
        <v>190.98</v>
      </c>
      <c r="G62" s="95">
        <v>8.99</v>
      </c>
      <c r="H62" s="96">
        <f t="shared" si="15"/>
        <v>8.99</v>
      </c>
      <c r="I62" s="95">
        <f t="shared" si="16"/>
        <v>1716.9102</v>
      </c>
      <c r="J62" s="97">
        <f t="shared" si="17"/>
        <v>1716.9102</v>
      </c>
      <c r="K62" s="175"/>
    </row>
    <row r="63" spans="1:12" s="79" customFormat="1" ht="38.25" x14ac:dyDescent="0.25">
      <c r="A63" s="98" t="s">
        <v>2223</v>
      </c>
      <c r="B63" s="102" t="s">
        <v>2224</v>
      </c>
      <c r="C63" s="102" t="s">
        <v>180</v>
      </c>
      <c r="D63" s="92" t="s">
        <v>2225</v>
      </c>
      <c r="E63" s="93" t="s">
        <v>179</v>
      </c>
      <c r="F63" s="94">
        <v>14.7</v>
      </c>
      <c r="G63" s="95">
        <v>49.08</v>
      </c>
      <c r="H63" s="96">
        <f t="shared" si="15"/>
        <v>49.08</v>
      </c>
      <c r="I63" s="95">
        <f t="shared" si="16"/>
        <v>721.47599999999989</v>
      </c>
      <c r="J63" s="97">
        <f t="shared" si="17"/>
        <v>721.47599999999989</v>
      </c>
      <c r="K63" s="175"/>
    </row>
    <row r="64" spans="1:12" s="79" customFormat="1" ht="25.5" x14ac:dyDescent="0.25">
      <c r="A64" s="98" t="s">
        <v>2226</v>
      </c>
      <c r="B64" s="102" t="s">
        <v>2227</v>
      </c>
      <c r="C64" s="102" t="s">
        <v>180</v>
      </c>
      <c r="D64" s="92" t="s">
        <v>2228</v>
      </c>
      <c r="E64" s="93" t="s">
        <v>184</v>
      </c>
      <c r="F64" s="94">
        <v>16.5</v>
      </c>
      <c r="G64" s="95">
        <v>387</v>
      </c>
      <c r="H64" s="96">
        <f t="shared" si="15"/>
        <v>387</v>
      </c>
      <c r="I64" s="95">
        <f t="shared" si="16"/>
        <v>6385.5</v>
      </c>
      <c r="J64" s="97">
        <f t="shared" si="17"/>
        <v>6385.5</v>
      </c>
      <c r="K64" s="175"/>
    </row>
    <row r="65" spans="1:12" s="79" customFormat="1" ht="38.25" x14ac:dyDescent="0.25">
      <c r="A65" s="98" t="s">
        <v>2229</v>
      </c>
      <c r="B65" s="102" t="s">
        <v>2230</v>
      </c>
      <c r="C65" s="102" t="s">
        <v>180</v>
      </c>
      <c r="D65" s="92" t="s">
        <v>2231</v>
      </c>
      <c r="E65" s="93" t="s">
        <v>179</v>
      </c>
      <c r="F65" s="94">
        <v>16.5</v>
      </c>
      <c r="G65" s="95">
        <v>28.87</v>
      </c>
      <c r="H65" s="96">
        <f t="shared" si="15"/>
        <v>28.87</v>
      </c>
      <c r="I65" s="95">
        <f t="shared" si="16"/>
        <v>476.35500000000002</v>
      </c>
      <c r="J65" s="97">
        <f t="shared" si="17"/>
        <v>476.35500000000002</v>
      </c>
      <c r="K65" s="175"/>
    </row>
    <row r="66" spans="1:12" s="79" customFormat="1" ht="25.5" x14ac:dyDescent="0.25">
      <c r="A66" s="98" t="s">
        <v>2232</v>
      </c>
      <c r="B66" s="102" t="s">
        <v>954</v>
      </c>
      <c r="C66" s="102" t="s">
        <v>180</v>
      </c>
      <c r="D66" s="92" t="s">
        <v>955</v>
      </c>
      <c r="E66" s="93" t="s">
        <v>179</v>
      </c>
      <c r="F66" s="94">
        <v>16.5</v>
      </c>
      <c r="G66" s="95">
        <v>10.86</v>
      </c>
      <c r="H66" s="96">
        <f t="shared" si="15"/>
        <v>10.86</v>
      </c>
      <c r="I66" s="95">
        <f t="shared" si="16"/>
        <v>179.19</v>
      </c>
      <c r="J66" s="97">
        <f t="shared" si="17"/>
        <v>179.19</v>
      </c>
      <c r="K66" s="175"/>
    </row>
    <row r="67" spans="1:12" s="104" customFormat="1" x14ac:dyDescent="0.25">
      <c r="A67" s="98"/>
      <c r="B67" s="98"/>
      <c r="C67" s="98"/>
      <c r="D67" s="157" t="s">
        <v>1</v>
      </c>
      <c r="E67" s="103"/>
      <c r="F67" s="100"/>
      <c r="G67" s="100"/>
      <c r="H67" s="100"/>
      <c r="I67" s="129">
        <f>SUM(I30:I66)</f>
        <v>279436.6939999999</v>
      </c>
      <c r="J67" s="101">
        <f>SUM(J30:J66)</f>
        <v>279436.6939999999</v>
      </c>
      <c r="K67" s="176"/>
      <c r="L67" s="215"/>
    </row>
    <row r="68" spans="1:12" s="79" customFormat="1" x14ac:dyDescent="0.25">
      <c r="A68" s="88" t="s">
        <v>154</v>
      </c>
      <c r="B68" s="88"/>
      <c r="C68" s="88"/>
      <c r="D68" s="89" t="s">
        <v>14</v>
      </c>
      <c r="E68" s="90"/>
      <c r="F68" s="90"/>
      <c r="G68" s="90"/>
      <c r="H68" s="90"/>
      <c r="I68" s="90"/>
      <c r="J68" s="163"/>
      <c r="K68" s="175"/>
    </row>
    <row r="69" spans="1:12" s="111" customFormat="1" x14ac:dyDescent="0.25">
      <c r="A69" s="105" t="s">
        <v>448</v>
      </c>
      <c r="B69" s="106"/>
      <c r="C69" s="106"/>
      <c r="D69" s="107" t="s">
        <v>146</v>
      </c>
      <c r="E69" s="108"/>
      <c r="F69" s="109"/>
      <c r="G69" s="110"/>
      <c r="H69" s="134"/>
      <c r="I69" s="110"/>
      <c r="J69" s="101"/>
      <c r="K69" s="175"/>
      <c r="L69" s="79"/>
    </row>
    <row r="70" spans="1:12" s="79" customFormat="1" ht="38.25" x14ac:dyDescent="0.25">
      <c r="A70" s="91" t="s">
        <v>209</v>
      </c>
      <c r="B70" s="159" t="s">
        <v>225</v>
      </c>
      <c r="C70" s="159" t="s">
        <v>180</v>
      </c>
      <c r="D70" s="92" t="s">
        <v>332</v>
      </c>
      <c r="E70" s="93" t="s">
        <v>144</v>
      </c>
      <c r="F70" s="94">
        <v>481.02</v>
      </c>
      <c r="G70" s="95">
        <v>10.050000000000001</v>
      </c>
      <c r="H70" s="96">
        <f t="shared" ref="H70:H96" si="21">G70*(1-$L$5)</f>
        <v>10.050000000000001</v>
      </c>
      <c r="I70" s="95">
        <f t="shared" ref="I70:I96" si="22">F70*G70</f>
        <v>4834.2510000000002</v>
      </c>
      <c r="J70" s="97">
        <f t="shared" ref="J70:J96" si="23">H70*F70</f>
        <v>4834.2510000000002</v>
      </c>
      <c r="K70" s="175"/>
    </row>
    <row r="71" spans="1:12" s="79" customFormat="1" ht="38.25" x14ac:dyDescent="0.25">
      <c r="A71" s="91" t="s">
        <v>210</v>
      </c>
      <c r="B71" s="159" t="s">
        <v>212</v>
      </c>
      <c r="C71" s="159" t="s">
        <v>180</v>
      </c>
      <c r="D71" s="92" t="s">
        <v>322</v>
      </c>
      <c r="E71" s="93" t="s">
        <v>144</v>
      </c>
      <c r="F71" s="94">
        <v>10.69</v>
      </c>
      <c r="G71" s="95">
        <v>9.11</v>
      </c>
      <c r="H71" s="96">
        <f t="shared" si="21"/>
        <v>9.11</v>
      </c>
      <c r="I71" s="95">
        <f t="shared" si="22"/>
        <v>97.385899999999992</v>
      </c>
      <c r="J71" s="97">
        <f t="shared" si="23"/>
        <v>97.385899999999992</v>
      </c>
      <c r="K71" s="175"/>
    </row>
    <row r="72" spans="1:12" s="79" customFormat="1" ht="38.25" x14ac:dyDescent="0.25">
      <c r="A72" s="91" t="s">
        <v>211</v>
      </c>
      <c r="B72" s="159" t="s">
        <v>214</v>
      </c>
      <c r="C72" s="159" t="s">
        <v>180</v>
      </c>
      <c r="D72" s="92" t="s">
        <v>323</v>
      </c>
      <c r="E72" s="93" t="s">
        <v>144</v>
      </c>
      <c r="F72" s="94">
        <v>2985.95</v>
      </c>
      <c r="G72" s="95">
        <v>6.1</v>
      </c>
      <c r="H72" s="96">
        <f t="shared" si="21"/>
        <v>6.1</v>
      </c>
      <c r="I72" s="95">
        <f t="shared" si="22"/>
        <v>18214.294999999998</v>
      </c>
      <c r="J72" s="97">
        <f t="shared" si="23"/>
        <v>18214.294999999998</v>
      </c>
      <c r="K72" s="175"/>
    </row>
    <row r="73" spans="1:12" s="79" customFormat="1" ht="38.25" x14ac:dyDescent="0.25">
      <c r="A73" s="91" t="s">
        <v>213</v>
      </c>
      <c r="B73" s="159" t="s">
        <v>216</v>
      </c>
      <c r="C73" s="159" t="s">
        <v>180</v>
      </c>
      <c r="D73" s="92" t="s">
        <v>324</v>
      </c>
      <c r="E73" s="93" t="s">
        <v>144</v>
      </c>
      <c r="F73" s="94">
        <v>144.31</v>
      </c>
      <c r="G73" s="95">
        <v>5.7</v>
      </c>
      <c r="H73" s="96">
        <f t="shared" si="21"/>
        <v>5.7</v>
      </c>
      <c r="I73" s="95">
        <f t="shared" si="22"/>
        <v>822.56700000000001</v>
      </c>
      <c r="J73" s="97">
        <f t="shared" si="23"/>
        <v>822.56700000000001</v>
      </c>
      <c r="K73" s="175"/>
    </row>
    <row r="74" spans="1:12" s="79" customFormat="1" ht="38.25" x14ac:dyDescent="0.25">
      <c r="A74" s="91" t="s">
        <v>215</v>
      </c>
      <c r="B74" s="159" t="s">
        <v>223</v>
      </c>
      <c r="C74" s="159" t="s">
        <v>180</v>
      </c>
      <c r="D74" s="92" t="s">
        <v>331</v>
      </c>
      <c r="E74" s="93" t="s">
        <v>144</v>
      </c>
      <c r="F74" s="94">
        <v>117.98</v>
      </c>
      <c r="G74" s="95">
        <v>6.33</v>
      </c>
      <c r="H74" s="96">
        <f t="shared" si="21"/>
        <v>6.33</v>
      </c>
      <c r="I74" s="95">
        <f t="shared" si="22"/>
        <v>746.8134</v>
      </c>
      <c r="J74" s="97">
        <f t="shared" si="23"/>
        <v>746.8134</v>
      </c>
      <c r="K74" s="175"/>
    </row>
    <row r="75" spans="1:12" s="111" customFormat="1" ht="25.5" x14ac:dyDescent="0.25">
      <c r="A75" s="91" t="s">
        <v>449</v>
      </c>
      <c r="B75" s="159" t="s">
        <v>450</v>
      </c>
      <c r="C75" s="159" t="s">
        <v>178</v>
      </c>
      <c r="D75" s="92" t="s">
        <v>451</v>
      </c>
      <c r="E75" s="93" t="s">
        <v>184</v>
      </c>
      <c r="F75" s="94">
        <v>25</v>
      </c>
      <c r="G75" s="95">
        <v>410.03</v>
      </c>
      <c r="H75" s="96">
        <f t="shared" ref="H75:H86" si="24">G75*(1-$L$5)</f>
        <v>410.03</v>
      </c>
      <c r="I75" s="95">
        <f t="shared" ref="I75:I86" si="25">F75*G75</f>
        <v>10250.75</v>
      </c>
      <c r="J75" s="97">
        <f t="shared" ref="J75:J86" si="26">H75*F75</f>
        <v>10250.75</v>
      </c>
      <c r="K75" s="175"/>
      <c r="L75" s="79"/>
    </row>
    <row r="76" spans="1:12" s="111" customFormat="1" ht="51" x14ac:dyDescent="0.25">
      <c r="A76" s="91" t="s">
        <v>452</v>
      </c>
      <c r="B76" s="159" t="s">
        <v>453</v>
      </c>
      <c r="C76" s="159" t="s">
        <v>180</v>
      </c>
      <c r="D76" s="92" t="s">
        <v>454</v>
      </c>
      <c r="E76" s="93" t="s">
        <v>179</v>
      </c>
      <c r="F76" s="94">
        <v>360</v>
      </c>
      <c r="G76" s="95">
        <v>43.49</v>
      </c>
      <c r="H76" s="96">
        <f t="shared" si="24"/>
        <v>43.49</v>
      </c>
      <c r="I76" s="95">
        <f t="shared" si="25"/>
        <v>15656.400000000001</v>
      </c>
      <c r="J76" s="97">
        <f t="shared" si="26"/>
        <v>15656.400000000001</v>
      </c>
      <c r="K76" s="175"/>
      <c r="L76" s="79"/>
    </row>
    <row r="77" spans="1:12" s="111" customFormat="1" x14ac:dyDescent="0.25">
      <c r="A77" s="105" t="s">
        <v>455</v>
      </c>
      <c r="B77" s="106"/>
      <c r="C77" s="106"/>
      <c r="D77" s="107" t="s">
        <v>147</v>
      </c>
      <c r="E77" s="108"/>
      <c r="F77" s="109"/>
      <c r="G77" s="110"/>
      <c r="H77" s="134"/>
      <c r="I77" s="110"/>
      <c r="J77" s="101"/>
      <c r="K77" s="175"/>
      <c r="L77" s="79"/>
    </row>
    <row r="78" spans="1:12" s="111" customFormat="1" ht="38.25" x14ac:dyDescent="0.25">
      <c r="A78" s="91" t="s">
        <v>217</v>
      </c>
      <c r="B78" s="159" t="s">
        <v>225</v>
      </c>
      <c r="C78" s="159" t="s">
        <v>180</v>
      </c>
      <c r="D78" s="92" t="s">
        <v>332</v>
      </c>
      <c r="E78" s="93" t="s">
        <v>144</v>
      </c>
      <c r="F78" s="94">
        <v>717</v>
      </c>
      <c r="G78" s="95">
        <v>10.050000000000001</v>
      </c>
      <c r="H78" s="96">
        <f t="shared" si="24"/>
        <v>10.050000000000001</v>
      </c>
      <c r="I78" s="95">
        <f t="shared" si="25"/>
        <v>7205.85</v>
      </c>
      <c r="J78" s="97">
        <f t="shared" si="26"/>
        <v>7205.85</v>
      </c>
      <c r="K78" s="175"/>
      <c r="L78" s="79"/>
    </row>
    <row r="79" spans="1:12" s="111" customFormat="1" ht="38.25" x14ac:dyDescent="0.25">
      <c r="A79" s="91" t="s">
        <v>325</v>
      </c>
      <c r="B79" s="159" t="s">
        <v>212</v>
      </c>
      <c r="C79" s="159" t="s">
        <v>180</v>
      </c>
      <c r="D79" s="92" t="s">
        <v>322</v>
      </c>
      <c r="E79" s="93" t="s">
        <v>144</v>
      </c>
      <c r="F79" s="94">
        <v>253</v>
      </c>
      <c r="G79" s="95">
        <v>9.11</v>
      </c>
      <c r="H79" s="96">
        <f t="shared" si="24"/>
        <v>9.11</v>
      </c>
      <c r="I79" s="95">
        <f t="shared" si="25"/>
        <v>2304.83</v>
      </c>
      <c r="J79" s="97">
        <f t="shared" si="26"/>
        <v>2304.83</v>
      </c>
      <c r="K79" s="175"/>
      <c r="L79" s="79"/>
    </row>
    <row r="80" spans="1:12" s="111" customFormat="1" ht="38.25" x14ac:dyDescent="0.25">
      <c r="A80" s="91" t="s">
        <v>326</v>
      </c>
      <c r="B80" s="159" t="s">
        <v>219</v>
      </c>
      <c r="C80" s="159" t="s">
        <v>180</v>
      </c>
      <c r="D80" s="92" t="s">
        <v>327</v>
      </c>
      <c r="E80" s="93" t="s">
        <v>144</v>
      </c>
      <c r="F80" s="94">
        <v>1969</v>
      </c>
      <c r="G80" s="95">
        <v>8.32</v>
      </c>
      <c r="H80" s="96">
        <f t="shared" si="24"/>
        <v>8.32</v>
      </c>
      <c r="I80" s="95">
        <f t="shared" si="25"/>
        <v>16382.08</v>
      </c>
      <c r="J80" s="97">
        <f t="shared" si="26"/>
        <v>16382.08</v>
      </c>
      <c r="K80" s="175"/>
      <c r="L80" s="79"/>
    </row>
    <row r="81" spans="1:12" s="111" customFormat="1" ht="38.25" x14ac:dyDescent="0.25">
      <c r="A81" s="91" t="s">
        <v>218</v>
      </c>
      <c r="B81" s="159" t="s">
        <v>221</v>
      </c>
      <c r="C81" s="159" t="s">
        <v>180</v>
      </c>
      <c r="D81" s="92" t="s">
        <v>328</v>
      </c>
      <c r="E81" s="93" t="s">
        <v>144</v>
      </c>
      <c r="F81" s="94">
        <v>228</v>
      </c>
      <c r="G81" s="95">
        <v>7.32</v>
      </c>
      <c r="H81" s="96">
        <f t="shared" si="24"/>
        <v>7.32</v>
      </c>
      <c r="I81" s="95">
        <f t="shared" si="25"/>
        <v>1668.96</v>
      </c>
      <c r="J81" s="97">
        <f t="shared" si="26"/>
        <v>1668.96</v>
      </c>
      <c r="K81" s="175"/>
      <c r="L81" s="79"/>
    </row>
    <row r="82" spans="1:12" s="111" customFormat="1" ht="38.25" x14ac:dyDescent="0.25">
      <c r="A82" s="91" t="s">
        <v>220</v>
      </c>
      <c r="B82" s="159" t="s">
        <v>214</v>
      </c>
      <c r="C82" s="159" t="s">
        <v>180</v>
      </c>
      <c r="D82" s="92" t="s">
        <v>323</v>
      </c>
      <c r="E82" s="93" t="s">
        <v>144</v>
      </c>
      <c r="F82" s="94">
        <v>1827</v>
      </c>
      <c r="G82" s="95">
        <v>6.1</v>
      </c>
      <c r="H82" s="96">
        <f t="shared" si="24"/>
        <v>6.1</v>
      </c>
      <c r="I82" s="95">
        <f t="shared" si="25"/>
        <v>11144.699999999999</v>
      </c>
      <c r="J82" s="97">
        <f t="shared" si="26"/>
        <v>11144.699999999999</v>
      </c>
      <c r="K82" s="175"/>
      <c r="L82" s="79"/>
    </row>
    <row r="83" spans="1:12" s="111" customFormat="1" ht="38.25" x14ac:dyDescent="0.25">
      <c r="A83" s="91" t="s">
        <v>329</v>
      </c>
      <c r="B83" s="159" t="s">
        <v>216</v>
      </c>
      <c r="C83" s="159" t="s">
        <v>180</v>
      </c>
      <c r="D83" s="92" t="s">
        <v>324</v>
      </c>
      <c r="E83" s="93" t="s">
        <v>144</v>
      </c>
      <c r="F83" s="94">
        <v>1398</v>
      </c>
      <c r="G83" s="95">
        <v>5.7</v>
      </c>
      <c r="H83" s="96">
        <f t="shared" si="24"/>
        <v>5.7</v>
      </c>
      <c r="I83" s="95">
        <f t="shared" si="25"/>
        <v>7968.6</v>
      </c>
      <c r="J83" s="97">
        <f t="shared" si="26"/>
        <v>7968.6</v>
      </c>
      <c r="K83" s="175"/>
      <c r="L83" s="79"/>
    </row>
    <row r="84" spans="1:12" s="111" customFormat="1" ht="38.25" x14ac:dyDescent="0.25">
      <c r="A84" s="91" t="s">
        <v>330</v>
      </c>
      <c r="B84" s="159" t="s">
        <v>223</v>
      </c>
      <c r="C84" s="159" t="s">
        <v>180</v>
      </c>
      <c r="D84" s="92" t="s">
        <v>331</v>
      </c>
      <c r="E84" s="93" t="s">
        <v>144</v>
      </c>
      <c r="F84" s="94">
        <v>774</v>
      </c>
      <c r="G84" s="95">
        <v>6.33</v>
      </c>
      <c r="H84" s="96">
        <f t="shared" si="24"/>
        <v>6.33</v>
      </c>
      <c r="I84" s="95">
        <f t="shared" si="25"/>
        <v>4899.42</v>
      </c>
      <c r="J84" s="97">
        <f t="shared" si="26"/>
        <v>4899.42</v>
      </c>
      <c r="K84" s="175"/>
      <c r="L84" s="79"/>
    </row>
    <row r="85" spans="1:12" s="111" customFormat="1" ht="51" x14ac:dyDescent="0.25">
      <c r="A85" s="91" t="s">
        <v>222</v>
      </c>
      <c r="B85" s="159" t="s">
        <v>456</v>
      </c>
      <c r="C85" s="159" t="s">
        <v>178</v>
      </c>
      <c r="D85" s="92" t="s">
        <v>457</v>
      </c>
      <c r="E85" s="93" t="s">
        <v>184</v>
      </c>
      <c r="F85" s="94">
        <v>58</v>
      </c>
      <c r="G85" s="95">
        <v>408.43</v>
      </c>
      <c r="H85" s="96">
        <f t="shared" si="24"/>
        <v>408.43</v>
      </c>
      <c r="I85" s="95">
        <f t="shared" si="25"/>
        <v>23688.94</v>
      </c>
      <c r="J85" s="97">
        <f t="shared" si="26"/>
        <v>23688.94</v>
      </c>
      <c r="K85" s="175"/>
      <c r="L85" s="79"/>
    </row>
    <row r="86" spans="1:12" s="111" customFormat="1" ht="38.25" x14ac:dyDescent="0.25">
      <c r="A86" s="91" t="s">
        <v>224</v>
      </c>
      <c r="B86" s="159" t="s">
        <v>458</v>
      </c>
      <c r="C86" s="159" t="s">
        <v>180</v>
      </c>
      <c r="D86" s="92" t="s">
        <v>459</v>
      </c>
      <c r="E86" s="93" t="s">
        <v>179</v>
      </c>
      <c r="F86" s="94">
        <v>557</v>
      </c>
      <c r="G86" s="95">
        <v>70.91</v>
      </c>
      <c r="H86" s="96">
        <f t="shared" si="24"/>
        <v>70.91</v>
      </c>
      <c r="I86" s="95">
        <f t="shared" si="25"/>
        <v>39496.869999999995</v>
      </c>
      <c r="J86" s="97">
        <f t="shared" si="26"/>
        <v>39496.869999999995</v>
      </c>
      <c r="K86" s="175"/>
      <c r="L86" s="79"/>
    </row>
    <row r="87" spans="1:12" s="111" customFormat="1" x14ac:dyDescent="0.25">
      <c r="A87" s="105" t="s">
        <v>460</v>
      </c>
      <c r="B87" s="106"/>
      <c r="C87" s="106"/>
      <c r="D87" s="107" t="s">
        <v>461</v>
      </c>
      <c r="E87" s="108"/>
      <c r="F87" s="109"/>
      <c r="G87" s="110"/>
      <c r="H87" s="134"/>
      <c r="I87" s="110"/>
      <c r="J87" s="101"/>
      <c r="K87" s="175"/>
      <c r="L87" s="79"/>
    </row>
    <row r="88" spans="1:12" s="111" customFormat="1" ht="38.25" x14ac:dyDescent="0.25">
      <c r="A88" s="91" t="s">
        <v>226</v>
      </c>
      <c r="B88" s="159" t="s">
        <v>236</v>
      </c>
      <c r="C88" s="159" t="s">
        <v>180</v>
      </c>
      <c r="D88" s="92" t="s">
        <v>338</v>
      </c>
      <c r="E88" s="93" t="s">
        <v>144</v>
      </c>
      <c r="F88" s="94">
        <v>17</v>
      </c>
      <c r="G88" s="95">
        <v>8.85</v>
      </c>
      <c r="H88" s="96">
        <f t="shared" si="21"/>
        <v>8.85</v>
      </c>
      <c r="I88" s="95">
        <f t="shared" si="22"/>
        <v>150.44999999999999</v>
      </c>
      <c r="J88" s="97">
        <f t="shared" si="23"/>
        <v>150.44999999999999</v>
      </c>
      <c r="K88" s="175"/>
      <c r="L88" s="79"/>
    </row>
    <row r="89" spans="1:12" s="111" customFormat="1" ht="38.25" x14ac:dyDescent="0.25">
      <c r="A89" s="91" t="s">
        <v>334</v>
      </c>
      <c r="B89" s="159" t="s">
        <v>229</v>
      </c>
      <c r="C89" s="159" t="s">
        <v>180</v>
      </c>
      <c r="D89" s="92" t="s">
        <v>335</v>
      </c>
      <c r="E89" s="93" t="s">
        <v>144</v>
      </c>
      <c r="F89" s="94">
        <v>775</v>
      </c>
      <c r="G89" s="95">
        <v>8.2200000000000006</v>
      </c>
      <c r="H89" s="96">
        <f t="shared" si="21"/>
        <v>8.2200000000000006</v>
      </c>
      <c r="I89" s="95">
        <f t="shared" si="22"/>
        <v>6370.5000000000009</v>
      </c>
      <c r="J89" s="97">
        <f t="shared" si="23"/>
        <v>6370.5000000000009</v>
      </c>
      <c r="K89" s="175"/>
      <c r="L89" s="79"/>
    </row>
    <row r="90" spans="1:12" s="111" customFormat="1" ht="38.25" x14ac:dyDescent="0.25">
      <c r="A90" s="91" t="s">
        <v>228</v>
      </c>
      <c r="B90" s="159" t="s">
        <v>231</v>
      </c>
      <c r="C90" s="159" t="s">
        <v>180</v>
      </c>
      <c r="D90" s="92" t="s">
        <v>336</v>
      </c>
      <c r="E90" s="93" t="s">
        <v>144</v>
      </c>
      <c r="F90" s="94">
        <v>4419</v>
      </c>
      <c r="G90" s="95">
        <v>7.65</v>
      </c>
      <c r="H90" s="96">
        <f t="shared" si="21"/>
        <v>7.65</v>
      </c>
      <c r="I90" s="95">
        <f t="shared" si="22"/>
        <v>33805.35</v>
      </c>
      <c r="J90" s="97">
        <f t="shared" si="23"/>
        <v>33805.35</v>
      </c>
      <c r="K90" s="175"/>
      <c r="L90" s="79"/>
    </row>
    <row r="91" spans="1:12" s="111" customFormat="1" ht="38.25" x14ac:dyDescent="0.25">
      <c r="A91" s="91" t="s">
        <v>230</v>
      </c>
      <c r="B91" s="159" t="s">
        <v>233</v>
      </c>
      <c r="C91" s="159" t="s">
        <v>180</v>
      </c>
      <c r="D91" s="92" t="s">
        <v>337</v>
      </c>
      <c r="E91" s="93" t="s">
        <v>144</v>
      </c>
      <c r="F91" s="94">
        <v>1722</v>
      </c>
      <c r="G91" s="95">
        <v>6.78</v>
      </c>
      <c r="H91" s="96">
        <f t="shared" si="21"/>
        <v>6.78</v>
      </c>
      <c r="I91" s="95">
        <f t="shared" si="22"/>
        <v>11675.16</v>
      </c>
      <c r="J91" s="97">
        <f t="shared" si="23"/>
        <v>11675.16</v>
      </c>
      <c r="K91" s="175"/>
      <c r="L91" s="79"/>
    </row>
    <row r="92" spans="1:12" s="111" customFormat="1" ht="38.25" x14ac:dyDescent="0.25">
      <c r="A92" s="91" t="s">
        <v>232</v>
      </c>
      <c r="B92" s="159" t="s">
        <v>462</v>
      </c>
      <c r="C92" s="159" t="s">
        <v>180</v>
      </c>
      <c r="D92" s="92" t="s">
        <v>463</v>
      </c>
      <c r="E92" s="93" t="s">
        <v>144</v>
      </c>
      <c r="F92" s="94">
        <v>808</v>
      </c>
      <c r="G92" s="95">
        <v>5.43</v>
      </c>
      <c r="H92" s="96">
        <f t="shared" si="21"/>
        <v>5.43</v>
      </c>
      <c r="I92" s="95">
        <f t="shared" si="22"/>
        <v>4387.4399999999996</v>
      </c>
      <c r="J92" s="97">
        <f t="shared" si="23"/>
        <v>4387.4399999999996</v>
      </c>
      <c r="K92" s="175"/>
      <c r="L92" s="79"/>
    </row>
    <row r="93" spans="1:12" s="111" customFormat="1" ht="51" x14ac:dyDescent="0.25">
      <c r="A93" s="91" t="s">
        <v>234</v>
      </c>
      <c r="B93" s="159" t="s">
        <v>456</v>
      </c>
      <c r="C93" s="159" t="s">
        <v>178</v>
      </c>
      <c r="D93" s="92" t="s">
        <v>457</v>
      </c>
      <c r="E93" s="93" t="s">
        <v>184</v>
      </c>
      <c r="F93" s="94">
        <v>133.5</v>
      </c>
      <c r="G93" s="95">
        <v>408.43</v>
      </c>
      <c r="H93" s="96">
        <f t="shared" si="21"/>
        <v>408.43</v>
      </c>
      <c r="I93" s="95">
        <f t="shared" si="22"/>
        <v>54525.404999999999</v>
      </c>
      <c r="J93" s="97">
        <f t="shared" si="23"/>
        <v>54525.404999999999</v>
      </c>
      <c r="K93" s="175"/>
      <c r="L93" s="79"/>
    </row>
    <row r="94" spans="1:12" s="111" customFormat="1" ht="38.25" x14ac:dyDescent="0.25">
      <c r="A94" s="91" t="s">
        <v>235</v>
      </c>
      <c r="B94" s="159" t="s">
        <v>227</v>
      </c>
      <c r="C94" s="159" t="s">
        <v>180</v>
      </c>
      <c r="D94" s="92" t="s">
        <v>333</v>
      </c>
      <c r="E94" s="93" t="s">
        <v>179</v>
      </c>
      <c r="F94" s="94">
        <v>892</v>
      </c>
      <c r="G94" s="95">
        <v>34.22</v>
      </c>
      <c r="H94" s="96">
        <f t="shared" si="21"/>
        <v>34.22</v>
      </c>
      <c r="I94" s="95">
        <f t="shared" si="22"/>
        <v>30524.239999999998</v>
      </c>
      <c r="J94" s="97">
        <f t="shared" si="23"/>
        <v>30524.239999999998</v>
      </c>
      <c r="K94" s="175"/>
      <c r="L94" s="79"/>
    </row>
    <row r="95" spans="1:12" s="111" customFormat="1" ht="38.25" x14ac:dyDescent="0.25">
      <c r="A95" s="91" t="s">
        <v>464</v>
      </c>
      <c r="B95" s="159" t="s">
        <v>465</v>
      </c>
      <c r="C95" s="159" t="s">
        <v>186</v>
      </c>
      <c r="D95" s="92" t="s">
        <v>2233</v>
      </c>
      <c r="E95" s="93" t="s">
        <v>141</v>
      </c>
      <c r="F95" s="94">
        <v>72.010000000000005</v>
      </c>
      <c r="G95" s="95">
        <v>21.67</v>
      </c>
      <c r="H95" s="96">
        <f t="shared" si="21"/>
        <v>21.67</v>
      </c>
      <c r="I95" s="95">
        <f t="shared" si="22"/>
        <v>1560.4567000000002</v>
      </c>
      <c r="J95" s="97">
        <f t="shared" si="23"/>
        <v>1560.4567000000002</v>
      </c>
      <c r="K95" s="175"/>
      <c r="L95" s="79"/>
    </row>
    <row r="96" spans="1:12" s="111" customFormat="1" x14ac:dyDescent="0.25">
      <c r="A96" s="91" t="s">
        <v>466</v>
      </c>
      <c r="B96" s="159" t="s">
        <v>467</v>
      </c>
      <c r="C96" s="159" t="s">
        <v>180</v>
      </c>
      <c r="D96" s="92" t="s">
        <v>468</v>
      </c>
      <c r="E96" s="93" t="s">
        <v>179</v>
      </c>
      <c r="F96" s="94">
        <v>6.99</v>
      </c>
      <c r="G96" s="95">
        <v>13.81</v>
      </c>
      <c r="H96" s="96">
        <f t="shared" si="21"/>
        <v>13.81</v>
      </c>
      <c r="I96" s="95">
        <f t="shared" si="22"/>
        <v>96.531900000000007</v>
      </c>
      <c r="J96" s="97">
        <f t="shared" si="23"/>
        <v>96.531900000000007</v>
      </c>
      <c r="K96" s="175"/>
      <c r="L96" s="79"/>
    </row>
    <row r="97" spans="1:12" s="104" customFormat="1" x14ac:dyDescent="0.25">
      <c r="A97" s="98"/>
      <c r="B97" s="98"/>
      <c r="C97" s="98"/>
      <c r="D97" s="157" t="s">
        <v>1</v>
      </c>
      <c r="E97" s="103"/>
      <c r="F97" s="100"/>
      <c r="G97" s="100"/>
      <c r="H97" s="100"/>
      <c r="I97" s="129">
        <f>SUM(I69:I96)</f>
        <v>308478.24590000004</v>
      </c>
      <c r="J97" s="101">
        <f>SUM(J70:J96)</f>
        <v>308478.24590000004</v>
      </c>
      <c r="K97" s="176"/>
      <c r="L97" s="215"/>
    </row>
    <row r="98" spans="1:12" s="79" customFormat="1" x14ac:dyDescent="0.25">
      <c r="A98" s="88" t="s">
        <v>155</v>
      </c>
      <c r="B98" s="88"/>
      <c r="C98" s="88"/>
      <c r="D98" s="89" t="s">
        <v>15</v>
      </c>
      <c r="E98" s="90"/>
      <c r="F98" s="90"/>
      <c r="G98" s="90"/>
      <c r="H98" s="90"/>
      <c r="I98" s="90"/>
      <c r="J98" s="163"/>
      <c r="K98" s="175"/>
    </row>
    <row r="99" spans="1:12" s="79" customFormat="1" ht="51" x14ac:dyDescent="0.25">
      <c r="A99" s="91" t="s">
        <v>237</v>
      </c>
      <c r="B99" s="130" t="s">
        <v>469</v>
      </c>
      <c r="C99" s="132" t="s">
        <v>180</v>
      </c>
      <c r="D99" s="92" t="s">
        <v>470</v>
      </c>
      <c r="E99" s="93" t="s">
        <v>179</v>
      </c>
      <c r="F99" s="94">
        <v>714.2</v>
      </c>
      <c r="G99" s="95">
        <v>58.41</v>
      </c>
      <c r="H99" s="96">
        <f t="shared" ref="H99" si="27">G99*(1-$L$5)</f>
        <v>58.41</v>
      </c>
      <c r="I99" s="95">
        <f t="shared" ref="I99" si="28">F99*G99</f>
        <v>41716.421999999999</v>
      </c>
      <c r="J99" s="97">
        <f t="shared" ref="J99" si="29">H99*F99</f>
        <v>41716.421999999999</v>
      </c>
      <c r="K99" s="175"/>
    </row>
    <row r="100" spans="1:12" s="79" customFormat="1" ht="51" x14ac:dyDescent="0.25">
      <c r="A100" s="91" t="s">
        <v>339</v>
      </c>
      <c r="B100" s="132" t="s">
        <v>239</v>
      </c>
      <c r="C100" s="132" t="s">
        <v>180</v>
      </c>
      <c r="D100" s="92" t="s">
        <v>340</v>
      </c>
      <c r="E100" s="93" t="s">
        <v>179</v>
      </c>
      <c r="F100" s="94">
        <v>726.25</v>
      </c>
      <c r="G100" s="95">
        <v>49.32</v>
      </c>
      <c r="H100" s="96">
        <f t="shared" ref="H100:H109" si="30">G100*(1-$L$5)</f>
        <v>49.32</v>
      </c>
      <c r="I100" s="95">
        <f t="shared" ref="I100:I109" si="31">F100*G100</f>
        <v>35818.65</v>
      </c>
      <c r="J100" s="97">
        <f t="shared" ref="J100:J109" si="32">H100*F100</f>
        <v>35818.65</v>
      </c>
      <c r="K100" s="175"/>
    </row>
    <row r="101" spans="1:12" s="79" customFormat="1" ht="25.5" x14ac:dyDescent="0.25">
      <c r="A101" s="91" t="s">
        <v>238</v>
      </c>
      <c r="B101" s="132" t="s">
        <v>471</v>
      </c>
      <c r="C101" s="132" t="s">
        <v>180</v>
      </c>
      <c r="D101" s="92" t="s">
        <v>472</v>
      </c>
      <c r="E101" s="93" t="s">
        <v>179</v>
      </c>
      <c r="F101" s="94">
        <v>2.56</v>
      </c>
      <c r="G101" s="95">
        <v>96.38</v>
      </c>
      <c r="H101" s="96">
        <f t="shared" si="30"/>
        <v>96.38</v>
      </c>
      <c r="I101" s="95">
        <f t="shared" si="31"/>
        <v>246.7328</v>
      </c>
      <c r="J101" s="97">
        <f t="shared" si="32"/>
        <v>246.7328</v>
      </c>
      <c r="K101" s="175"/>
    </row>
    <row r="102" spans="1:12" s="79" customFormat="1" ht="51" x14ac:dyDescent="0.25">
      <c r="A102" s="91" t="s">
        <v>240</v>
      </c>
      <c r="B102" s="159" t="s">
        <v>473</v>
      </c>
      <c r="C102" s="159" t="s">
        <v>180</v>
      </c>
      <c r="D102" s="92" t="s">
        <v>474</v>
      </c>
      <c r="E102" s="93" t="s">
        <v>179</v>
      </c>
      <c r="F102" s="94">
        <v>345.7</v>
      </c>
      <c r="G102" s="95">
        <v>57.91</v>
      </c>
      <c r="H102" s="96">
        <f t="shared" ref="H102:H106" si="33">G102*(1-$L$5)</f>
        <v>57.91</v>
      </c>
      <c r="I102" s="95">
        <f t="shared" ref="I102:I106" si="34">F102*G102</f>
        <v>20019.486999999997</v>
      </c>
      <c r="J102" s="97">
        <f t="shared" ref="J102:J106" si="35">H102*F102</f>
        <v>20019.486999999997</v>
      </c>
      <c r="K102" s="175"/>
    </row>
    <row r="103" spans="1:12" s="79" customFormat="1" ht="25.5" x14ac:dyDescent="0.25">
      <c r="A103" s="91" t="s">
        <v>475</v>
      </c>
      <c r="B103" s="159" t="s">
        <v>476</v>
      </c>
      <c r="C103" s="159" t="s">
        <v>186</v>
      </c>
      <c r="D103" s="92" t="s">
        <v>477</v>
      </c>
      <c r="E103" s="93" t="s">
        <v>179</v>
      </c>
      <c r="F103" s="94">
        <v>33.520000000000003</v>
      </c>
      <c r="G103" s="95">
        <v>573.29</v>
      </c>
      <c r="H103" s="96">
        <f t="shared" si="33"/>
        <v>573.29</v>
      </c>
      <c r="I103" s="95">
        <f t="shared" si="34"/>
        <v>19216.680800000002</v>
      </c>
      <c r="J103" s="97">
        <f t="shared" si="35"/>
        <v>19216.680800000002</v>
      </c>
      <c r="K103" s="175"/>
    </row>
    <row r="104" spans="1:12" s="79" customFormat="1" ht="25.5" x14ac:dyDescent="0.25">
      <c r="A104" s="91" t="s">
        <v>241</v>
      </c>
      <c r="B104" s="159" t="s">
        <v>482</v>
      </c>
      <c r="C104" s="159" t="s">
        <v>180</v>
      </c>
      <c r="D104" s="92" t="s">
        <v>483</v>
      </c>
      <c r="E104" s="93" t="s">
        <v>141</v>
      </c>
      <c r="F104" s="94">
        <v>31.25</v>
      </c>
      <c r="G104" s="95">
        <v>44.99</v>
      </c>
      <c r="H104" s="96">
        <f t="shared" si="33"/>
        <v>44.99</v>
      </c>
      <c r="I104" s="95">
        <f t="shared" si="34"/>
        <v>1405.9375</v>
      </c>
      <c r="J104" s="97">
        <f t="shared" si="35"/>
        <v>1405.9375</v>
      </c>
      <c r="K104" s="175"/>
    </row>
    <row r="105" spans="1:12" s="79" customFormat="1" ht="25.5" x14ac:dyDescent="0.25">
      <c r="A105" s="91" t="s">
        <v>478</v>
      </c>
      <c r="B105" s="159" t="s">
        <v>485</v>
      </c>
      <c r="C105" s="159" t="s">
        <v>180</v>
      </c>
      <c r="D105" s="92" t="s">
        <v>486</v>
      </c>
      <c r="E105" s="93" t="s">
        <v>141</v>
      </c>
      <c r="F105" s="94">
        <v>5.45</v>
      </c>
      <c r="G105" s="95">
        <v>55.33</v>
      </c>
      <c r="H105" s="96">
        <f t="shared" si="33"/>
        <v>55.33</v>
      </c>
      <c r="I105" s="95">
        <f t="shared" si="34"/>
        <v>301.54849999999999</v>
      </c>
      <c r="J105" s="97">
        <f t="shared" si="35"/>
        <v>301.54849999999999</v>
      </c>
      <c r="K105" s="175"/>
    </row>
    <row r="106" spans="1:12" s="79" customFormat="1" ht="25.5" x14ac:dyDescent="0.25">
      <c r="A106" s="91" t="s">
        <v>480</v>
      </c>
      <c r="B106" s="159" t="s">
        <v>487</v>
      </c>
      <c r="C106" s="159" t="s">
        <v>180</v>
      </c>
      <c r="D106" s="92" t="s">
        <v>488</v>
      </c>
      <c r="E106" s="93" t="s">
        <v>141</v>
      </c>
      <c r="F106" s="94">
        <v>104.42</v>
      </c>
      <c r="G106" s="95">
        <v>55.09</v>
      </c>
      <c r="H106" s="96">
        <f t="shared" si="33"/>
        <v>55.09</v>
      </c>
      <c r="I106" s="95">
        <f t="shared" si="34"/>
        <v>5752.4978000000001</v>
      </c>
      <c r="J106" s="97">
        <f t="shared" si="35"/>
        <v>5752.4978000000001</v>
      </c>
      <c r="K106" s="175"/>
    </row>
    <row r="107" spans="1:12" s="79" customFormat="1" ht="25.5" x14ac:dyDescent="0.25">
      <c r="A107" s="91" t="s">
        <v>481</v>
      </c>
      <c r="B107" s="132" t="s">
        <v>490</v>
      </c>
      <c r="C107" s="132" t="s">
        <v>180</v>
      </c>
      <c r="D107" s="92" t="s">
        <v>491</v>
      </c>
      <c r="E107" s="93" t="s">
        <v>141</v>
      </c>
      <c r="F107" s="94">
        <v>24.1</v>
      </c>
      <c r="G107" s="95">
        <v>47.39</v>
      </c>
      <c r="H107" s="96">
        <f t="shared" si="30"/>
        <v>47.39</v>
      </c>
      <c r="I107" s="95">
        <f t="shared" si="31"/>
        <v>1142.0990000000002</v>
      </c>
      <c r="J107" s="97">
        <f t="shared" si="32"/>
        <v>1142.0990000000002</v>
      </c>
      <c r="K107" s="175"/>
    </row>
    <row r="108" spans="1:12" s="79" customFormat="1" ht="25.5" x14ac:dyDescent="0.25">
      <c r="A108" s="91" t="s">
        <v>484</v>
      </c>
      <c r="B108" s="132" t="s">
        <v>492</v>
      </c>
      <c r="C108" s="132" t="s">
        <v>180</v>
      </c>
      <c r="D108" s="92" t="s">
        <v>493</v>
      </c>
      <c r="E108" s="93" t="s">
        <v>141</v>
      </c>
      <c r="F108" s="94">
        <v>37.4</v>
      </c>
      <c r="G108" s="95">
        <v>52.57</v>
      </c>
      <c r="H108" s="96">
        <f t="shared" si="30"/>
        <v>52.57</v>
      </c>
      <c r="I108" s="95">
        <f t="shared" si="31"/>
        <v>1966.1179999999999</v>
      </c>
      <c r="J108" s="97">
        <f t="shared" si="32"/>
        <v>1966.1179999999999</v>
      </c>
      <c r="K108" s="175"/>
    </row>
    <row r="109" spans="1:12" s="79" customFormat="1" ht="25.5" x14ac:dyDescent="0.25">
      <c r="A109" s="91" t="s">
        <v>489</v>
      </c>
      <c r="B109" s="132" t="s">
        <v>494</v>
      </c>
      <c r="C109" s="132" t="s">
        <v>180</v>
      </c>
      <c r="D109" s="92" t="s">
        <v>495</v>
      </c>
      <c r="E109" s="93" t="s">
        <v>141</v>
      </c>
      <c r="F109" s="94">
        <v>310.18</v>
      </c>
      <c r="G109" s="95">
        <v>2.17</v>
      </c>
      <c r="H109" s="96">
        <f t="shared" si="30"/>
        <v>2.17</v>
      </c>
      <c r="I109" s="95">
        <f t="shared" si="31"/>
        <v>673.09059999999999</v>
      </c>
      <c r="J109" s="97">
        <f t="shared" si="32"/>
        <v>673.09059999999999</v>
      </c>
      <c r="K109" s="175"/>
    </row>
    <row r="110" spans="1:12" s="104" customFormat="1" x14ac:dyDescent="0.25">
      <c r="A110" s="98"/>
      <c r="B110" s="98"/>
      <c r="C110" s="98"/>
      <c r="D110" s="157" t="s">
        <v>1</v>
      </c>
      <c r="E110" s="103"/>
      <c r="F110" s="100"/>
      <c r="G110" s="100"/>
      <c r="H110" s="100"/>
      <c r="I110" s="129">
        <f>SUM(I99:I109)</f>
        <v>128259.264</v>
      </c>
      <c r="J110" s="101">
        <f>SUM(J99:J109)</f>
        <v>128259.264</v>
      </c>
      <c r="K110" s="176"/>
      <c r="L110" s="215"/>
    </row>
    <row r="111" spans="1:12" s="79" customFormat="1" x14ac:dyDescent="0.25">
      <c r="A111" s="88" t="s">
        <v>156</v>
      </c>
      <c r="B111" s="88"/>
      <c r="C111" s="88"/>
      <c r="D111" s="89" t="s">
        <v>26</v>
      </c>
      <c r="E111" s="90"/>
      <c r="F111" s="90"/>
      <c r="G111" s="90"/>
      <c r="H111" s="90"/>
      <c r="I111" s="90"/>
      <c r="J111" s="163"/>
      <c r="K111" s="175"/>
    </row>
    <row r="112" spans="1:12" s="79" customFormat="1" ht="25.5" x14ac:dyDescent="0.25">
      <c r="A112" s="91" t="s">
        <v>242</v>
      </c>
      <c r="B112" s="102" t="s">
        <v>243</v>
      </c>
      <c r="C112" s="102" t="s">
        <v>180</v>
      </c>
      <c r="D112" s="92" t="s">
        <v>2234</v>
      </c>
      <c r="E112" s="93" t="s">
        <v>179</v>
      </c>
      <c r="F112" s="94">
        <v>11.52</v>
      </c>
      <c r="G112" s="95">
        <v>368.38</v>
      </c>
      <c r="H112" s="96">
        <f t="shared" ref="H112:H114" si="36">G112*(1-$L$5)</f>
        <v>368.38</v>
      </c>
      <c r="I112" s="95">
        <f t="shared" ref="I112:I114" si="37">F112*G112</f>
        <v>4243.7375999999995</v>
      </c>
      <c r="J112" s="97">
        <f t="shared" ref="J112:J114" si="38">H112*F112</f>
        <v>4243.7375999999995</v>
      </c>
      <c r="K112" s="175"/>
    </row>
    <row r="113" spans="1:11" s="79" customFormat="1" ht="25.5" x14ac:dyDescent="0.25">
      <c r="A113" s="91" t="s">
        <v>244</v>
      </c>
      <c r="B113" s="102" t="s">
        <v>243</v>
      </c>
      <c r="C113" s="102" t="s">
        <v>180</v>
      </c>
      <c r="D113" s="92" t="s">
        <v>2234</v>
      </c>
      <c r="E113" s="93" t="s">
        <v>179</v>
      </c>
      <c r="F113" s="94">
        <v>2.1</v>
      </c>
      <c r="G113" s="95">
        <v>368.38</v>
      </c>
      <c r="H113" s="96">
        <f t="shared" si="36"/>
        <v>368.38</v>
      </c>
      <c r="I113" s="95">
        <f t="shared" si="37"/>
        <v>773.59800000000007</v>
      </c>
      <c r="J113" s="97">
        <f t="shared" si="38"/>
        <v>773.59800000000007</v>
      </c>
      <c r="K113" s="175"/>
    </row>
    <row r="114" spans="1:11" s="79" customFormat="1" ht="63.75" x14ac:dyDescent="0.25">
      <c r="A114" s="91" t="s">
        <v>245</v>
      </c>
      <c r="B114" s="102" t="s">
        <v>496</v>
      </c>
      <c r="C114" s="102" t="s">
        <v>178</v>
      </c>
      <c r="D114" s="92" t="s">
        <v>497</v>
      </c>
      <c r="E114" s="93" t="s">
        <v>375</v>
      </c>
      <c r="F114" s="94">
        <v>22</v>
      </c>
      <c r="G114" s="95">
        <v>678.18</v>
      </c>
      <c r="H114" s="96">
        <f t="shared" si="36"/>
        <v>678.18</v>
      </c>
      <c r="I114" s="95">
        <f t="shared" si="37"/>
        <v>14919.96</v>
      </c>
      <c r="J114" s="97">
        <f t="shared" si="38"/>
        <v>14919.96</v>
      </c>
      <c r="K114" s="175"/>
    </row>
    <row r="115" spans="1:11" s="79" customFormat="1" ht="25.5" x14ac:dyDescent="0.25">
      <c r="A115" s="91" t="s">
        <v>246</v>
      </c>
      <c r="B115" s="102" t="s">
        <v>2235</v>
      </c>
      <c r="C115" s="102" t="s">
        <v>186</v>
      </c>
      <c r="D115" s="92" t="s">
        <v>2236</v>
      </c>
      <c r="E115" s="93" t="s">
        <v>179</v>
      </c>
      <c r="F115" s="94">
        <v>0.6</v>
      </c>
      <c r="G115" s="95">
        <v>516.54999999999995</v>
      </c>
      <c r="H115" s="96">
        <f t="shared" ref="H115:H131" si="39">G115*(1-$L$5)</f>
        <v>516.54999999999995</v>
      </c>
      <c r="I115" s="95">
        <f t="shared" ref="I115:I131" si="40">F115*G115</f>
        <v>309.92999999999995</v>
      </c>
      <c r="J115" s="97">
        <f t="shared" ref="J115:J131" si="41">H115*F115</f>
        <v>309.92999999999995</v>
      </c>
      <c r="K115" s="175"/>
    </row>
    <row r="116" spans="1:11" s="79" customFormat="1" ht="25.5" x14ac:dyDescent="0.25">
      <c r="A116" s="91" t="s">
        <v>247</v>
      </c>
      <c r="B116" s="102" t="s">
        <v>498</v>
      </c>
      <c r="C116" s="102" t="s">
        <v>178</v>
      </c>
      <c r="D116" s="92" t="s">
        <v>499</v>
      </c>
      <c r="E116" s="93" t="s">
        <v>187</v>
      </c>
      <c r="F116" s="94">
        <v>1</v>
      </c>
      <c r="G116" s="95">
        <v>3373.45</v>
      </c>
      <c r="H116" s="96">
        <f t="shared" si="39"/>
        <v>3373.45</v>
      </c>
      <c r="I116" s="95">
        <f t="shared" si="40"/>
        <v>3373.45</v>
      </c>
      <c r="J116" s="97">
        <f t="shared" si="41"/>
        <v>3373.45</v>
      </c>
      <c r="K116" s="175"/>
    </row>
    <row r="117" spans="1:11" s="79" customFormat="1" ht="25.5" x14ac:dyDescent="0.25">
      <c r="A117" s="91" t="s">
        <v>248</v>
      </c>
      <c r="B117" s="102" t="s">
        <v>243</v>
      </c>
      <c r="C117" s="102" t="s">
        <v>180</v>
      </c>
      <c r="D117" s="92" t="s">
        <v>2234</v>
      </c>
      <c r="E117" s="93" t="s">
        <v>179</v>
      </c>
      <c r="F117" s="94">
        <v>1.68</v>
      </c>
      <c r="G117" s="95">
        <v>368.38</v>
      </c>
      <c r="H117" s="96">
        <f t="shared" si="39"/>
        <v>368.38</v>
      </c>
      <c r="I117" s="95">
        <f t="shared" si="40"/>
        <v>618.87839999999994</v>
      </c>
      <c r="J117" s="97">
        <f t="shared" si="41"/>
        <v>618.87839999999994</v>
      </c>
      <c r="K117" s="175"/>
    </row>
    <row r="118" spans="1:11" s="79" customFormat="1" x14ac:dyDescent="0.25">
      <c r="A118" s="91" t="s">
        <v>249</v>
      </c>
      <c r="B118" s="102" t="s">
        <v>300</v>
      </c>
      <c r="C118" s="102" t="s">
        <v>186</v>
      </c>
      <c r="D118" s="92" t="s">
        <v>354</v>
      </c>
      <c r="E118" s="93" t="s">
        <v>179</v>
      </c>
      <c r="F118" s="94">
        <v>5.16</v>
      </c>
      <c r="G118" s="95">
        <v>215.11</v>
      </c>
      <c r="H118" s="96">
        <f t="shared" ref="H118:H128" si="42">G118*(1-$L$5)</f>
        <v>215.11</v>
      </c>
      <c r="I118" s="95">
        <f t="shared" ref="I118:I128" si="43">F118*G118</f>
        <v>1109.9676000000002</v>
      </c>
      <c r="J118" s="97">
        <f t="shared" ref="J118:J128" si="44">H118*F118</f>
        <v>1109.9676000000002</v>
      </c>
      <c r="K118" s="175"/>
    </row>
    <row r="119" spans="1:11" s="79" customFormat="1" ht="38.25" x14ac:dyDescent="0.25">
      <c r="A119" s="91" t="s">
        <v>250</v>
      </c>
      <c r="B119" s="102" t="s">
        <v>501</v>
      </c>
      <c r="C119" s="102" t="s">
        <v>180</v>
      </c>
      <c r="D119" s="92" t="s">
        <v>2237</v>
      </c>
      <c r="E119" s="93" t="s">
        <v>187</v>
      </c>
      <c r="F119" s="94">
        <v>25</v>
      </c>
      <c r="G119" s="95">
        <v>70.86</v>
      </c>
      <c r="H119" s="96">
        <f t="shared" si="42"/>
        <v>70.86</v>
      </c>
      <c r="I119" s="95">
        <f t="shared" si="43"/>
        <v>1771.5</v>
      </c>
      <c r="J119" s="97">
        <f t="shared" si="44"/>
        <v>1771.5</v>
      </c>
      <c r="K119" s="175"/>
    </row>
    <row r="120" spans="1:11" s="79" customFormat="1" ht="38.25" x14ac:dyDescent="0.25">
      <c r="A120" s="91" t="s">
        <v>251</v>
      </c>
      <c r="B120" s="102" t="s">
        <v>502</v>
      </c>
      <c r="C120" s="102" t="s">
        <v>180</v>
      </c>
      <c r="D120" s="92" t="s">
        <v>2238</v>
      </c>
      <c r="E120" s="93" t="s">
        <v>187</v>
      </c>
      <c r="F120" s="94">
        <v>12</v>
      </c>
      <c r="G120" s="95">
        <v>65.3</v>
      </c>
      <c r="H120" s="96">
        <f t="shared" si="42"/>
        <v>65.3</v>
      </c>
      <c r="I120" s="95">
        <f t="shared" si="43"/>
        <v>783.59999999999991</v>
      </c>
      <c r="J120" s="97">
        <f t="shared" si="44"/>
        <v>783.59999999999991</v>
      </c>
      <c r="K120" s="175"/>
    </row>
    <row r="121" spans="1:11" s="79" customFormat="1" ht="25.5" x14ac:dyDescent="0.25">
      <c r="A121" s="91" t="s">
        <v>253</v>
      </c>
      <c r="B121" s="102" t="s">
        <v>503</v>
      </c>
      <c r="C121" s="102" t="s">
        <v>178</v>
      </c>
      <c r="D121" s="92" t="s">
        <v>504</v>
      </c>
      <c r="E121" s="93" t="s">
        <v>179</v>
      </c>
      <c r="F121" s="94">
        <v>1.92</v>
      </c>
      <c r="G121" s="95">
        <v>545.47</v>
      </c>
      <c r="H121" s="96">
        <f t="shared" si="42"/>
        <v>545.47</v>
      </c>
      <c r="I121" s="95">
        <f t="shared" si="43"/>
        <v>1047.3024</v>
      </c>
      <c r="J121" s="97">
        <f t="shared" si="44"/>
        <v>1047.3024</v>
      </c>
      <c r="K121" s="175"/>
    </row>
    <row r="122" spans="1:11" s="79" customFormat="1" ht="25.5" x14ac:dyDescent="0.25">
      <c r="A122" s="91" t="s">
        <v>254</v>
      </c>
      <c r="B122" s="102" t="s">
        <v>503</v>
      </c>
      <c r="C122" s="102" t="s">
        <v>178</v>
      </c>
      <c r="D122" s="92" t="s">
        <v>504</v>
      </c>
      <c r="E122" s="93" t="s">
        <v>179</v>
      </c>
      <c r="F122" s="94">
        <v>6.22</v>
      </c>
      <c r="G122" s="95">
        <v>545.47</v>
      </c>
      <c r="H122" s="96">
        <f t="shared" si="42"/>
        <v>545.47</v>
      </c>
      <c r="I122" s="95">
        <f t="shared" si="43"/>
        <v>3392.8234000000002</v>
      </c>
      <c r="J122" s="97">
        <f t="shared" si="44"/>
        <v>3392.8234000000002</v>
      </c>
      <c r="K122" s="175"/>
    </row>
    <row r="123" spans="1:11" s="79" customFormat="1" ht="25.5" x14ac:dyDescent="0.25">
      <c r="A123" s="91" t="s">
        <v>255</v>
      </c>
      <c r="B123" s="102" t="s">
        <v>505</v>
      </c>
      <c r="C123" s="102" t="s">
        <v>178</v>
      </c>
      <c r="D123" s="92" t="s">
        <v>506</v>
      </c>
      <c r="E123" s="93" t="s">
        <v>179</v>
      </c>
      <c r="F123" s="94">
        <v>4.8</v>
      </c>
      <c r="G123" s="95">
        <v>606.96</v>
      </c>
      <c r="H123" s="96">
        <f t="shared" si="42"/>
        <v>606.96</v>
      </c>
      <c r="I123" s="95">
        <f t="shared" si="43"/>
        <v>2913.4079999999999</v>
      </c>
      <c r="J123" s="97">
        <f t="shared" si="44"/>
        <v>2913.4079999999999</v>
      </c>
      <c r="K123" s="175"/>
    </row>
    <row r="124" spans="1:11" s="79" customFormat="1" ht="25.5" x14ac:dyDescent="0.25">
      <c r="A124" s="91" t="s">
        <v>256</v>
      </c>
      <c r="B124" s="102" t="s">
        <v>503</v>
      </c>
      <c r="C124" s="102" t="s">
        <v>178</v>
      </c>
      <c r="D124" s="92" t="s">
        <v>504</v>
      </c>
      <c r="E124" s="93" t="s">
        <v>179</v>
      </c>
      <c r="F124" s="94">
        <v>18</v>
      </c>
      <c r="G124" s="95">
        <v>545.47</v>
      </c>
      <c r="H124" s="96">
        <f t="shared" si="42"/>
        <v>545.47</v>
      </c>
      <c r="I124" s="95">
        <f t="shared" si="43"/>
        <v>9818.4600000000009</v>
      </c>
      <c r="J124" s="97">
        <f t="shared" si="44"/>
        <v>9818.4600000000009</v>
      </c>
      <c r="K124" s="175"/>
    </row>
    <row r="125" spans="1:11" s="79" customFormat="1" ht="25.5" x14ac:dyDescent="0.25">
      <c r="A125" s="91" t="s">
        <v>257</v>
      </c>
      <c r="B125" s="102" t="s">
        <v>503</v>
      </c>
      <c r="C125" s="102" t="s">
        <v>178</v>
      </c>
      <c r="D125" s="92" t="s">
        <v>504</v>
      </c>
      <c r="E125" s="93" t="s">
        <v>179</v>
      </c>
      <c r="F125" s="94">
        <v>15</v>
      </c>
      <c r="G125" s="95">
        <v>545.47</v>
      </c>
      <c r="H125" s="96">
        <f t="shared" si="42"/>
        <v>545.47</v>
      </c>
      <c r="I125" s="95">
        <f t="shared" si="43"/>
        <v>8182.05</v>
      </c>
      <c r="J125" s="97">
        <f t="shared" si="44"/>
        <v>8182.05</v>
      </c>
      <c r="K125" s="175"/>
    </row>
    <row r="126" spans="1:11" s="79" customFormat="1" ht="25.5" x14ac:dyDescent="0.25">
      <c r="A126" s="91" t="s">
        <v>260</v>
      </c>
      <c r="B126" s="102" t="s">
        <v>503</v>
      </c>
      <c r="C126" s="102" t="s">
        <v>178</v>
      </c>
      <c r="D126" s="92" t="s">
        <v>504</v>
      </c>
      <c r="E126" s="93" t="s">
        <v>179</v>
      </c>
      <c r="F126" s="94">
        <v>9</v>
      </c>
      <c r="G126" s="95">
        <v>545.47</v>
      </c>
      <c r="H126" s="96">
        <f t="shared" si="42"/>
        <v>545.47</v>
      </c>
      <c r="I126" s="95">
        <f t="shared" si="43"/>
        <v>4909.2300000000005</v>
      </c>
      <c r="J126" s="97">
        <f t="shared" si="44"/>
        <v>4909.2300000000005</v>
      </c>
      <c r="K126" s="175"/>
    </row>
    <row r="127" spans="1:11" s="79" customFormat="1" ht="25.5" x14ac:dyDescent="0.25">
      <c r="A127" s="91" t="s">
        <v>507</v>
      </c>
      <c r="B127" s="102" t="s">
        <v>503</v>
      </c>
      <c r="C127" s="102" t="s">
        <v>178</v>
      </c>
      <c r="D127" s="92" t="s">
        <v>504</v>
      </c>
      <c r="E127" s="93" t="s">
        <v>179</v>
      </c>
      <c r="F127" s="94">
        <v>36.75</v>
      </c>
      <c r="G127" s="95">
        <v>545.47</v>
      </c>
      <c r="H127" s="96">
        <f t="shared" si="42"/>
        <v>545.47</v>
      </c>
      <c r="I127" s="95">
        <f t="shared" si="43"/>
        <v>20046.022500000003</v>
      </c>
      <c r="J127" s="97">
        <f t="shared" si="44"/>
        <v>20046.022500000003</v>
      </c>
      <c r="K127" s="175"/>
    </row>
    <row r="128" spans="1:11" s="79" customFormat="1" ht="25.5" x14ac:dyDescent="0.25">
      <c r="A128" s="91" t="s">
        <v>508</v>
      </c>
      <c r="B128" s="102" t="s">
        <v>503</v>
      </c>
      <c r="C128" s="102" t="s">
        <v>178</v>
      </c>
      <c r="D128" s="92" t="s">
        <v>504</v>
      </c>
      <c r="E128" s="93" t="s">
        <v>179</v>
      </c>
      <c r="F128" s="94">
        <v>36</v>
      </c>
      <c r="G128" s="95">
        <v>545.47</v>
      </c>
      <c r="H128" s="96">
        <f t="shared" si="42"/>
        <v>545.47</v>
      </c>
      <c r="I128" s="95">
        <f t="shared" si="43"/>
        <v>19636.920000000002</v>
      </c>
      <c r="J128" s="97">
        <f t="shared" si="44"/>
        <v>19636.920000000002</v>
      </c>
      <c r="K128" s="175"/>
    </row>
    <row r="129" spans="1:12" s="79" customFormat="1" x14ac:dyDescent="0.25">
      <c r="A129" s="91" t="s">
        <v>509</v>
      </c>
      <c r="B129" s="102" t="s">
        <v>511</v>
      </c>
      <c r="C129" s="102" t="s">
        <v>180</v>
      </c>
      <c r="D129" s="92" t="s">
        <v>512</v>
      </c>
      <c r="E129" s="93" t="s">
        <v>187</v>
      </c>
      <c r="F129" s="94">
        <v>37</v>
      </c>
      <c r="G129" s="95">
        <v>16.920000000000002</v>
      </c>
      <c r="H129" s="96">
        <f t="shared" si="39"/>
        <v>16.920000000000002</v>
      </c>
      <c r="I129" s="95">
        <f t="shared" si="40"/>
        <v>626.04000000000008</v>
      </c>
      <c r="J129" s="97">
        <f t="shared" si="41"/>
        <v>626.04000000000008</v>
      </c>
      <c r="K129" s="175"/>
    </row>
    <row r="130" spans="1:12" s="79" customFormat="1" ht="38.25" x14ac:dyDescent="0.25">
      <c r="A130" s="91" t="s">
        <v>510</v>
      </c>
      <c r="B130" s="102" t="s">
        <v>514</v>
      </c>
      <c r="C130" s="102" t="s">
        <v>186</v>
      </c>
      <c r="D130" s="92" t="s">
        <v>515</v>
      </c>
      <c r="E130" s="93" t="s">
        <v>2239</v>
      </c>
      <c r="F130" s="94">
        <v>2</v>
      </c>
      <c r="G130" s="95">
        <v>229.81</v>
      </c>
      <c r="H130" s="96">
        <f t="shared" si="39"/>
        <v>229.81</v>
      </c>
      <c r="I130" s="95">
        <f t="shared" si="40"/>
        <v>459.62</v>
      </c>
      <c r="J130" s="97">
        <f t="shared" si="41"/>
        <v>459.62</v>
      </c>
      <c r="K130" s="175"/>
    </row>
    <row r="131" spans="1:12" s="79" customFormat="1" x14ac:dyDescent="0.25">
      <c r="A131" s="91" t="s">
        <v>513</v>
      </c>
      <c r="B131" s="102" t="s">
        <v>516</v>
      </c>
      <c r="C131" s="102" t="s">
        <v>186</v>
      </c>
      <c r="D131" s="92" t="s">
        <v>517</v>
      </c>
      <c r="E131" s="93" t="s">
        <v>179</v>
      </c>
      <c r="F131" s="94">
        <v>22.05</v>
      </c>
      <c r="G131" s="95">
        <v>250.87</v>
      </c>
      <c r="H131" s="96">
        <f t="shared" si="39"/>
        <v>250.87</v>
      </c>
      <c r="I131" s="95">
        <f t="shared" si="40"/>
        <v>5531.6835000000001</v>
      </c>
      <c r="J131" s="97">
        <f t="shared" si="41"/>
        <v>5531.6835000000001</v>
      </c>
      <c r="K131" s="175"/>
    </row>
    <row r="132" spans="1:12" s="104" customFormat="1" x14ac:dyDescent="0.25">
      <c r="A132" s="98"/>
      <c r="B132" s="98"/>
      <c r="C132" s="98"/>
      <c r="D132" s="157" t="s">
        <v>1</v>
      </c>
      <c r="E132" s="103"/>
      <c r="F132" s="100"/>
      <c r="G132" s="100"/>
      <c r="H132" s="100"/>
      <c r="I132" s="129">
        <f>SUM(I112:I131)</f>
        <v>104468.1814</v>
      </c>
      <c r="J132" s="101">
        <f>SUM(J112:J131)</f>
        <v>104468.1814</v>
      </c>
      <c r="K132" s="176"/>
      <c r="L132" s="215"/>
    </row>
    <row r="133" spans="1:12" s="79" customFormat="1" x14ac:dyDescent="0.25">
      <c r="A133" s="88" t="s">
        <v>2240</v>
      </c>
      <c r="B133" s="88"/>
      <c r="C133" s="88"/>
      <c r="D133" s="89" t="s">
        <v>27</v>
      </c>
      <c r="E133" s="90"/>
      <c r="F133" s="90"/>
      <c r="G133" s="90"/>
      <c r="H133" s="90"/>
      <c r="I133" s="90"/>
      <c r="J133" s="163"/>
      <c r="K133" s="175"/>
    </row>
    <row r="134" spans="1:12" s="79" customFormat="1" ht="38.25" x14ac:dyDescent="0.25">
      <c r="A134" s="91" t="s">
        <v>3006</v>
      </c>
      <c r="B134" s="102" t="s">
        <v>3029</v>
      </c>
      <c r="C134" s="102" t="s">
        <v>186</v>
      </c>
      <c r="D134" s="92" t="s">
        <v>3028</v>
      </c>
      <c r="E134" s="93" t="s">
        <v>144</v>
      </c>
      <c r="F134" s="94">
        <v>2095</v>
      </c>
      <c r="G134" s="95">
        <v>8.4499999999999993</v>
      </c>
      <c r="H134" s="96">
        <f t="shared" ref="H134" si="45">G134*(1-$L$5)</f>
        <v>8.4499999999999993</v>
      </c>
      <c r="I134" s="95">
        <f t="shared" ref="I134" si="46">F134*G134</f>
        <v>17702.75</v>
      </c>
      <c r="J134" s="97">
        <f t="shared" ref="J134" si="47">H134*F134</f>
        <v>17702.75</v>
      </c>
      <c r="K134" s="175"/>
    </row>
    <row r="135" spans="1:12" s="79" customFormat="1" ht="25.5" x14ac:dyDescent="0.25">
      <c r="A135" s="91" t="s">
        <v>3007</v>
      </c>
      <c r="B135" s="102" t="s">
        <v>520</v>
      </c>
      <c r="C135" s="102" t="s">
        <v>186</v>
      </c>
      <c r="D135" s="92" t="s">
        <v>2242</v>
      </c>
      <c r="E135" s="93" t="s">
        <v>179</v>
      </c>
      <c r="F135" s="94">
        <v>180.27</v>
      </c>
      <c r="G135" s="95">
        <v>13.2</v>
      </c>
      <c r="H135" s="96">
        <f t="shared" ref="H135" si="48">G135*(1-$L$5)</f>
        <v>13.2</v>
      </c>
      <c r="I135" s="95">
        <f t="shared" ref="I135" si="49">F135*G135</f>
        <v>2379.5639999999999</v>
      </c>
      <c r="J135" s="97">
        <f t="shared" ref="J135" si="50">H135*F135</f>
        <v>2379.5639999999999</v>
      </c>
      <c r="K135" s="175"/>
    </row>
    <row r="136" spans="1:12" s="79" customFormat="1" ht="25.5" x14ac:dyDescent="0.25">
      <c r="A136" s="91" t="s">
        <v>3008</v>
      </c>
      <c r="B136" s="102" t="s">
        <v>522</v>
      </c>
      <c r="C136" s="102" t="s">
        <v>180</v>
      </c>
      <c r="D136" s="92" t="s">
        <v>2244</v>
      </c>
      <c r="E136" s="93" t="s">
        <v>179</v>
      </c>
      <c r="F136" s="94">
        <v>300</v>
      </c>
      <c r="G136" s="95">
        <v>41.56</v>
      </c>
      <c r="H136" s="96">
        <f t="shared" ref="H136:H155" si="51">G136*(1-$L$5)</f>
        <v>41.56</v>
      </c>
      <c r="I136" s="95">
        <f t="shared" ref="I136:I155" si="52">F136*G136</f>
        <v>12468</v>
      </c>
      <c r="J136" s="97">
        <f t="shared" ref="J136:J155" si="53">H136*F136</f>
        <v>12468</v>
      </c>
      <c r="K136" s="175"/>
    </row>
    <row r="137" spans="1:12" s="79" customFormat="1" ht="25.5" x14ac:dyDescent="0.25">
      <c r="A137" s="91" t="s">
        <v>3009</v>
      </c>
      <c r="B137" s="102" t="s">
        <v>524</v>
      </c>
      <c r="C137" s="102" t="s">
        <v>186</v>
      </c>
      <c r="D137" s="92" t="s">
        <v>525</v>
      </c>
      <c r="E137" s="93" t="s">
        <v>141</v>
      </c>
      <c r="F137" s="94">
        <v>37.75</v>
      </c>
      <c r="G137" s="95">
        <v>32.64</v>
      </c>
      <c r="H137" s="96">
        <f t="shared" si="51"/>
        <v>32.64</v>
      </c>
      <c r="I137" s="95">
        <f t="shared" si="52"/>
        <v>1232.1600000000001</v>
      </c>
      <c r="J137" s="97">
        <f t="shared" si="53"/>
        <v>1232.1600000000001</v>
      </c>
      <c r="K137" s="175"/>
    </row>
    <row r="138" spans="1:12" s="79" customFormat="1" ht="38.25" x14ac:dyDescent="0.25">
      <c r="A138" s="91" t="s">
        <v>3010</v>
      </c>
      <c r="B138" s="102" t="s">
        <v>527</v>
      </c>
      <c r="C138" s="102" t="s">
        <v>180</v>
      </c>
      <c r="D138" s="92" t="s">
        <v>2247</v>
      </c>
      <c r="E138" s="93" t="s">
        <v>141</v>
      </c>
      <c r="F138" s="94">
        <v>66</v>
      </c>
      <c r="G138" s="95">
        <v>55.2</v>
      </c>
      <c r="H138" s="96">
        <f t="shared" si="51"/>
        <v>55.2</v>
      </c>
      <c r="I138" s="95">
        <f t="shared" si="52"/>
        <v>3643.2000000000003</v>
      </c>
      <c r="J138" s="97">
        <f t="shared" si="53"/>
        <v>3643.2000000000003</v>
      </c>
      <c r="K138" s="175"/>
    </row>
    <row r="139" spans="1:12" s="79" customFormat="1" ht="38.25" x14ac:dyDescent="0.25">
      <c r="A139" s="91" t="s">
        <v>3011</v>
      </c>
      <c r="B139" s="102" t="s">
        <v>529</v>
      </c>
      <c r="C139" s="102" t="s">
        <v>180</v>
      </c>
      <c r="D139" s="92" t="s">
        <v>530</v>
      </c>
      <c r="E139" s="93" t="s">
        <v>141</v>
      </c>
      <c r="F139" s="94">
        <v>149.33000000000001</v>
      </c>
      <c r="G139" s="95">
        <v>25.94</v>
      </c>
      <c r="H139" s="96">
        <f t="shared" si="51"/>
        <v>25.94</v>
      </c>
      <c r="I139" s="95">
        <f t="shared" si="52"/>
        <v>3873.6202000000003</v>
      </c>
      <c r="J139" s="97">
        <f t="shared" si="53"/>
        <v>3873.6202000000003</v>
      </c>
      <c r="K139" s="175"/>
    </row>
    <row r="140" spans="1:12" s="79" customFormat="1" ht="25.5" x14ac:dyDescent="0.25">
      <c r="A140" s="91" t="s">
        <v>3012</v>
      </c>
      <c r="B140" s="102" t="s">
        <v>532</v>
      </c>
      <c r="C140" s="102" t="s">
        <v>180</v>
      </c>
      <c r="D140" s="92" t="s">
        <v>2250</v>
      </c>
      <c r="E140" s="93" t="s">
        <v>141</v>
      </c>
      <c r="F140" s="94">
        <v>36.729999999999997</v>
      </c>
      <c r="G140" s="95">
        <v>32.39</v>
      </c>
      <c r="H140" s="96">
        <f t="shared" si="51"/>
        <v>32.39</v>
      </c>
      <c r="I140" s="95">
        <f t="shared" si="52"/>
        <v>1189.6847</v>
      </c>
      <c r="J140" s="97">
        <f t="shared" si="53"/>
        <v>1189.6847</v>
      </c>
      <c r="K140" s="175"/>
    </row>
    <row r="141" spans="1:12" s="79" customFormat="1" ht="25.5" x14ac:dyDescent="0.25">
      <c r="A141" s="91" t="s">
        <v>3013</v>
      </c>
      <c r="B141" s="102" t="s">
        <v>534</v>
      </c>
      <c r="C141" s="102" t="s">
        <v>186</v>
      </c>
      <c r="D141" s="92" t="s">
        <v>2252</v>
      </c>
      <c r="E141" s="93" t="s">
        <v>141</v>
      </c>
      <c r="F141" s="94">
        <v>66</v>
      </c>
      <c r="G141" s="95">
        <v>28.74</v>
      </c>
      <c r="H141" s="96">
        <f t="shared" si="51"/>
        <v>28.74</v>
      </c>
      <c r="I141" s="95">
        <f t="shared" si="52"/>
        <v>1896.84</v>
      </c>
      <c r="J141" s="97">
        <f t="shared" si="53"/>
        <v>1896.84</v>
      </c>
      <c r="K141" s="175"/>
    </row>
    <row r="142" spans="1:12" s="79" customFormat="1" ht="51" x14ac:dyDescent="0.25">
      <c r="A142" s="91" t="s">
        <v>3014</v>
      </c>
      <c r="B142" s="102" t="s">
        <v>536</v>
      </c>
      <c r="C142" s="102" t="s">
        <v>180</v>
      </c>
      <c r="D142" s="92" t="s">
        <v>537</v>
      </c>
      <c r="E142" s="93" t="s">
        <v>179</v>
      </c>
      <c r="F142" s="94">
        <v>6.68</v>
      </c>
      <c r="G142" s="95">
        <v>59.51</v>
      </c>
      <c r="H142" s="96">
        <f t="shared" ref="H142:H146" si="54">G142*(1-$L$5)</f>
        <v>59.51</v>
      </c>
      <c r="I142" s="95">
        <f t="shared" ref="I142:I146" si="55">F142*G142</f>
        <v>397.52679999999998</v>
      </c>
      <c r="J142" s="97">
        <f t="shared" ref="J142:J146" si="56">H142*F142</f>
        <v>397.52679999999998</v>
      </c>
      <c r="K142" s="175"/>
    </row>
    <row r="143" spans="1:12" s="79" customFormat="1" ht="25.5" x14ac:dyDescent="0.25">
      <c r="A143" s="91" t="s">
        <v>3015</v>
      </c>
      <c r="B143" s="102" t="s">
        <v>538</v>
      </c>
      <c r="C143" s="102" t="s">
        <v>180</v>
      </c>
      <c r="D143" s="92" t="s">
        <v>539</v>
      </c>
      <c r="E143" s="93" t="s">
        <v>141</v>
      </c>
      <c r="F143" s="94">
        <v>213</v>
      </c>
      <c r="G143" s="95">
        <v>41.68</v>
      </c>
      <c r="H143" s="96">
        <f t="shared" si="54"/>
        <v>41.68</v>
      </c>
      <c r="I143" s="95">
        <f t="shared" si="55"/>
        <v>8877.84</v>
      </c>
      <c r="J143" s="97">
        <f t="shared" si="56"/>
        <v>8877.84</v>
      </c>
      <c r="K143" s="175"/>
    </row>
    <row r="144" spans="1:12" s="79" customFormat="1" ht="25.5" x14ac:dyDescent="0.25">
      <c r="A144" s="91" t="s">
        <v>3016</v>
      </c>
      <c r="B144" s="102" t="s">
        <v>267</v>
      </c>
      <c r="C144" s="102" t="s">
        <v>180</v>
      </c>
      <c r="D144" s="92" t="s">
        <v>347</v>
      </c>
      <c r="E144" s="93" t="s">
        <v>141</v>
      </c>
      <c r="F144" s="94">
        <v>27.86</v>
      </c>
      <c r="G144" s="95">
        <v>50.44</v>
      </c>
      <c r="H144" s="96">
        <f t="shared" si="54"/>
        <v>50.44</v>
      </c>
      <c r="I144" s="95">
        <f t="shared" si="55"/>
        <v>1405.2583999999999</v>
      </c>
      <c r="J144" s="97">
        <f t="shared" si="56"/>
        <v>1405.2583999999999</v>
      </c>
      <c r="K144" s="175"/>
    </row>
    <row r="145" spans="1:12" s="79" customFormat="1" ht="25.5" x14ac:dyDescent="0.25">
      <c r="A145" s="91" t="s">
        <v>3017</v>
      </c>
      <c r="B145" s="102" t="s">
        <v>540</v>
      </c>
      <c r="C145" s="102" t="s">
        <v>180</v>
      </c>
      <c r="D145" s="92" t="s">
        <v>541</v>
      </c>
      <c r="E145" s="93" t="s">
        <v>141</v>
      </c>
      <c r="F145" s="94">
        <v>35</v>
      </c>
      <c r="G145" s="95">
        <v>18.04</v>
      </c>
      <c r="H145" s="96">
        <f t="shared" si="54"/>
        <v>18.04</v>
      </c>
      <c r="I145" s="95">
        <f t="shared" si="55"/>
        <v>631.4</v>
      </c>
      <c r="J145" s="97">
        <f t="shared" si="56"/>
        <v>631.4</v>
      </c>
      <c r="K145" s="175"/>
    </row>
    <row r="146" spans="1:12" s="79" customFormat="1" ht="38.25" x14ac:dyDescent="0.25">
      <c r="A146" s="91" t="s">
        <v>3018</v>
      </c>
      <c r="B146" s="102" t="s">
        <v>542</v>
      </c>
      <c r="C146" s="102" t="s">
        <v>180</v>
      </c>
      <c r="D146" s="92" t="s">
        <v>543</v>
      </c>
      <c r="E146" s="93" t="s">
        <v>187</v>
      </c>
      <c r="F146" s="94">
        <v>10</v>
      </c>
      <c r="G146" s="95">
        <v>19.22</v>
      </c>
      <c r="H146" s="96">
        <f t="shared" si="54"/>
        <v>19.22</v>
      </c>
      <c r="I146" s="95">
        <f t="shared" si="55"/>
        <v>192.2</v>
      </c>
      <c r="J146" s="97">
        <f t="shared" si="56"/>
        <v>192.2</v>
      </c>
      <c r="K146" s="175"/>
    </row>
    <row r="147" spans="1:12" s="79" customFormat="1" ht="38.25" x14ac:dyDescent="0.25">
      <c r="A147" s="91" t="s">
        <v>3019</v>
      </c>
      <c r="B147" s="102" t="s">
        <v>544</v>
      </c>
      <c r="C147" s="102" t="s">
        <v>180</v>
      </c>
      <c r="D147" s="92" t="s">
        <v>545</v>
      </c>
      <c r="E147" s="93" t="s">
        <v>187</v>
      </c>
      <c r="F147" s="94">
        <v>2</v>
      </c>
      <c r="G147" s="95">
        <v>8.56</v>
      </c>
      <c r="H147" s="96">
        <f t="shared" si="51"/>
        <v>8.56</v>
      </c>
      <c r="I147" s="95">
        <f t="shared" si="52"/>
        <v>17.12</v>
      </c>
      <c r="J147" s="97">
        <f t="shared" si="53"/>
        <v>17.12</v>
      </c>
      <c r="K147" s="175"/>
    </row>
    <row r="148" spans="1:12" s="79" customFormat="1" ht="38.25" x14ac:dyDescent="0.25">
      <c r="A148" s="91" t="s">
        <v>3020</v>
      </c>
      <c r="B148" s="102" t="s">
        <v>546</v>
      </c>
      <c r="C148" s="102" t="s">
        <v>180</v>
      </c>
      <c r="D148" s="92" t="s">
        <v>547</v>
      </c>
      <c r="E148" s="93" t="s">
        <v>187</v>
      </c>
      <c r="F148" s="94">
        <v>2</v>
      </c>
      <c r="G148" s="95">
        <v>7.57</v>
      </c>
      <c r="H148" s="96">
        <f t="shared" si="51"/>
        <v>7.57</v>
      </c>
      <c r="I148" s="95">
        <f t="shared" si="52"/>
        <v>15.14</v>
      </c>
      <c r="J148" s="97">
        <f t="shared" si="53"/>
        <v>15.14</v>
      </c>
      <c r="K148" s="175"/>
    </row>
    <row r="149" spans="1:12" s="79" customFormat="1" x14ac:dyDescent="0.25">
      <c r="A149" s="91" t="s">
        <v>3021</v>
      </c>
      <c r="B149" s="102" t="s">
        <v>548</v>
      </c>
      <c r="C149" s="102" t="s">
        <v>186</v>
      </c>
      <c r="D149" s="92" t="s">
        <v>549</v>
      </c>
      <c r="E149" s="93" t="s">
        <v>2239</v>
      </c>
      <c r="F149" s="94">
        <v>10</v>
      </c>
      <c r="G149" s="95">
        <v>38.33</v>
      </c>
      <c r="H149" s="96">
        <f t="shared" si="51"/>
        <v>38.33</v>
      </c>
      <c r="I149" s="95">
        <f t="shared" si="52"/>
        <v>383.29999999999995</v>
      </c>
      <c r="J149" s="97">
        <f t="shared" si="53"/>
        <v>383.29999999999995</v>
      </c>
      <c r="K149" s="175"/>
    </row>
    <row r="150" spans="1:12" s="79" customFormat="1" x14ac:dyDescent="0.25">
      <c r="A150" s="91" t="s">
        <v>3022</v>
      </c>
      <c r="B150" s="102" t="s">
        <v>550</v>
      </c>
      <c r="C150" s="102" t="s">
        <v>186</v>
      </c>
      <c r="D150" s="92" t="s">
        <v>551</v>
      </c>
      <c r="E150" s="93" t="s">
        <v>2239</v>
      </c>
      <c r="F150" s="94">
        <v>4</v>
      </c>
      <c r="G150" s="95">
        <v>28.23</v>
      </c>
      <c r="H150" s="96">
        <f t="shared" si="51"/>
        <v>28.23</v>
      </c>
      <c r="I150" s="95">
        <f t="shared" si="52"/>
        <v>112.92</v>
      </c>
      <c r="J150" s="97">
        <f t="shared" si="53"/>
        <v>112.92</v>
      </c>
      <c r="K150" s="175"/>
    </row>
    <row r="151" spans="1:12" s="79" customFormat="1" ht="38.25" x14ac:dyDescent="0.25">
      <c r="A151" s="91" t="s">
        <v>3023</v>
      </c>
      <c r="B151" s="102" t="s">
        <v>552</v>
      </c>
      <c r="C151" s="102" t="s">
        <v>180</v>
      </c>
      <c r="D151" s="92" t="s">
        <v>553</v>
      </c>
      <c r="E151" s="93" t="s">
        <v>187</v>
      </c>
      <c r="F151" s="94">
        <v>25</v>
      </c>
      <c r="G151" s="95">
        <v>23.79</v>
      </c>
      <c r="H151" s="96">
        <f t="shared" si="51"/>
        <v>23.79</v>
      </c>
      <c r="I151" s="95">
        <f t="shared" si="52"/>
        <v>594.75</v>
      </c>
      <c r="J151" s="97">
        <f t="shared" si="53"/>
        <v>594.75</v>
      </c>
      <c r="K151" s="175"/>
    </row>
    <row r="152" spans="1:12" s="79" customFormat="1" ht="51" x14ac:dyDescent="0.25">
      <c r="A152" s="91" t="s">
        <v>3024</v>
      </c>
      <c r="B152" s="102" t="s">
        <v>554</v>
      </c>
      <c r="C152" s="102" t="s">
        <v>180</v>
      </c>
      <c r="D152" s="92" t="s">
        <v>555</v>
      </c>
      <c r="E152" s="93" t="s">
        <v>184</v>
      </c>
      <c r="F152" s="94">
        <v>24.99</v>
      </c>
      <c r="G152" s="95">
        <v>4.22</v>
      </c>
      <c r="H152" s="96">
        <f t="shared" si="51"/>
        <v>4.22</v>
      </c>
      <c r="I152" s="95">
        <f t="shared" si="52"/>
        <v>105.45779999999999</v>
      </c>
      <c r="J152" s="97">
        <f t="shared" si="53"/>
        <v>105.45779999999999</v>
      </c>
      <c r="K152" s="175"/>
    </row>
    <row r="153" spans="1:12" s="79" customFormat="1" ht="38.25" x14ac:dyDescent="0.25">
      <c r="A153" s="91" t="s">
        <v>3025</v>
      </c>
      <c r="B153" s="102" t="s">
        <v>199</v>
      </c>
      <c r="C153" s="102" t="s">
        <v>180</v>
      </c>
      <c r="D153" s="92" t="s">
        <v>200</v>
      </c>
      <c r="E153" s="93" t="s">
        <v>184</v>
      </c>
      <c r="F153" s="94">
        <v>1.78</v>
      </c>
      <c r="G153" s="95">
        <v>237.15</v>
      </c>
      <c r="H153" s="96">
        <f t="shared" si="51"/>
        <v>237.15</v>
      </c>
      <c r="I153" s="95">
        <f t="shared" si="52"/>
        <v>422.12700000000001</v>
      </c>
      <c r="J153" s="97">
        <f t="shared" si="53"/>
        <v>422.12700000000001</v>
      </c>
      <c r="K153" s="175"/>
    </row>
    <row r="154" spans="1:12" s="79" customFormat="1" ht="51" x14ac:dyDescent="0.25">
      <c r="A154" s="91" t="s">
        <v>3026</v>
      </c>
      <c r="B154" s="102" t="s">
        <v>556</v>
      </c>
      <c r="C154" s="102" t="s">
        <v>180</v>
      </c>
      <c r="D154" s="92" t="s">
        <v>557</v>
      </c>
      <c r="E154" s="93" t="s">
        <v>184</v>
      </c>
      <c r="F154" s="94">
        <v>32.479999999999997</v>
      </c>
      <c r="G154" s="95">
        <v>11.3</v>
      </c>
      <c r="H154" s="96">
        <f t="shared" si="51"/>
        <v>11.3</v>
      </c>
      <c r="I154" s="95">
        <f t="shared" si="52"/>
        <v>367.024</v>
      </c>
      <c r="J154" s="97">
        <f t="shared" si="53"/>
        <v>367.024</v>
      </c>
      <c r="K154" s="175"/>
    </row>
    <row r="155" spans="1:12" s="79" customFormat="1" ht="38.25" x14ac:dyDescent="0.25">
      <c r="A155" s="91" t="s">
        <v>3027</v>
      </c>
      <c r="B155" s="102" t="s">
        <v>558</v>
      </c>
      <c r="C155" s="102" t="s">
        <v>559</v>
      </c>
      <c r="D155" s="92" t="s">
        <v>1569</v>
      </c>
      <c r="E155" s="93" t="s">
        <v>560</v>
      </c>
      <c r="F155" s="94">
        <v>8</v>
      </c>
      <c r="G155" s="95">
        <v>572.66</v>
      </c>
      <c r="H155" s="96">
        <f t="shared" si="51"/>
        <v>572.66</v>
      </c>
      <c r="I155" s="95">
        <f t="shared" si="52"/>
        <v>4581.28</v>
      </c>
      <c r="J155" s="97">
        <f t="shared" si="53"/>
        <v>4581.28</v>
      </c>
      <c r="K155" s="175"/>
    </row>
    <row r="156" spans="1:12" s="104" customFormat="1" x14ac:dyDescent="0.25">
      <c r="A156" s="98"/>
      <c r="B156" s="98"/>
      <c r="C156" s="98"/>
      <c r="D156" s="157" t="s">
        <v>1</v>
      </c>
      <c r="E156" s="103"/>
      <c r="F156" s="100"/>
      <c r="G156" s="100"/>
      <c r="H156" s="100"/>
      <c r="I156" s="129">
        <f>SUM(I134:I155)</f>
        <v>62489.162899999981</v>
      </c>
      <c r="J156" s="101">
        <f>SUM(J134:J155)</f>
        <v>62489.162899999981</v>
      </c>
      <c r="K156" s="175"/>
      <c r="L156" s="215"/>
    </row>
    <row r="157" spans="1:12" s="79" customFormat="1" x14ac:dyDescent="0.25">
      <c r="A157" s="88" t="s">
        <v>157</v>
      </c>
      <c r="B157" s="88"/>
      <c r="C157" s="88"/>
      <c r="D157" s="113" t="s">
        <v>2</v>
      </c>
      <c r="E157" s="90"/>
      <c r="F157" s="90"/>
      <c r="G157" s="90"/>
      <c r="H157" s="90"/>
      <c r="I157" s="90"/>
      <c r="J157" s="163"/>
      <c r="K157" s="175"/>
    </row>
    <row r="158" spans="1:12" s="79" customFormat="1" x14ac:dyDescent="0.25">
      <c r="A158" s="105" t="s">
        <v>2543</v>
      </c>
      <c r="B158" s="106"/>
      <c r="C158" s="106"/>
      <c r="D158" s="107" t="s">
        <v>795</v>
      </c>
      <c r="E158" s="108"/>
      <c r="F158" s="109"/>
      <c r="G158" s="110"/>
      <c r="H158" s="134"/>
      <c r="I158" s="110"/>
      <c r="J158" s="101"/>
      <c r="K158" s="175"/>
    </row>
    <row r="159" spans="1:12" s="111" customFormat="1" ht="25.5" x14ac:dyDescent="0.25">
      <c r="A159" s="91" t="s">
        <v>2422</v>
      </c>
      <c r="B159" s="102" t="s">
        <v>797</v>
      </c>
      <c r="C159" s="102" t="s">
        <v>178</v>
      </c>
      <c r="D159" s="92" t="s">
        <v>798</v>
      </c>
      <c r="E159" s="93" t="s">
        <v>187</v>
      </c>
      <c r="F159" s="94">
        <v>1</v>
      </c>
      <c r="G159" s="95">
        <v>1562.65</v>
      </c>
      <c r="H159" s="96">
        <f t="shared" ref="H159" si="57">G159*(1-$L$5)</f>
        <v>1562.65</v>
      </c>
      <c r="I159" s="95">
        <f t="shared" ref="I159" si="58">F159*G159</f>
        <v>1562.65</v>
      </c>
      <c r="J159" s="97">
        <f t="shared" ref="J159" si="59">H159*F159</f>
        <v>1562.65</v>
      </c>
      <c r="K159" s="175"/>
      <c r="L159" s="79"/>
    </row>
    <row r="160" spans="1:12" s="111" customFormat="1" ht="25.5" x14ac:dyDescent="0.25">
      <c r="A160" s="91" t="s">
        <v>2423</v>
      </c>
      <c r="B160" s="102" t="s">
        <v>800</v>
      </c>
      <c r="C160" s="102" t="s">
        <v>178</v>
      </c>
      <c r="D160" s="92" t="s">
        <v>801</v>
      </c>
      <c r="E160" s="93" t="s">
        <v>187</v>
      </c>
      <c r="F160" s="94">
        <v>1</v>
      </c>
      <c r="G160" s="95">
        <v>2202.84</v>
      </c>
      <c r="H160" s="96">
        <f t="shared" ref="H160" si="60">G160*(1-$L$5)</f>
        <v>2202.84</v>
      </c>
      <c r="I160" s="95">
        <f t="shared" ref="I160" si="61">F160*G160</f>
        <v>2202.84</v>
      </c>
      <c r="J160" s="97">
        <f t="shared" ref="J160" si="62">H160*F160</f>
        <v>2202.84</v>
      </c>
      <c r="K160" s="175"/>
      <c r="L160" s="79"/>
    </row>
    <row r="161" spans="1:12" s="111" customFormat="1" ht="25.5" x14ac:dyDescent="0.25">
      <c r="A161" s="91" t="s">
        <v>2424</v>
      </c>
      <c r="B161" s="102" t="s">
        <v>803</v>
      </c>
      <c r="C161" s="102" t="s">
        <v>178</v>
      </c>
      <c r="D161" s="92" t="s">
        <v>804</v>
      </c>
      <c r="E161" s="93" t="s">
        <v>187</v>
      </c>
      <c r="F161" s="94">
        <v>1</v>
      </c>
      <c r="G161" s="95">
        <v>1614.2</v>
      </c>
      <c r="H161" s="96">
        <f t="shared" ref="H161:H224" si="63">G161*(1-$L$5)</f>
        <v>1614.2</v>
      </c>
      <c r="I161" s="95">
        <f t="shared" ref="I161:I224" si="64">F161*G161</f>
        <v>1614.2</v>
      </c>
      <c r="J161" s="97">
        <f t="shared" ref="J161:J224" si="65">H161*F161</f>
        <v>1614.2</v>
      </c>
      <c r="K161" s="175"/>
      <c r="L161" s="79"/>
    </row>
    <row r="162" spans="1:12" s="111" customFormat="1" ht="25.5" x14ac:dyDescent="0.25">
      <c r="A162" s="91" t="s">
        <v>2425</v>
      </c>
      <c r="B162" s="102" t="s">
        <v>806</v>
      </c>
      <c r="C162" s="102" t="s">
        <v>178</v>
      </c>
      <c r="D162" s="92" t="s">
        <v>807</v>
      </c>
      <c r="E162" s="93" t="s">
        <v>187</v>
      </c>
      <c r="F162" s="94">
        <v>1</v>
      </c>
      <c r="G162" s="95">
        <v>1641.28</v>
      </c>
      <c r="H162" s="96">
        <f t="shared" si="63"/>
        <v>1641.28</v>
      </c>
      <c r="I162" s="95">
        <f t="shared" si="64"/>
        <v>1641.28</v>
      </c>
      <c r="J162" s="97">
        <f t="shared" si="65"/>
        <v>1641.28</v>
      </c>
      <c r="K162" s="175"/>
      <c r="L162" s="79"/>
    </row>
    <row r="163" spans="1:12" s="111" customFormat="1" ht="25.5" x14ac:dyDescent="0.25">
      <c r="A163" s="91" t="s">
        <v>2426</v>
      </c>
      <c r="B163" s="102" t="s">
        <v>808</v>
      </c>
      <c r="C163" s="102" t="s">
        <v>178</v>
      </c>
      <c r="D163" s="92" t="s">
        <v>809</v>
      </c>
      <c r="E163" s="93" t="s">
        <v>187</v>
      </c>
      <c r="F163" s="94">
        <v>1</v>
      </c>
      <c r="G163" s="95">
        <v>1607.34</v>
      </c>
      <c r="H163" s="96">
        <f t="shared" si="63"/>
        <v>1607.34</v>
      </c>
      <c r="I163" s="95">
        <f t="shared" si="64"/>
        <v>1607.34</v>
      </c>
      <c r="J163" s="97">
        <f t="shared" si="65"/>
        <v>1607.34</v>
      </c>
      <c r="K163" s="175"/>
      <c r="L163" s="79"/>
    </row>
    <row r="164" spans="1:12" s="111" customFormat="1" ht="25.5" x14ac:dyDescent="0.25">
      <c r="A164" s="91" t="s">
        <v>2427</v>
      </c>
      <c r="B164" s="102" t="s">
        <v>810</v>
      </c>
      <c r="C164" s="102" t="s">
        <v>178</v>
      </c>
      <c r="D164" s="92" t="s">
        <v>811</v>
      </c>
      <c r="E164" s="93" t="s">
        <v>187</v>
      </c>
      <c r="F164" s="94">
        <v>1</v>
      </c>
      <c r="G164" s="95">
        <v>1904.37</v>
      </c>
      <c r="H164" s="96">
        <f t="shared" si="63"/>
        <v>1904.37</v>
      </c>
      <c r="I164" s="95">
        <f t="shared" si="64"/>
        <v>1904.37</v>
      </c>
      <c r="J164" s="97">
        <f t="shared" si="65"/>
        <v>1904.37</v>
      </c>
      <c r="K164" s="175"/>
      <c r="L164" s="79"/>
    </row>
    <row r="165" spans="1:12" s="111" customFormat="1" ht="25.5" x14ac:dyDescent="0.25">
      <c r="A165" s="91" t="s">
        <v>2428</v>
      </c>
      <c r="B165" s="102" t="s">
        <v>812</v>
      </c>
      <c r="C165" s="102" t="s">
        <v>178</v>
      </c>
      <c r="D165" s="92" t="s">
        <v>813</v>
      </c>
      <c r="E165" s="93" t="s">
        <v>187</v>
      </c>
      <c r="F165" s="94">
        <v>1</v>
      </c>
      <c r="G165" s="95">
        <v>2051.2399999999998</v>
      </c>
      <c r="H165" s="96">
        <f t="shared" si="63"/>
        <v>2051.2399999999998</v>
      </c>
      <c r="I165" s="95">
        <f t="shared" si="64"/>
        <v>2051.2399999999998</v>
      </c>
      <c r="J165" s="97">
        <f t="shared" si="65"/>
        <v>2051.2399999999998</v>
      </c>
      <c r="K165" s="175"/>
      <c r="L165" s="79"/>
    </row>
    <row r="166" spans="1:12" s="111" customFormat="1" ht="25.5" x14ac:dyDescent="0.25">
      <c r="A166" s="91" t="s">
        <v>2429</v>
      </c>
      <c r="B166" s="102" t="s">
        <v>814</v>
      </c>
      <c r="C166" s="102" t="s">
        <v>178</v>
      </c>
      <c r="D166" s="92" t="s">
        <v>815</v>
      </c>
      <c r="E166" s="93" t="s">
        <v>187</v>
      </c>
      <c r="F166" s="94">
        <v>1</v>
      </c>
      <c r="G166" s="95">
        <v>1922.74</v>
      </c>
      <c r="H166" s="96">
        <f t="shared" si="63"/>
        <v>1922.74</v>
      </c>
      <c r="I166" s="95">
        <f t="shared" si="64"/>
        <v>1922.74</v>
      </c>
      <c r="J166" s="97">
        <f t="shared" si="65"/>
        <v>1922.74</v>
      </c>
      <c r="K166" s="175"/>
      <c r="L166" s="79"/>
    </row>
    <row r="167" spans="1:12" s="111" customFormat="1" ht="25.5" x14ac:dyDescent="0.25">
      <c r="A167" s="91" t="s">
        <v>2430</v>
      </c>
      <c r="B167" s="102" t="s">
        <v>816</v>
      </c>
      <c r="C167" s="102" t="s">
        <v>178</v>
      </c>
      <c r="D167" s="92" t="s">
        <v>817</v>
      </c>
      <c r="E167" s="93" t="s">
        <v>187</v>
      </c>
      <c r="F167" s="94">
        <v>1</v>
      </c>
      <c r="G167" s="95">
        <v>5210.3500000000004</v>
      </c>
      <c r="H167" s="96">
        <f t="shared" si="63"/>
        <v>5210.3500000000004</v>
      </c>
      <c r="I167" s="95">
        <f t="shared" si="64"/>
        <v>5210.3500000000004</v>
      </c>
      <c r="J167" s="97">
        <f t="shared" si="65"/>
        <v>5210.3500000000004</v>
      </c>
      <c r="K167" s="175"/>
      <c r="L167" s="79"/>
    </row>
    <row r="168" spans="1:12" s="111" customFormat="1" ht="25.5" x14ac:dyDescent="0.25">
      <c r="A168" s="91" t="s">
        <v>2431</v>
      </c>
      <c r="B168" s="102" t="s">
        <v>818</v>
      </c>
      <c r="C168" s="102" t="s">
        <v>178</v>
      </c>
      <c r="D168" s="92" t="s">
        <v>819</v>
      </c>
      <c r="E168" s="93" t="s">
        <v>187</v>
      </c>
      <c r="F168" s="94">
        <v>1</v>
      </c>
      <c r="G168" s="95">
        <v>983.02</v>
      </c>
      <c r="H168" s="96">
        <f t="shared" si="63"/>
        <v>983.02</v>
      </c>
      <c r="I168" s="95">
        <f t="shared" si="64"/>
        <v>983.02</v>
      </c>
      <c r="J168" s="97">
        <f t="shared" si="65"/>
        <v>983.02</v>
      </c>
      <c r="K168" s="175"/>
      <c r="L168" s="79"/>
    </row>
    <row r="169" spans="1:12" s="111" customFormat="1" ht="25.5" x14ac:dyDescent="0.25">
      <c r="A169" s="91" t="s">
        <v>2432</v>
      </c>
      <c r="B169" s="102" t="s">
        <v>820</v>
      </c>
      <c r="C169" s="102" t="s">
        <v>178</v>
      </c>
      <c r="D169" s="92" t="s">
        <v>821</v>
      </c>
      <c r="E169" s="93" t="s">
        <v>187</v>
      </c>
      <c r="F169" s="94">
        <v>1</v>
      </c>
      <c r="G169" s="95">
        <v>573.67999999999995</v>
      </c>
      <c r="H169" s="96">
        <f t="shared" si="63"/>
        <v>573.67999999999995</v>
      </c>
      <c r="I169" s="95">
        <f t="shared" si="64"/>
        <v>573.67999999999995</v>
      </c>
      <c r="J169" s="97">
        <f t="shared" si="65"/>
        <v>573.67999999999995</v>
      </c>
      <c r="K169" s="175"/>
      <c r="L169" s="79"/>
    </row>
    <row r="170" spans="1:12" s="111" customFormat="1" x14ac:dyDescent="0.25">
      <c r="A170" s="105" t="s">
        <v>519</v>
      </c>
      <c r="B170" s="114"/>
      <c r="C170" s="114"/>
      <c r="D170" s="107" t="s">
        <v>823</v>
      </c>
      <c r="E170" s="108"/>
      <c r="F170" s="109"/>
      <c r="G170" s="110"/>
      <c r="H170" s="134"/>
      <c r="I170" s="110"/>
      <c r="J170" s="101"/>
      <c r="K170" s="175"/>
      <c r="L170" s="79"/>
    </row>
    <row r="171" spans="1:12" s="79" customFormat="1" ht="51" x14ac:dyDescent="0.25">
      <c r="A171" s="91" t="s">
        <v>2433</v>
      </c>
      <c r="B171" s="102" t="s">
        <v>825</v>
      </c>
      <c r="C171" s="102" t="s">
        <v>178</v>
      </c>
      <c r="D171" s="92" t="s">
        <v>826</v>
      </c>
      <c r="E171" s="93" t="s">
        <v>187</v>
      </c>
      <c r="F171" s="94">
        <v>227</v>
      </c>
      <c r="G171" s="95">
        <v>187.03</v>
      </c>
      <c r="H171" s="96">
        <f t="shared" si="63"/>
        <v>187.03</v>
      </c>
      <c r="I171" s="95">
        <f t="shared" si="64"/>
        <v>42455.81</v>
      </c>
      <c r="J171" s="97">
        <f t="shared" si="65"/>
        <v>42455.81</v>
      </c>
      <c r="K171" s="175"/>
    </row>
    <row r="172" spans="1:12" s="79" customFormat="1" ht="51" x14ac:dyDescent="0.25">
      <c r="A172" s="91" t="s">
        <v>2434</v>
      </c>
      <c r="B172" s="102" t="s">
        <v>830</v>
      </c>
      <c r="C172" s="102" t="s">
        <v>178</v>
      </c>
      <c r="D172" s="92" t="s">
        <v>831</v>
      </c>
      <c r="E172" s="93" t="s">
        <v>187</v>
      </c>
      <c r="F172" s="94">
        <v>4</v>
      </c>
      <c r="G172" s="95">
        <v>187.34</v>
      </c>
      <c r="H172" s="96">
        <f t="shared" si="63"/>
        <v>187.34</v>
      </c>
      <c r="I172" s="95">
        <f t="shared" si="64"/>
        <v>749.36</v>
      </c>
      <c r="J172" s="97">
        <f t="shared" si="65"/>
        <v>749.36</v>
      </c>
      <c r="K172" s="175"/>
    </row>
    <row r="173" spans="1:12" s="79" customFormat="1" ht="25.5" x14ac:dyDescent="0.25">
      <c r="A173" s="91" t="s">
        <v>2435</v>
      </c>
      <c r="B173" s="102" t="s">
        <v>833</v>
      </c>
      <c r="C173" s="102" t="s">
        <v>178</v>
      </c>
      <c r="D173" s="92" t="s">
        <v>834</v>
      </c>
      <c r="E173" s="93" t="s">
        <v>187</v>
      </c>
      <c r="F173" s="94">
        <v>3</v>
      </c>
      <c r="G173" s="95">
        <v>52.69</v>
      </c>
      <c r="H173" s="96">
        <f t="shared" si="63"/>
        <v>52.69</v>
      </c>
      <c r="I173" s="95">
        <f t="shared" si="64"/>
        <v>158.07</v>
      </c>
      <c r="J173" s="97">
        <f t="shared" si="65"/>
        <v>158.07</v>
      </c>
      <c r="K173" s="175"/>
    </row>
    <row r="174" spans="1:12" s="79" customFormat="1" ht="25.5" x14ac:dyDescent="0.25">
      <c r="A174" s="91" t="s">
        <v>2436</v>
      </c>
      <c r="B174" s="102" t="s">
        <v>268</v>
      </c>
      <c r="C174" s="102" t="s">
        <v>180</v>
      </c>
      <c r="D174" s="92" t="s">
        <v>2341</v>
      </c>
      <c r="E174" s="93" t="s">
        <v>187</v>
      </c>
      <c r="F174" s="94">
        <v>78</v>
      </c>
      <c r="G174" s="95">
        <v>27.43</v>
      </c>
      <c r="H174" s="96">
        <f t="shared" si="63"/>
        <v>27.43</v>
      </c>
      <c r="I174" s="95">
        <f t="shared" si="64"/>
        <v>2139.54</v>
      </c>
      <c r="J174" s="97">
        <f t="shared" si="65"/>
        <v>2139.54</v>
      </c>
      <c r="K174" s="175"/>
    </row>
    <row r="175" spans="1:12" s="79" customFormat="1" ht="25.5" x14ac:dyDescent="0.25">
      <c r="A175" s="91" t="s">
        <v>2437</v>
      </c>
      <c r="B175" s="102" t="s">
        <v>837</v>
      </c>
      <c r="C175" s="102" t="s">
        <v>180</v>
      </c>
      <c r="D175" s="92" t="s">
        <v>838</v>
      </c>
      <c r="E175" s="93" t="s">
        <v>187</v>
      </c>
      <c r="F175" s="94">
        <v>11</v>
      </c>
      <c r="G175" s="95">
        <v>18.59</v>
      </c>
      <c r="H175" s="96">
        <f t="shared" si="63"/>
        <v>18.59</v>
      </c>
      <c r="I175" s="95">
        <f t="shared" si="64"/>
        <v>204.49</v>
      </c>
      <c r="J175" s="97">
        <f t="shared" si="65"/>
        <v>204.49</v>
      </c>
      <c r="K175" s="175"/>
    </row>
    <row r="176" spans="1:12" s="79" customFormat="1" ht="25.5" x14ac:dyDescent="0.25">
      <c r="A176" s="91" t="s">
        <v>2438</v>
      </c>
      <c r="B176" s="102" t="s">
        <v>840</v>
      </c>
      <c r="C176" s="102" t="s">
        <v>180</v>
      </c>
      <c r="D176" s="92" t="s">
        <v>841</v>
      </c>
      <c r="E176" s="93" t="s">
        <v>187</v>
      </c>
      <c r="F176" s="94">
        <v>2</v>
      </c>
      <c r="G176" s="95">
        <v>29.37</v>
      </c>
      <c r="H176" s="96">
        <f t="shared" si="63"/>
        <v>29.37</v>
      </c>
      <c r="I176" s="95">
        <f t="shared" si="64"/>
        <v>58.74</v>
      </c>
      <c r="J176" s="97">
        <f t="shared" si="65"/>
        <v>58.74</v>
      </c>
      <c r="K176" s="175"/>
    </row>
    <row r="177" spans="1:12" s="79" customFormat="1" ht="25.5" x14ac:dyDescent="0.25">
      <c r="A177" s="91" t="s">
        <v>2439</v>
      </c>
      <c r="B177" s="102" t="s">
        <v>843</v>
      </c>
      <c r="C177" s="102" t="s">
        <v>180</v>
      </c>
      <c r="D177" s="92" t="s">
        <v>844</v>
      </c>
      <c r="E177" s="93" t="s">
        <v>187</v>
      </c>
      <c r="F177" s="94">
        <v>12</v>
      </c>
      <c r="G177" s="95">
        <v>40.159999999999997</v>
      </c>
      <c r="H177" s="96">
        <f t="shared" si="63"/>
        <v>40.159999999999997</v>
      </c>
      <c r="I177" s="95">
        <f t="shared" si="64"/>
        <v>481.91999999999996</v>
      </c>
      <c r="J177" s="97">
        <f t="shared" si="65"/>
        <v>481.91999999999996</v>
      </c>
      <c r="K177" s="175"/>
    </row>
    <row r="178" spans="1:12" s="79" customFormat="1" x14ac:dyDescent="0.25">
      <c r="A178" s="91" t="s">
        <v>2440</v>
      </c>
      <c r="B178" s="102" t="s">
        <v>846</v>
      </c>
      <c r="C178" s="102" t="s">
        <v>186</v>
      </c>
      <c r="D178" s="92" t="s">
        <v>847</v>
      </c>
      <c r="E178" s="93" t="s">
        <v>187</v>
      </c>
      <c r="F178" s="94">
        <v>215</v>
      </c>
      <c r="G178" s="95">
        <v>23.29</v>
      </c>
      <c r="H178" s="96">
        <f t="shared" si="63"/>
        <v>23.29</v>
      </c>
      <c r="I178" s="95">
        <f t="shared" si="64"/>
        <v>5007.3499999999995</v>
      </c>
      <c r="J178" s="97">
        <f t="shared" si="65"/>
        <v>5007.3499999999995</v>
      </c>
      <c r="K178" s="175"/>
    </row>
    <row r="179" spans="1:12" s="79" customFormat="1" x14ac:dyDescent="0.25">
      <c r="A179" s="91" t="s">
        <v>2441</v>
      </c>
      <c r="B179" s="102" t="s">
        <v>849</v>
      </c>
      <c r="C179" s="102" t="s">
        <v>186</v>
      </c>
      <c r="D179" s="92" t="s">
        <v>850</v>
      </c>
      <c r="E179" s="93" t="s">
        <v>187</v>
      </c>
      <c r="F179" s="94">
        <v>2</v>
      </c>
      <c r="G179" s="95">
        <v>24.02</v>
      </c>
      <c r="H179" s="96">
        <f t="shared" si="63"/>
        <v>24.02</v>
      </c>
      <c r="I179" s="95">
        <f t="shared" si="64"/>
        <v>48.04</v>
      </c>
      <c r="J179" s="97">
        <f t="shared" si="65"/>
        <v>48.04</v>
      </c>
      <c r="K179" s="175"/>
    </row>
    <row r="180" spans="1:12" s="79" customFormat="1" ht="38.25" x14ac:dyDescent="0.25">
      <c r="A180" s="91" t="s">
        <v>2442</v>
      </c>
      <c r="B180" s="102" t="s">
        <v>853</v>
      </c>
      <c r="C180" s="102" t="s">
        <v>178</v>
      </c>
      <c r="D180" s="92" t="s">
        <v>854</v>
      </c>
      <c r="E180" s="93" t="s">
        <v>187</v>
      </c>
      <c r="F180" s="94">
        <v>11</v>
      </c>
      <c r="G180" s="95">
        <v>11.04</v>
      </c>
      <c r="H180" s="96">
        <f t="shared" si="63"/>
        <v>11.04</v>
      </c>
      <c r="I180" s="95">
        <f t="shared" si="64"/>
        <v>121.44</v>
      </c>
      <c r="J180" s="97">
        <f t="shared" si="65"/>
        <v>121.44</v>
      </c>
      <c r="K180" s="175"/>
    </row>
    <row r="181" spans="1:12" s="79" customFormat="1" ht="38.25" x14ac:dyDescent="0.25">
      <c r="A181" s="91" t="s">
        <v>2443</v>
      </c>
      <c r="B181" s="102" t="s">
        <v>856</v>
      </c>
      <c r="C181" s="102" t="s">
        <v>178</v>
      </c>
      <c r="D181" s="92" t="s">
        <v>857</v>
      </c>
      <c r="E181" s="93" t="s">
        <v>187</v>
      </c>
      <c r="F181" s="94">
        <v>83</v>
      </c>
      <c r="G181" s="95">
        <v>18.420000000000002</v>
      </c>
      <c r="H181" s="96">
        <f t="shared" si="63"/>
        <v>18.420000000000002</v>
      </c>
      <c r="I181" s="95">
        <f t="shared" si="64"/>
        <v>1528.8600000000001</v>
      </c>
      <c r="J181" s="97">
        <f t="shared" si="65"/>
        <v>1528.8600000000001</v>
      </c>
      <c r="K181" s="175"/>
    </row>
    <row r="182" spans="1:12" s="111" customFormat="1" x14ac:dyDescent="0.25">
      <c r="A182" s="105" t="s">
        <v>521</v>
      </c>
      <c r="B182" s="114"/>
      <c r="C182" s="114"/>
      <c r="D182" s="107" t="s">
        <v>2444</v>
      </c>
      <c r="E182" s="108"/>
      <c r="F182" s="109"/>
      <c r="G182" s="110"/>
      <c r="H182" s="134"/>
      <c r="I182" s="110"/>
      <c r="J182" s="101"/>
      <c r="K182" s="175"/>
      <c r="L182" s="79"/>
    </row>
    <row r="183" spans="1:12" s="79" customFormat="1" x14ac:dyDescent="0.25">
      <c r="A183" s="91" t="s">
        <v>2445</v>
      </c>
      <c r="B183" s="102" t="s">
        <v>860</v>
      </c>
      <c r="C183" s="102" t="s">
        <v>397</v>
      </c>
      <c r="D183" s="92" t="s">
        <v>2446</v>
      </c>
      <c r="E183" s="93" t="s">
        <v>187</v>
      </c>
      <c r="F183" s="94">
        <v>101</v>
      </c>
      <c r="G183" s="95">
        <v>41.37</v>
      </c>
      <c r="H183" s="96">
        <f t="shared" si="63"/>
        <v>41.37</v>
      </c>
      <c r="I183" s="95">
        <f t="shared" si="64"/>
        <v>4178.37</v>
      </c>
      <c r="J183" s="97">
        <f t="shared" si="65"/>
        <v>4178.37</v>
      </c>
      <c r="K183" s="175"/>
    </row>
    <row r="184" spans="1:12" s="79" customFormat="1" x14ac:dyDescent="0.25">
      <c r="A184" s="91" t="s">
        <v>2447</v>
      </c>
      <c r="B184" s="102" t="s">
        <v>862</v>
      </c>
      <c r="C184" s="102" t="s">
        <v>186</v>
      </c>
      <c r="D184" s="92" t="s">
        <v>863</v>
      </c>
      <c r="E184" s="93" t="s">
        <v>2239</v>
      </c>
      <c r="F184" s="94">
        <v>8</v>
      </c>
      <c r="G184" s="95">
        <v>6.85</v>
      </c>
      <c r="H184" s="96">
        <f t="shared" si="63"/>
        <v>6.85</v>
      </c>
      <c r="I184" s="95">
        <f t="shared" si="64"/>
        <v>54.8</v>
      </c>
      <c r="J184" s="97">
        <f t="shared" si="65"/>
        <v>54.8</v>
      </c>
      <c r="K184" s="175"/>
    </row>
    <row r="185" spans="1:12" s="79" customFormat="1" x14ac:dyDescent="0.25">
      <c r="A185" s="91" t="s">
        <v>2448</v>
      </c>
      <c r="B185" s="102" t="s">
        <v>865</v>
      </c>
      <c r="C185" s="102" t="s">
        <v>178</v>
      </c>
      <c r="D185" s="92" t="s">
        <v>866</v>
      </c>
      <c r="E185" s="93" t="s">
        <v>187</v>
      </c>
      <c r="F185" s="94">
        <v>303</v>
      </c>
      <c r="G185" s="95">
        <v>12.33</v>
      </c>
      <c r="H185" s="96">
        <f t="shared" si="63"/>
        <v>12.33</v>
      </c>
      <c r="I185" s="95">
        <f t="shared" si="64"/>
        <v>3735.9900000000002</v>
      </c>
      <c r="J185" s="97">
        <f t="shared" si="65"/>
        <v>3735.9900000000002</v>
      </c>
      <c r="K185" s="175"/>
    </row>
    <row r="186" spans="1:12" s="79" customFormat="1" x14ac:dyDescent="0.25">
      <c r="A186" s="91" t="s">
        <v>2449</v>
      </c>
      <c r="B186" s="102" t="s">
        <v>868</v>
      </c>
      <c r="C186" s="102" t="s">
        <v>186</v>
      </c>
      <c r="D186" s="92" t="s">
        <v>869</v>
      </c>
      <c r="E186" s="93" t="s">
        <v>2239</v>
      </c>
      <c r="F186" s="94">
        <v>303</v>
      </c>
      <c r="G186" s="95">
        <v>8.56</v>
      </c>
      <c r="H186" s="96">
        <f t="shared" si="63"/>
        <v>8.56</v>
      </c>
      <c r="I186" s="95">
        <f t="shared" si="64"/>
        <v>2593.6800000000003</v>
      </c>
      <c r="J186" s="97">
        <f t="shared" si="65"/>
        <v>2593.6800000000003</v>
      </c>
      <c r="K186" s="175"/>
    </row>
    <row r="187" spans="1:12" s="79" customFormat="1" ht="25.5" x14ac:dyDescent="0.25">
      <c r="A187" s="91" t="s">
        <v>2450</v>
      </c>
      <c r="B187" s="102" t="s">
        <v>871</v>
      </c>
      <c r="C187" s="102" t="s">
        <v>186</v>
      </c>
      <c r="D187" s="92" t="s">
        <v>872</v>
      </c>
      <c r="E187" s="93" t="s">
        <v>2239</v>
      </c>
      <c r="F187" s="94">
        <v>231</v>
      </c>
      <c r="G187" s="95">
        <v>32.54</v>
      </c>
      <c r="H187" s="96">
        <f t="shared" si="63"/>
        <v>32.54</v>
      </c>
      <c r="I187" s="95">
        <f t="shared" si="64"/>
        <v>7516.74</v>
      </c>
      <c r="J187" s="97">
        <f t="shared" si="65"/>
        <v>7516.74</v>
      </c>
      <c r="K187" s="175"/>
    </row>
    <row r="188" spans="1:12" s="79" customFormat="1" ht="25.5" x14ac:dyDescent="0.25">
      <c r="A188" s="91" t="s">
        <v>2451</v>
      </c>
      <c r="B188" s="102" t="s">
        <v>874</v>
      </c>
      <c r="C188" s="102" t="s">
        <v>397</v>
      </c>
      <c r="D188" s="92" t="s">
        <v>2452</v>
      </c>
      <c r="E188" s="93" t="s">
        <v>187</v>
      </c>
      <c r="F188" s="94">
        <v>2</v>
      </c>
      <c r="G188" s="95">
        <v>8.52</v>
      </c>
      <c r="H188" s="96">
        <f t="shared" si="63"/>
        <v>8.52</v>
      </c>
      <c r="I188" s="95">
        <f t="shared" si="64"/>
        <v>17.04</v>
      </c>
      <c r="J188" s="97">
        <f t="shared" si="65"/>
        <v>17.04</v>
      </c>
      <c r="K188" s="175"/>
    </row>
    <row r="189" spans="1:12" s="79" customFormat="1" ht="25.5" x14ac:dyDescent="0.25">
      <c r="A189" s="91" t="s">
        <v>2453</v>
      </c>
      <c r="B189" s="102" t="s">
        <v>876</v>
      </c>
      <c r="C189" s="102" t="s">
        <v>178</v>
      </c>
      <c r="D189" s="92" t="s">
        <v>1633</v>
      </c>
      <c r="E189" s="93" t="s">
        <v>187</v>
      </c>
      <c r="F189" s="94">
        <v>24</v>
      </c>
      <c r="G189" s="95">
        <v>7.36</v>
      </c>
      <c r="H189" s="96">
        <f t="shared" si="63"/>
        <v>7.36</v>
      </c>
      <c r="I189" s="95">
        <f t="shared" si="64"/>
        <v>176.64000000000001</v>
      </c>
      <c r="J189" s="97">
        <f t="shared" si="65"/>
        <v>176.64000000000001</v>
      </c>
      <c r="K189" s="175"/>
    </row>
    <row r="190" spans="1:12" s="79" customFormat="1" ht="25.5" x14ac:dyDescent="0.25">
      <c r="A190" s="91" t="s">
        <v>2454</v>
      </c>
      <c r="B190" s="102" t="s">
        <v>878</v>
      </c>
      <c r="C190" s="102" t="s">
        <v>397</v>
      </c>
      <c r="D190" s="92" t="s">
        <v>2455</v>
      </c>
      <c r="E190" s="93" t="s">
        <v>187</v>
      </c>
      <c r="F190" s="94">
        <v>53</v>
      </c>
      <c r="G190" s="95">
        <v>8.73</v>
      </c>
      <c r="H190" s="96">
        <f t="shared" si="63"/>
        <v>8.73</v>
      </c>
      <c r="I190" s="95">
        <f t="shared" si="64"/>
        <v>462.69</v>
      </c>
      <c r="J190" s="97">
        <f t="shared" si="65"/>
        <v>462.69</v>
      </c>
      <c r="K190" s="175"/>
    </row>
    <row r="191" spans="1:12" s="79" customFormat="1" ht="25.5" x14ac:dyDescent="0.25">
      <c r="A191" s="91" t="s">
        <v>2456</v>
      </c>
      <c r="B191" s="102" t="s">
        <v>880</v>
      </c>
      <c r="C191" s="102" t="s">
        <v>397</v>
      </c>
      <c r="D191" s="92" t="s">
        <v>2457</v>
      </c>
      <c r="E191" s="93" t="s">
        <v>187</v>
      </c>
      <c r="F191" s="94">
        <v>123</v>
      </c>
      <c r="G191" s="95">
        <v>9.9499999999999993</v>
      </c>
      <c r="H191" s="96">
        <f t="shared" si="63"/>
        <v>9.9499999999999993</v>
      </c>
      <c r="I191" s="95">
        <f t="shared" si="64"/>
        <v>1223.8499999999999</v>
      </c>
      <c r="J191" s="97">
        <f t="shared" si="65"/>
        <v>1223.8499999999999</v>
      </c>
      <c r="K191" s="175"/>
    </row>
    <row r="192" spans="1:12" s="79" customFormat="1" x14ac:dyDescent="0.25">
      <c r="A192" s="91" t="s">
        <v>2458</v>
      </c>
      <c r="B192" s="102" t="s">
        <v>881</v>
      </c>
      <c r="C192" s="102" t="s">
        <v>882</v>
      </c>
      <c r="D192" s="92" t="s">
        <v>883</v>
      </c>
      <c r="E192" s="93" t="s">
        <v>187</v>
      </c>
      <c r="F192" s="94">
        <v>42</v>
      </c>
      <c r="G192" s="95">
        <v>4.26</v>
      </c>
      <c r="H192" s="96">
        <f t="shared" si="63"/>
        <v>4.26</v>
      </c>
      <c r="I192" s="95">
        <f t="shared" si="64"/>
        <v>178.92</v>
      </c>
      <c r="J192" s="97">
        <f t="shared" si="65"/>
        <v>178.92</v>
      </c>
      <c r="K192" s="175"/>
    </row>
    <row r="193" spans="1:12" s="79" customFormat="1" x14ac:dyDescent="0.25">
      <c r="A193" s="91" t="s">
        <v>2459</v>
      </c>
      <c r="B193" s="102" t="s">
        <v>885</v>
      </c>
      <c r="C193" s="102" t="s">
        <v>479</v>
      </c>
      <c r="D193" s="92" t="s">
        <v>2460</v>
      </c>
      <c r="E193" s="93" t="s">
        <v>187</v>
      </c>
      <c r="F193" s="94">
        <v>96</v>
      </c>
      <c r="G193" s="95">
        <v>9.83</v>
      </c>
      <c r="H193" s="96">
        <f t="shared" si="63"/>
        <v>9.83</v>
      </c>
      <c r="I193" s="95">
        <f t="shared" si="64"/>
        <v>943.68000000000006</v>
      </c>
      <c r="J193" s="97">
        <f t="shared" si="65"/>
        <v>943.68000000000006</v>
      </c>
      <c r="K193" s="175"/>
    </row>
    <row r="194" spans="1:12" s="111" customFormat="1" x14ac:dyDescent="0.25">
      <c r="A194" s="105" t="s">
        <v>523</v>
      </c>
      <c r="B194" s="114"/>
      <c r="C194" s="114"/>
      <c r="D194" s="107" t="s">
        <v>2461</v>
      </c>
      <c r="E194" s="108"/>
      <c r="F194" s="109"/>
      <c r="G194" s="110"/>
      <c r="H194" s="134"/>
      <c r="I194" s="110"/>
      <c r="J194" s="101"/>
      <c r="K194" s="175"/>
      <c r="L194" s="79"/>
    </row>
    <row r="195" spans="1:12" s="79" customFormat="1" ht="25.5" x14ac:dyDescent="0.25">
      <c r="A195" s="91" t="s">
        <v>2462</v>
      </c>
      <c r="B195" s="102" t="s">
        <v>888</v>
      </c>
      <c r="C195" s="102" t="s">
        <v>186</v>
      </c>
      <c r="D195" s="92" t="s">
        <v>889</v>
      </c>
      <c r="E195" s="93" t="s">
        <v>141</v>
      </c>
      <c r="F195" s="94">
        <v>69.36</v>
      </c>
      <c r="G195" s="95">
        <v>105.9</v>
      </c>
      <c r="H195" s="96">
        <f t="shared" si="63"/>
        <v>105.9</v>
      </c>
      <c r="I195" s="95">
        <f t="shared" si="64"/>
        <v>7345.2240000000002</v>
      </c>
      <c r="J195" s="97">
        <f t="shared" si="65"/>
        <v>7345.2240000000002</v>
      </c>
      <c r="K195" s="175"/>
    </row>
    <row r="196" spans="1:12" s="79" customFormat="1" ht="76.5" x14ac:dyDescent="0.25">
      <c r="A196" s="91" t="s">
        <v>2463</v>
      </c>
      <c r="B196" s="102" t="s">
        <v>891</v>
      </c>
      <c r="C196" s="102" t="s">
        <v>178</v>
      </c>
      <c r="D196" s="92" t="s">
        <v>1644</v>
      </c>
      <c r="E196" s="93" t="s">
        <v>187</v>
      </c>
      <c r="F196" s="94">
        <v>10</v>
      </c>
      <c r="G196" s="95">
        <v>51.48</v>
      </c>
      <c r="H196" s="96">
        <f t="shared" si="63"/>
        <v>51.48</v>
      </c>
      <c r="I196" s="95">
        <f t="shared" si="64"/>
        <v>514.79999999999995</v>
      </c>
      <c r="J196" s="97">
        <f t="shared" si="65"/>
        <v>514.79999999999995</v>
      </c>
      <c r="K196" s="175"/>
    </row>
    <row r="197" spans="1:12" s="79" customFormat="1" x14ac:dyDescent="0.25">
      <c r="A197" s="91" t="s">
        <v>2464</v>
      </c>
      <c r="B197" s="102" t="s">
        <v>893</v>
      </c>
      <c r="C197" s="102" t="s">
        <v>252</v>
      </c>
      <c r="D197" s="92" t="s">
        <v>2465</v>
      </c>
      <c r="E197" s="93" t="s">
        <v>187</v>
      </c>
      <c r="F197" s="94">
        <v>7</v>
      </c>
      <c r="G197" s="95">
        <v>26.71</v>
      </c>
      <c r="H197" s="96">
        <f t="shared" si="63"/>
        <v>26.71</v>
      </c>
      <c r="I197" s="95">
        <f t="shared" si="64"/>
        <v>186.97</v>
      </c>
      <c r="J197" s="97">
        <f t="shared" si="65"/>
        <v>186.97</v>
      </c>
      <c r="K197" s="175"/>
    </row>
    <row r="198" spans="1:12" s="111" customFormat="1" x14ac:dyDescent="0.25">
      <c r="A198" s="105" t="s">
        <v>526</v>
      </c>
      <c r="B198" s="114"/>
      <c r="C198" s="114"/>
      <c r="D198" s="107" t="s">
        <v>894</v>
      </c>
      <c r="E198" s="108"/>
      <c r="F198" s="109"/>
      <c r="G198" s="110"/>
      <c r="H198" s="134"/>
      <c r="I198" s="110"/>
      <c r="J198" s="101"/>
      <c r="K198" s="175"/>
      <c r="L198" s="79"/>
    </row>
    <row r="199" spans="1:12" s="79" customFormat="1" ht="25.5" x14ac:dyDescent="0.25">
      <c r="A199" s="91" t="s">
        <v>2466</v>
      </c>
      <c r="B199" s="102" t="s">
        <v>895</v>
      </c>
      <c r="C199" s="102" t="s">
        <v>180</v>
      </c>
      <c r="D199" s="92" t="s">
        <v>896</v>
      </c>
      <c r="E199" s="93" t="s">
        <v>141</v>
      </c>
      <c r="F199" s="94">
        <v>6952.2</v>
      </c>
      <c r="G199" s="95">
        <v>2.42</v>
      </c>
      <c r="H199" s="96">
        <f t="shared" si="63"/>
        <v>2.42</v>
      </c>
      <c r="I199" s="95">
        <f t="shared" si="64"/>
        <v>16824.324000000001</v>
      </c>
      <c r="J199" s="97">
        <f t="shared" si="65"/>
        <v>16824.324000000001</v>
      </c>
      <c r="K199" s="175"/>
    </row>
    <row r="200" spans="1:12" s="79" customFormat="1" ht="25.5" x14ac:dyDescent="0.25">
      <c r="A200" s="91" t="s">
        <v>2467</v>
      </c>
      <c r="B200" s="102" t="s">
        <v>897</v>
      </c>
      <c r="C200" s="102" t="s">
        <v>180</v>
      </c>
      <c r="D200" s="92" t="s">
        <v>898</v>
      </c>
      <c r="E200" s="93" t="s">
        <v>141</v>
      </c>
      <c r="F200" s="94">
        <v>1387.7</v>
      </c>
      <c r="G200" s="95">
        <v>3.83</v>
      </c>
      <c r="H200" s="96">
        <f t="shared" si="63"/>
        <v>3.83</v>
      </c>
      <c r="I200" s="95">
        <f t="shared" si="64"/>
        <v>5314.8910000000005</v>
      </c>
      <c r="J200" s="97">
        <f t="shared" si="65"/>
        <v>5314.8910000000005</v>
      </c>
      <c r="K200" s="175"/>
    </row>
    <row r="201" spans="1:12" s="79" customFormat="1" ht="25.5" x14ac:dyDescent="0.25">
      <c r="A201" s="91" t="s">
        <v>2468</v>
      </c>
      <c r="B201" s="102" t="s">
        <v>899</v>
      </c>
      <c r="C201" s="102" t="s">
        <v>180</v>
      </c>
      <c r="D201" s="92" t="s">
        <v>900</v>
      </c>
      <c r="E201" s="93" t="s">
        <v>141</v>
      </c>
      <c r="F201" s="94">
        <v>132.69999999999999</v>
      </c>
      <c r="G201" s="95">
        <v>5.2</v>
      </c>
      <c r="H201" s="96">
        <f t="shared" si="63"/>
        <v>5.2</v>
      </c>
      <c r="I201" s="95">
        <f t="shared" si="64"/>
        <v>690.04</v>
      </c>
      <c r="J201" s="97">
        <f t="shared" si="65"/>
        <v>690.04</v>
      </c>
      <c r="K201" s="175"/>
    </row>
    <row r="202" spans="1:12" s="79" customFormat="1" ht="25.5" x14ac:dyDescent="0.25">
      <c r="A202" s="91" t="s">
        <v>2469</v>
      </c>
      <c r="B202" s="102" t="s">
        <v>901</v>
      </c>
      <c r="C202" s="102" t="s">
        <v>180</v>
      </c>
      <c r="D202" s="92" t="s">
        <v>902</v>
      </c>
      <c r="E202" s="93" t="s">
        <v>141</v>
      </c>
      <c r="F202" s="94">
        <v>126.65</v>
      </c>
      <c r="G202" s="95">
        <v>8.94</v>
      </c>
      <c r="H202" s="96">
        <f t="shared" si="63"/>
        <v>8.94</v>
      </c>
      <c r="I202" s="95">
        <f t="shared" si="64"/>
        <v>1132.251</v>
      </c>
      <c r="J202" s="97">
        <f t="shared" si="65"/>
        <v>1132.251</v>
      </c>
      <c r="K202" s="175"/>
    </row>
    <row r="203" spans="1:12" s="79" customFormat="1" ht="25.5" x14ac:dyDescent="0.25">
      <c r="A203" s="91" t="s">
        <v>2470</v>
      </c>
      <c r="B203" s="102" t="s">
        <v>903</v>
      </c>
      <c r="C203" s="102" t="s">
        <v>180</v>
      </c>
      <c r="D203" s="92" t="s">
        <v>904</v>
      </c>
      <c r="E203" s="93" t="s">
        <v>141</v>
      </c>
      <c r="F203" s="94">
        <v>277.39999999999998</v>
      </c>
      <c r="G203" s="95">
        <v>8.58</v>
      </c>
      <c r="H203" s="96">
        <f t="shared" si="63"/>
        <v>8.58</v>
      </c>
      <c r="I203" s="95">
        <f t="shared" si="64"/>
        <v>2380.0919999999996</v>
      </c>
      <c r="J203" s="97">
        <f t="shared" si="65"/>
        <v>2380.0919999999996</v>
      </c>
      <c r="K203" s="175"/>
    </row>
    <row r="204" spans="1:12" s="79" customFormat="1" ht="25.5" x14ac:dyDescent="0.25">
      <c r="A204" s="91" t="s">
        <v>2471</v>
      </c>
      <c r="B204" s="102" t="s">
        <v>905</v>
      </c>
      <c r="C204" s="102" t="s">
        <v>180</v>
      </c>
      <c r="D204" s="92" t="s">
        <v>906</v>
      </c>
      <c r="E204" s="93" t="s">
        <v>141</v>
      </c>
      <c r="F204" s="94">
        <v>3.5</v>
      </c>
      <c r="G204" s="95">
        <v>14.53</v>
      </c>
      <c r="H204" s="96">
        <f t="shared" si="63"/>
        <v>14.53</v>
      </c>
      <c r="I204" s="95">
        <f t="shared" si="64"/>
        <v>50.854999999999997</v>
      </c>
      <c r="J204" s="97">
        <f t="shared" si="65"/>
        <v>50.854999999999997</v>
      </c>
      <c r="K204" s="175"/>
    </row>
    <row r="205" spans="1:12" s="79" customFormat="1" ht="25.5" x14ac:dyDescent="0.25">
      <c r="A205" s="91" t="s">
        <v>2472</v>
      </c>
      <c r="B205" s="102" t="s">
        <v>907</v>
      </c>
      <c r="C205" s="102" t="s">
        <v>180</v>
      </c>
      <c r="D205" s="92" t="s">
        <v>908</v>
      </c>
      <c r="E205" s="93" t="s">
        <v>141</v>
      </c>
      <c r="F205" s="94">
        <v>45.6</v>
      </c>
      <c r="G205" s="95">
        <v>19.47</v>
      </c>
      <c r="H205" s="96">
        <f t="shared" si="63"/>
        <v>19.47</v>
      </c>
      <c r="I205" s="95">
        <f t="shared" si="64"/>
        <v>887.83199999999999</v>
      </c>
      <c r="J205" s="97">
        <f t="shared" si="65"/>
        <v>887.83199999999999</v>
      </c>
      <c r="K205" s="175"/>
    </row>
    <row r="206" spans="1:12" s="79" customFormat="1" ht="25.5" x14ac:dyDescent="0.25">
      <c r="A206" s="91" t="s">
        <v>2473</v>
      </c>
      <c r="B206" s="102" t="s">
        <v>909</v>
      </c>
      <c r="C206" s="102" t="s">
        <v>180</v>
      </c>
      <c r="D206" s="92" t="s">
        <v>910</v>
      </c>
      <c r="E206" s="93" t="s">
        <v>141</v>
      </c>
      <c r="F206" s="94">
        <v>14</v>
      </c>
      <c r="G206" s="95">
        <v>27.12</v>
      </c>
      <c r="H206" s="96">
        <f t="shared" si="63"/>
        <v>27.12</v>
      </c>
      <c r="I206" s="95">
        <f t="shared" si="64"/>
        <v>379.68</v>
      </c>
      <c r="J206" s="97">
        <f t="shared" si="65"/>
        <v>379.68</v>
      </c>
      <c r="K206" s="175"/>
    </row>
    <row r="207" spans="1:12" s="79" customFormat="1" ht="25.5" x14ac:dyDescent="0.25">
      <c r="A207" s="91" t="s">
        <v>2474</v>
      </c>
      <c r="B207" s="102" t="s">
        <v>911</v>
      </c>
      <c r="C207" s="102" t="s">
        <v>180</v>
      </c>
      <c r="D207" s="92" t="s">
        <v>912</v>
      </c>
      <c r="E207" s="93" t="s">
        <v>187</v>
      </c>
      <c r="F207" s="94">
        <v>8</v>
      </c>
      <c r="G207" s="95">
        <v>20.86</v>
      </c>
      <c r="H207" s="96">
        <f t="shared" si="63"/>
        <v>20.86</v>
      </c>
      <c r="I207" s="95">
        <f t="shared" si="64"/>
        <v>166.88</v>
      </c>
      <c r="J207" s="97">
        <f t="shared" si="65"/>
        <v>166.88</v>
      </c>
      <c r="K207" s="175"/>
    </row>
    <row r="208" spans="1:12" s="79" customFormat="1" ht="25.5" x14ac:dyDescent="0.25">
      <c r="A208" s="91" t="s">
        <v>2475</v>
      </c>
      <c r="B208" s="102" t="s">
        <v>913</v>
      </c>
      <c r="C208" s="102" t="s">
        <v>180</v>
      </c>
      <c r="D208" s="92" t="s">
        <v>914</v>
      </c>
      <c r="E208" s="93" t="s">
        <v>187</v>
      </c>
      <c r="F208" s="94">
        <v>16</v>
      </c>
      <c r="G208" s="95">
        <v>15.52</v>
      </c>
      <c r="H208" s="96">
        <f t="shared" si="63"/>
        <v>15.52</v>
      </c>
      <c r="I208" s="95">
        <f t="shared" si="64"/>
        <v>248.32</v>
      </c>
      <c r="J208" s="97">
        <f t="shared" si="65"/>
        <v>248.32</v>
      </c>
      <c r="K208" s="175"/>
    </row>
    <row r="209" spans="1:12" s="79" customFormat="1" ht="25.5" x14ac:dyDescent="0.25">
      <c r="A209" s="91" t="s">
        <v>2476</v>
      </c>
      <c r="B209" s="102" t="s">
        <v>915</v>
      </c>
      <c r="C209" s="102" t="s">
        <v>180</v>
      </c>
      <c r="D209" s="92" t="s">
        <v>916</v>
      </c>
      <c r="E209" s="93" t="s">
        <v>187</v>
      </c>
      <c r="F209" s="94">
        <v>2</v>
      </c>
      <c r="G209" s="95">
        <v>15.44</v>
      </c>
      <c r="H209" s="96">
        <f t="shared" si="63"/>
        <v>15.44</v>
      </c>
      <c r="I209" s="95">
        <f t="shared" si="64"/>
        <v>30.88</v>
      </c>
      <c r="J209" s="97">
        <f t="shared" si="65"/>
        <v>30.88</v>
      </c>
      <c r="K209" s="175"/>
    </row>
    <row r="210" spans="1:12" s="79" customFormat="1" ht="25.5" x14ac:dyDescent="0.25">
      <c r="A210" s="91" t="s">
        <v>2477</v>
      </c>
      <c r="B210" s="102" t="s">
        <v>917</v>
      </c>
      <c r="C210" s="102" t="s">
        <v>397</v>
      </c>
      <c r="D210" s="92" t="s">
        <v>2478</v>
      </c>
      <c r="E210" s="93" t="s">
        <v>187</v>
      </c>
      <c r="F210" s="94">
        <v>16</v>
      </c>
      <c r="G210" s="95">
        <v>28.79</v>
      </c>
      <c r="H210" s="96">
        <f t="shared" si="63"/>
        <v>28.79</v>
      </c>
      <c r="I210" s="95">
        <f t="shared" si="64"/>
        <v>460.64</v>
      </c>
      <c r="J210" s="97">
        <f t="shared" si="65"/>
        <v>460.64</v>
      </c>
      <c r="K210" s="175"/>
    </row>
    <row r="211" spans="1:12" s="79" customFormat="1" ht="25.5" x14ac:dyDescent="0.25">
      <c r="A211" s="91" t="s">
        <v>2479</v>
      </c>
      <c r="B211" s="102" t="s">
        <v>918</v>
      </c>
      <c r="C211" s="102" t="s">
        <v>397</v>
      </c>
      <c r="D211" s="92" t="s">
        <v>2480</v>
      </c>
      <c r="E211" s="93" t="s">
        <v>187</v>
      </c>
      <c r="F211" s="94">
        <v>4</v>
      </c>
      <c r="G211" s="95">
        <v>8.91</v>
      </c>
      <c r="H211" s="96">
        <f t="shared" si="63"/>
        <v>8.91</v>
      </c>
      <c r="I211" s="95">
        <f t="shared" si="64"/>
        <v>35.64</v>
      </c>
      <c r="J211" s="97">
        <f t="shared" si="65"/>
        <v>35.64</v>
      </c>
      <c r="K211" s="175"/>
    </row>
    <row r="212" spans="1:12" s="111" customFormat="1" x14ac:dyDescent="0.25">
      <c r="A212" s="105" t="s">
        <v>528</v>
      </c>
      <c r="B212" s="114"/>
      <c r="C212" s="114"/>
      <c r="D212" s="107" t="s">
        <v>919</v>
      </c>
      <c r="E212" s="108"/>
      <c r="F212" s="109"/>
      <c r="G212" s="110"/>
      <c r="H212" s="134"/>
      <c r="I212" s="110"/>
      <c r="J212" s="101"/>
      <c r="K212" s="175"/>
      <c r="L212" s="79"/>
    </row>
    <row r="213" spans="1:12" s="79" customFormat="1" ht="38.25" x14ac:dyDescent="0.25">
      <c r="A213" s="91" t="s">
        <v>2481</v>
      </c>
      <c r="B213" s="102" t="s">
        <v>2482</v>
      </c>
      <c r="C213" s="102" t="s">
        <v>180</v>
      </c>
      <c r="D213" s="92" t="s">
        <v>2483</v>
      </c>
      <c r="E213" s="93" t="s">
        <v>141</v>
      </c>
      <c r="F213" s="94">
        <v>521.38</v>
      </c>
      <c r="G213" s="95">
        <v>7.22</v>
      </c>
      <c r="H213" s="96">
        <f t="shared" si="63"/>
        <v>7.22</v>
      </c>
      <c r="I213" s="95">
        <f t="shared" si="64"/>
        <v>3764.3635999999997</v>
      </c>
      <c r="J213" s="97">
        <f t="shared" si="65"/>
        <v>3764.3635999999997</v>
      </c>
      <c r="K213" s="175"/>
    </row>
    <row r="214" spans="1:12" s="79" customFormat="1" x14ac:dyDescent="0.25">
      <c r="A214" s="91" t="s">
        <v>2484</v>
      </c>
      <c r="B214" s="102" t="s">
        <v>921</v>
      </c>
      <c r="C214" s="102" t="s">
        <v>500</v>
      </c>
      <c r="D214" s="92" t="s">
        <v>2485</v>
      </c>
      <c r="E214" s="93" t="s">
        <v>141</v>
      </c>
      <c r="F214" s="94">
        <v>26.21</v>
      </c>
      <c r="G214" s="95">
        <v>53.87</v>
      </c>
      <c r="H214" s="96">
        <f t="shared" si="63"/>
        <v>53.87</v>
      </c>
      <c r="I214" s="95">
        <f t="shared" si="64"/>
        <v>1411.9327000000001</v>
      </c>
      <c r="J214" s="97">
        <f t="shared" si="65"/>
        <v>1411.9327000000001</v>
      </c>
      <c r="K214" s="175"/>
    </row>
    <row r="215" spans="1:12" s="79" customFormat="1" ht="38.25" x14ac:dyDescent="0.25">
      <c r="A215" s="91" t="s">
        <v>2486</v>
      </c>
      <c r="B215" s="102" t="s">
        <v>922</v>
      </c>
      <c r="C215" s="102" t="s">
        <v>180</v>
      </c>
      <c r="D215" s="92" t="s">
        <v>923</v>
      </c>
      <c r="E215" s="93" t="s">
        <v>141</v>
      </c>
      <c r="F215" s="94">
        <v>8</v>
      </c>
      <c r="G215" s="95">
        <v>36.630000000000003</v>
      </c>
      <c r="H215" s="96">
        <f t="shared" si="63"/>
        <v>36.630000000000003</v>
      </c>
      <c r="I215" s="95">
        <f t="shared" si="64"/>
        <v>293.04000000000002</v>
      </c>
      <c r="J215" s="97">
        <f t="shared" si="65"/>
        <v>293.04000000000002</v>
      </c>
      <c r="K215" s="175"/>
    </row>
    <row r="216" spans="1:12" s="79" customFormat="1" ht="38.25" x14ac:dyDescent="0.25">
      <c r="A216" s="91" t="s">
        <v>2487</v>
      </c>
      <c r="B216" s="102" t="s">
        <v>924</v>
      </c>
      <c r="C216" s="102" t="s">
        <v>180</v>
      </c>
      <c r="D216" s="92" t="s">
        <v>2488</v>
      </c>
      <c r="E216" s="93" t="s">
        <v>141</v>
      </c>
      <c r="F216" s="94">
        <v>67</v>
      </c>
      <c r="G216" s="95">
        <v>6.24</v>
      </c>
      <c r="H216" s="96">
        <f t="shared" si="63"/>
        <v>6.24</v>
      </c>
      <c r="I216" s="95">
        <f t="shared" si="64"/>
        <v>418.08000000000004</v>
      </c>
      <c r="J216" s="97">
        <f t="shared" si="65"/>
        <v>418.08000000000004</v>
      </c>
      <c r="K216" s="175"/>
    </row>
    <row r="217" spans="1:12" s="79" customFormat="1" x14ac:dyDescent="0.25">
      <c r="A217" s="91" t="s">
        <v>2489</v>
      </c>
      <c r="B217" s="102" t="s">
        <v>925</v>
      </c>
      <c r="C217" s="102" t="s">
        <v>186</v>
      </c>
      <c r="D217" s="92" t="s">
        <v>926</v>
      </c>
      <c r="E217" s="93" t="s">
        <v>2239</v>
      </c>
      <c r="F217" s="94">
        <v>7</v>
      </c>
      <c r="G217" s="95">
        <v>29.05</v>
      </c>
      <c r="H217" s="96">
        <f t="shared" si="63"/>
        <v>29.05</v>
      </c>
      <c r="I217" s="95">
        <f t="shared" si="64"/>
        <v>203.35</v>
      </c>
      <c r="J217" s="97">
        <f t="shared" si="65"/>
        <v>203.35</v>
      </c>
      <c r="K217" s="175"/>
    </row>
    <row r="218" spans="1:12" s="79" customFormat="1" ht="38.25" x14ac:dyDescent="0.25">
      <c r="A218" s="91" t="s">
        <v>2490</v>
      </c>
      <c r="B218" s="102" t="s">
        <v>927</v>
      </c>
      <c r="C218" s="102" t="s">
        <v>180</v>
      </c>
      <c r="D218" s="92" t="s">
        <v>1792</v>
      </c>
      <c r="E218" s="93" t="s">
        <v>187</v>
      </c>
      <c r="F218" s="94">
        <v>129</v>
      </c>
      <c r="G218" s="95">
        <v>28.28</v>
      </c>
      <c r="H218" s="96">
        <f t="shared" si="63"/>
        <v>28.28</v>
      </c>
      <c r="I218" s="95">
        <f t="shared" si="64"/>
        <v>3648.1200000000003</v>
      </c>
      <c r="J218" s="97">
        <f t="shared" si="65"/>
        <v>3648.1200000000003</v>
      </c>
      <c r="K218" s="175"/>
    </row>
    <row r="219" spans="1:12" s="79" customFormat="1" x14ac:dyDescent="0.25">
      <c r="A219" s="91" t="s">
        <v>2491</v>
      </c>
      <c r="B219" s="102" t="s">
        <v>928</v>
      </c>
      <c r="C219" s="102" t="s">
        <v>186</v>
      </c>
      <c r="D219" s="92" t="s">
        <v>1704</v>
      </c>
      <c r="E219" s="93" t="s">
        <v>2239</v>
      </c>
      <c r="F219" s="94">
        <v>10</v>
      </c>
      <c r="G219" s="95">
        <v>57.81</v>
      </c>
      <c r="H219" s="96">
        <f t="shared" si="63"/>
        <v>57.81</v>
      </c>
      <c r="I219" s="95">
        <f t="shared" si="64"/>
        <v>578.1</v>
      </c>
      <c r="J219" s="97">
        <f t="shared" si="65"/>
        <v>578.1</v>
      </c>
      <c r="K219" s="175"/>
    </row>
    <row r="220" spans="1:12" s="79" customFormat="1" ht="25.5" x14ac:dyDescent="0.25">
      <c r="A220" s="91" t="s">
        <v>2492</v>
      </c>
      <c r="B220" s="102" t="s">
        <v>929</v>
      </c>
      <c r="C220" s="102" t="s">
        <v>180</v>
      </c>
      <c r="D220" s="92" t="s">
        <v>2493</v>
      </c>
      <c r="E220" s="93" t="s">
        <v>187</v>
      </c>
      <c r="F220" s="94">
        <v>224</v>
      </c>
      <c r="G220" s="95">
        <v>7.68</v>
      </c>
      <c r="H220" s="96">
        <f t="shared" si="63"/>
        <v>7.68</v>
      </c>
      <c r="I220" s="95">
        <f t="shared" si="64"/>
        <v>1720.32</v>
      </c>
      <c r="J220" s="97">
        <f t="shared" si="65"/>
        <v>1720.32</v>
      </c>
      <c r="K220" s="175"/>
    </row>
    <row r="221" spans="1:12" s="79" customFormat="1" ht="38.25" x14ac:dyDescent="0.25">
      <c r="A221" s="91" t="s">
        <v>2494</v>
      </c>
      <c r="B221" s="102" t="s">
        <v>930</v>
      </c>
      <c r="C221" s="102" t="s">
        <v>180</v>
      </c>
      <c r="D221" s="92" t="s">
        <v>931</v>
      </c>
      <c r="E221" s="93" t="s">
        <v>141</v>
      </c>
      <c r="F221" s="94">
        <v>121.15</v>
      </c>
      <c r="G221" s="95">
        <v>20.54</v>
      </c>
      <c r="H221" s="96">
        <f t="shared" si="63"/>
        <v>20.54</v>
      </c>
      <c r="I221" s="95">
        <f t="shared" si="64"/>
        <v>2488.4209999999998</v>
      </c>
      <c r="J221" s="97">
        <f t="shared" si="65"/>
        <v>2488.4209999999998</v>
      </c>
      <c r="K221" s="175"/>
    </row>
    <row r="222" spans="1:12" s="79" customFormat="1" x14ac:dyDescent="0.25">
      <c r="A222" s="91" t="s">
        <v>2495</v>
      </c>
      <c r="B222" s="102" t="s">
        <v>932</v>
      </c>
      <c r="C222" s="102" t="s">
        <v>933</v>
      </c>
      <c r="D222" s="92" t="s">
        <v>2496</v>
      </c>
      <c r="E222" s="93" t="s">
        <v>187</v>
      </c>
      <c r="F222" s="94">
        <v>129</v>
      </c>
      <c r="G222" s="95">
        <v>3.22</v>
      </c>
      <c r="H222" s="96">
        <f t="shared" si="63"/>
        <v>3.22</v>
      </c>
      <c r="I222" s="95">
        <f t="shared" si="64"/>
        <v>415.38000000000005</v>
      </c>
      <c r="J222" s="97">
        <f t="shared" si="65"/>
        <v>415.38000000000005</v>
      </c>
      <c r="K222" s="175"/>
    </row>
    <row r="223" spans="1:12" s="79" customFormat="1" ht="38.25" x14ac:dyDescent="0.25">
      <c r="A223" s="91" t="s">
        <v>2497</v>
      </c>
      <c r="B223" s="102" t="s">
        <v>2498</v>
      </c>
      <c r="C223" s="102" t="s">
        <v>180</v>
      </c>
      <c r="D223" s="92" t="s">
        <v>2499</v>
      </c>
      <c r="E223" s="93" t="s">
        <v>141</v>
      </c>
      <c r="F223" s="94">
        <v>29</v>
      </c>
      <c r="G223" s="95">
        <v>7.97</v>
      </c>
      <c r="H223" s="96">
        <f t="shared" si="63"/>
        <v>7.97</v>
      </c>
      <c r="I223" s="95">
        <f t="shared" si="64"/>
        <v>231.13</v>
      </c>
      <c r="J223" s="97">
        <f t="shared" si="65"/>
        <v>231.13</v>
      </c>
      <c r="K223" s="175"/>
    </row>
    <row r="224" spans="1:12" s="79" customFormat="1" ht="38.25" x14ac:dyDescent="0.25">
      <c r="A224" s="91" t="s">
        <v>2500</v>
      </c>
      <c r="B224" s="102" t="s">
        <v>2501</v>
      </c>
      <c r="C224" s="102" t="s">
        <v>180</v>
      </c>
      <c r="D224" s="92" t="s">
        <v>2502</v>
      </c>
      <c r="E224" s="93" t="s">
        <v>187</v>
      </c>
      <c r="F224" s="94">
        <v>36</v>
      </c>
      <c r="G224" s="95">
        <v>11.13</v>
      </c>
      <c r="H224" s="96">
        <f t="shared" si="63"/>
        <v>11.13</v>
      </c>
      <c r="I224" s="95">
        <f t="shared" si="64"/>
        <v>400.68</v>
      </c>
      <c r="J224" s="97">
        <f t="shared" si="65"/>
        <v>400.68</v>
      </c>
      <c r="K224" s="175"/>
    </row>
    <row r="225" spans="1:12" s="111" customFormat="1" x14ac:dyDescent="0.25">
      <c r="A225" s="105" t="s">
        <v>531</v>
      </c>
      <c r="B225" s="114"/>
      <c r="C225" s="114"/>
      <c r="D225" s="107" t="s">
        <v>935</v>
      </c>
      <c r="E225" s="108"/>
      <c r="F225" s="109"/>
      <c r="G225" s="110"/>
      <c r="H225" s="134"/>
      <c r="I225" s="110"/>
      <c r="J225" s="101"/>
      <c r="K225" s="175"/>
      <c r="L225" s="79"/>
    </row>
    <row r="226" spans="1:12" s="79" customFormat="1" ht="38.25" x14ac:dyDescent="0.25">
      <c r="A226" s="91" t="s">
        <v>2503</v>
      </c>
      <c r="B226" s="102" t="s">
        <v>936</v>
      </c>
      <c r="C226" s="102" t="s">
        <v>178</v>
      </c>
      <c r="D226" s="92" t="s">
        <v>2504</v>
      </c>
      <c r="E226" s="93" t="s">
        <v>141</v>
      </c>
      <c r="F226" s="94">
        <v>42</v>
      </c>
      <c r="G226" s="95">
        <v>121.68</v>
      </c>
      <c r="H226" s="96">
        <f t="shared" ref="H226:H254" si="66">G226*(1-$L$5)</f>
        <v>121.68</v>
      </c>
      <c r="I226" s="95">
        <f t="shared" ref="I226:I254" si="67">F226*G226</f>
        <v>5110.5600000000004</v>
      </c>
      <c r="J226" s="97">
        <f t="shared" ref="J226:J254" si="68">H226*F226</f>
        <v>5110.5600000000004</v>
      </c>
      <c r="K226" s="175"/>
    </row>
    <row r="227" spans="1:12" s="79" customFormat="1" ht="25.5" x14ac:dyDescent="0.25">
      <c r="A227" s="91" t="s">
        <v>2505</v>
      </c>
      <c r="B227" s="102" t="s">
        <v>937</v>
      </c>
      <c r="C227" s="102" t="s">
        <v>178</v>
      </c>
      <c r="D227" s="92" t="s">
        <v>938</v>
      </c>
      <c r="E227" s="93" t="s">
        <v>31</v>
      </c>
      <c r="F227" s="94">
        <v>13</v>
      </c>
      <c r="G227" s="95">
        <v>14.41</v>
      </c>
      <c r="H227" s="96">
        <f t="shared" si="66"/>
        <v>14.41</v>
      </c>
      <c r="I227" s="95">
        <f t="shared" si="67"/>
        <v>187.33</v>
      </c>
      <c r="J227" s="97">
        <f t="shared" si="68"/>
        <v>187.33</v>
      </c>
      <c r="K227" s="175"/>
    </row>
    <row r="228" spans="1:12" s="79" customFormat="1" ht="25.5" x14ac:dyDescent="0.25">
      <c r="A228" s="91" t="s">
        <v>2506</v>
      </c>
      <c r="B228" s="102" t="s">
        <v>939</v>
      </c>
      <c r="C228" s="102" t="s">
        <v>178</v>
      </c>
      <c r="D228" s="92" t="s">
        <v>940</v>
      </c>
      <c r="E228" s="93" t="s">
        <v>31</v>
      </c>
      <c r="F228" s="94">
        <v>13</v>
      </c>
      <c r="G228" s="95">
        <v>14.51</v>
      </c>
      <c r="H228" s="96">
        <f t="shared" si="66"/>
        <v>14.51</v>
      </c>
      <c r="I228" s="95">
        <f t="shared" si="67"/>
        <v>188.63</v>
      </c>
      <c r="J228" s="97">
        <f t="shared" si="68"/>
        <v>188.63</v>
      </c>
      <c r="K228" s="175"/>
    </row>
    <row r="229" spans="1:12" s="111" customFormat="1" x14ac:dyDescent="0.25">
      <c r="A229" s="105" t="s">
        <v>533</v>
      </c>
      <c r="B229" s="114"/>
      <c r="C229" s="114"/>
      <c r="D229" s="107" t="s">
        <v>941</v>
      </c>
      <c r="E229" s="108"/>
      <c r="F229" s="109"/>
      <c r="G229" s="110"/>
      <c r="H229" s="134"/>
      <c r="I229" s="110"/>
      <c r="J229" s="101"/>
      <c r="K229" s="175"/>
      <c r="L229" s="79"/>
    </row>
    <row r="230" spans="1:12" s="79" customFormat="1" ht="25.5" x14ac:dyDescent="0.25">
      <c r="A230" s="91" t="s">
        <v>2507</v>
      </c>
      <c r="B230" s="102" t="s">
        <v>942</v>
      </c>
      <c r="C230" s="102" t="s">
        <v>180</v>
      </c>
      <c r="D230" s="92" t="s">
        <v>943</v>
      </c>
      <c r="E230" s="93" t="s">
        <v>141</v>
      </c>
      <c r="F230" s="94">
        <v>50</v>
      </c>
      <c r="G230" s="95">
        <v>19.64</v>
      </c>
      <c r="H230" s="96">
        <f t="shared" si="66"/>
        <v>19.64</v>
      </c>
      <c r="I230" s="95">
        <f t="shared" si="67"/>
        <v>982</v>
      </c>
      <c r="J230" s="97">
        <f t="shared" si="68"/>
        <v>982</v>
      </c>
      <c r="K230" s="175"/>
    </row>
    <row r="231" spans="1:12" s="79" customFormat="1" ht="25.5" x14ac:dyDescent="0.25">
      <c r="A231" s="91" t="s">
        <v>2508</v>
      </c>
      <c r="B231" s="102" t="s">
        <v>944</v>
      </c>
      <c r="C231" s="102" t="s">
        <v>180</v>
      </c>
      <c r="D231" s="92" t="s">
        <v>945</v>
      </c>
      <c r="E231" s="93" t="s">
        <v>141</v>
      </c>
      <c r="F231" s="94">
        <v>120</v>
      </c>
      <c r="G231" s="95">
        <v>62.89</v>
      </c>
      <c r="H231" s="96">
        <f t="shared" si="66"/>
        <v>62.89</v>
      </c>
      <c r="I231" s="95">
        <f t="shared" si="67"/>
        <v>7546.8</v>
      </c>
      <c r="J231" s="97">
        <f t="shared" si="68"/>
        <v>7546.8</v>
      </c>
      <c r="K231" s="175"/>
    </row>
    <row r="232" spans="1:12" s="79" customFormat="1" ht="25.5" x14ac:dyDescent="0.25">
      <c r="A232" s="91" t="s">
        <v>2509</v>
      </c>
      <c r="B232" s="102" t="s">
        <v>946</v>
      </c>
      <c r="C232" s="102" t="s">
        <v>180</v>
      </c>
      <c r="D232" s="92" t="s">
        <v>947</v>
      </c>
      <c r="E232" s="93" t="s">
        <v>141</v>
      </c>
      <c r="F232" s="94">
        <v>240</v>
      </c>
      <c r="G232" s="95">
        <v>124.28</v>
      </c>
      <c r="H232" s="96">
        <f t="shared" si="66"/>
        <v>124.28</v>
      </c>
      <c r="I232" s="95">
        <f t="shared" si="67"/>
        <v>29827.200000000001</v>
      </c>
      <c r="J232" s="97">
        <f t="shared" si="68"/>
        <v>29827.200000000001</v>
      </c>
      <c r="K232" s="175"/>
    </row>
    <row r="233" spans="1:12" s="79" customFormat="1" ht="38.25" x14ac:dyDescent="0.25">
      <c r="A233" s="91" t="s">
        <v>2510</v>
      </c>
      <c r="B233" s="102" t="s">
        <v>948</v>
      </c>
      <c r="C233" s="102" t="s">
        <v>949</v>
      </c>
      <c r="D233" s="92" t="s">
        <v>2511</v>
      </c>
      <c r="E233" s="93" t="s">
        <v>2512</v>
      </c>
      <c r="F233" s="94">
        <v>1</v>
      </c>
      <c r="G233" s="95">
        <v>563.83000000000004</v>
      </c>
      <c r="H233" s="96">
        <f t="shared" si="66"/>
        <v>563.83000000000004</v>
      </c>
      <c r="I233" s="95">
        <f t="shared" si="67"/>
        <v>563.83000000000004</v>
      </c>
      <c r="J233" s="97">
        <f t="shared" si="68"/>
        <v>563.83000000000004</v>
      </c>
      <c r="K233" s="175"/>
    </row>
    <row r="234" spans="1:12" s="79" customFormat="1" x14ac:dyDescent="0.25">
      <c r="A234" s="91" t="s">
        <v>2513</v>
      </c>
      <c r="B234" s="102" t="s">
        <v>953</v>
      </c>
      <c r="C234" s="102" t="s">
        <v>479</v>
      </c>
      <c r="D234" s="92" t="s">
        <v>2514</v>
      </c>
      <c r="E234" s="93" t="s">
        <v>141</v>
      </c>
      <c r="F234" s="94">
        <v>6</v>
      </c>
      <c r="G234" s="95">
        <v>166.65</v>
      </c>
      <c r="H234" s="96">
        <f t="shared" si="66"/>
        <v>166.65</v>
      </c>
      <c r="I234" s="95">
        <f t="shared" si="67"/>
        <v>999.90000000000009</v>
      </c>
      <c r="J234" s="97">
        <f t="shared" si="68"/>
        <v>999.90000000000009</v>
      </c>
      <c r="K234" s="175"/>
    </row>
    <row r="235" spans="1:12" s="111" customFormat="1" x14ac:dyDescent="0.25">
      <c r="A235" s="105" t="s">
        <v>535</v>
      </c>
      <c r="B235" s="114"/>
      <c r="C235" s="114"/>
      <c r="D235" s="107" t="s">
        <v>956</v>
      </c>
      <c r="E235" s="108"/>
      <c r="F235" s="109"/>
      <c r="G235" s="110"/>
      <c r="H235" s="134"/>
      <c r="I235" s="110"/>
      <c r="J235" s="101"/>
      <c r="K235" s="175"/>
      <c r="L235" s="79"/>
    </row>
    <row r="236" spans="1:12" s="79" customFormat="1" x14ac:dyDescent="0.25">
      <c r="A236" s="91" t="s">
        <v>2515</v>
      </c>
      <c r="B236" s="102"/>
      <c r="C236" s="102"/>
      <c r="D236" s="92" t="s">
        <v>957</v>
      </c>
      <c r="E236" s="93"/>
      <c r="F236" s="94"/>
      <c r="G236" s="95"/>
      <c r="H236" s="96">
        <f t="shared" si="66"/>
        <v>0</v>
      </c>
      <c r="I236" s="95">
        <f t="shared" si="67"/>
        <v>0</v>
      </c>
      <c r="J236" s="97">
        <f t="shared" si="68"/>
        <v>0</v>
      </c>
      <c r="K236" s="175"/>
    </row>
    <row r="237" spans="1:12" s="79" customFormat="1" ht="25.5" x14ac:dyDescent="0.25">
      <c r="A237" s="91" t="s">
        <v>2516</v>
      </c>
      <c r="B237" s="102" t="s">
        <v>958</v>
      </c>
      <c r="C237" s="102" t="s">
        <v>397</v>
      </c>
      <c r="D237" s="92" t="s">
        <v>2517</v>
      </c>
      <c r="E237" s="93" t="s">
        <v>187</v>
      </c>
      <c r="F237" s="94">
        <v>233</v>
      </c>
      <c r="G237" s="95">
        <v>1.81</v>
      </c>
      <c r="H237" s="96">
        <f t="shared" si="66"/>
        <v>1.81</v>
      </c>
      <c r="I237" s="95">
        <f t="shared" si="67"/>
        <v>421.73</v>
      </c>
      <c r="J237" s="97">
        <f t="shared" si="68"/>
        <v>421.73</v>
      </c>
      <c r="K237" s="175"/>
    </row>
    <row r="238" spans="1:12" s="79" customFormat="1" ht="25.5" x14ac:dyDescent="0.25">
      <c r="A238" s="91" t="s">
        <v>2518</v>
      </c>
      <c r="B238" s="102" t="s">
        <v>913</v>
      </c>
      <c r="C238" s="102" t="s">
        <v>180</v>
      </c>
      <c r="D238" s="92" t="s">
        <v>914</v>
      </c>
      <c r="E238" s="93" t="s">
        <v>187</v>
      </c>
      <c r="F238" s="94">
        <v>52</v>
      </c>
      <c r="G238" s="95">
        <v>15.52</v>
      </c>
      <c r="H238" s="96">
        <f t="shared" si="66"/>
        <v>15.52</v>
      </c>
      <c r="I238" s="95">
        <f t="shared" si="67"/>
        <v>807.04</v>
      </c>
      <c r="J238" s="97">
        <f t="shared" si="68"/>
        <v>807.04</v>
      </c>
      <c r="K238" s="175"/>
    </row>
    <row r="239" spans="1:12" s="79" customFormat="1" x14ac:dyDescent="0.25">
      <c r="A239" s="91" t="s">
        <v>2519</v>
      </c>
      <c r="B239" s="102" t="s">
        <v>959</v>
      </c>
      <c r="C239" s="102" t="s">
        <v>397</v>
      </c>
      <c r="D239" s="92" t="s">
        <v>2520</v>
      </c>
      <c r="E239" s="93" t="s">
        <v>187</v>
      </c>
      <c r="F239" s="94">
        <v>52</v>
      </c>
      <c r="G239" s="95">
        <v>23.95</v>
      </c>
      <c r="H239" s="96">
        <f t="shared" si="66"/>
        <v>23.95</v>
      </c>
      <c r="I239" s="95">
        <f t="shared" si="67"/>
        <v>1245.3999999999999</v>
      </c>
      <c r="J239" s="97">
        <f t="shared" si="68"/>
        <v>1245.3999999999999</v>
      </c>
      <c r="K239" s="175"/>
    </row>
    <row r="240" spans="1:12" s="79" customFormat="1" x14ac:dyDescent="0.25">
      <c r="A240" s="91" t="s">
        <v>2521</v>
      </c>
      <c r="B240" s="102" t="s">
        <v>960</v>
      </c>
      <c r="C240" s="102" t="s">
        <v>180</v>
      </c>
      <c r="D240" s="92" t="s">
        <v>961</v>
      </c>
      <c r="E240" s="93" t="s">
        <v>141</v>
      </c>
      <c r="F240" s="94">
        <v>233.19</v>
      </c>
      <c r="G240" s="95">
        <v>23.55</v>
      </c>
      <c r="H240" s="96">
        <f t="shared" si="66"/>
        <v>23.55</v>
      </c>
      <c r="I240" s="95">
        <f t="shared" si="67"/>
        <v>5491.6244999999999</v>
      </c>
      <c r="J240" s="97">
        <f t="shared" si="68"/>
        <v>5491.6244999999999</v>
      </c>
      <c r="K240" s="175"/>
    </row>
    <row r="241" spans="1:12" s="79" customFormat="1" ht="25.5" x14ac:dyDescent="0.25">
      <c r="A241" s="91" t="s">
        <v>2522</v>
      </c>
      <c r="B241" s="102" t="s">
        <v>962</v>
      </c>
      <c r="C241" s="102" t="s">
        <v>180</v>
      </c>
      <c r="D241" s="92" t="s">
        <v>2523</v>
      </c>
      <c r="E241" s="93" t="s">
        <v>187</v>
      </c>
      <c r="F241" s="94">
        <v>1</v>
      </c>
      <c r="G241" s="95">
        <v>109.75</v>
      </c>
      <c r="H241" s="96">
        <f t="shared" si="66"/>
        <v>109.75</v>
      </c>
      <c r="I241" s="95">
        <f t="shared" si="67"/>
        <v>109.75</v>
      </c>
      <c r="J241" s="97">
        <f t="shared" si="68"/>
        <v>109.75</v>
      </c>
      <c r="K241" s="175"/>
    </row>
    <row r="242" spans="1:12" s="79" customFormat="1" ht="25.5" x14ac:dyDescent="0.25">
      <c r="A242" s="91" t="s">
        <v>2524</v>
      </c>
      <c r="B242" s="102" t="s">
        <v>963</v>
      </c>
      <c r="C242" s="102" t="s">
        <v>746</v>
      </c>
      <c r="D242" s="92" t="s">
        <v>2525</v>
      </c>
      <c r="E242" s="93" t="s">
        <v>187</v>
      </c>
      <c r="F242" s="94">
        <v>1</v>
      </c>
      <c r="G242" s="95">
        <v>21.78</v>
      </c>
      <c r="H242" s="96">
        <f t="shared" si="66"/>
        <v>21.78</v>
      </c>
      <c r="I242" s="95">
        <f t="shared" si="67"/>
        <v>21.78</v>
      </c>
      <c r="J242" s="97">
        <f t="shared" si="68"/>
        <v>21.78</v>
      </c>
      <c r="K242" s="175"/>
    </row>
    <row r="243" spans="1:12" s="79" customFormat="1" ht="51" x14ac:dyDescent="0.25">
      <c r="A243" s="91" t="s">
        <v>2526</v>
      </c>
      <c r="B243" s="102" t="s">
        <v>964</v>
      </c>
      <c r="C243" s="102" t="s">
        <v>186</v>
      </c>
      <c r="D243" s="92" t="s">
        <v>2527</v>
      </c>
      <c r="E243" s="93" t="s">
        <v>2239</v>
      </c>
      <c r="F243" s="94">
        <v>1</v>
      </c>
      <c r="G243" s="95">
        <v>210.62</v>
      </c>
      <c r="H243" s="96">
        <f t="shared" si="66"/>
        <v>210.62</v>
      </c>
      <c r="I243" s="95">
        <f t="shared" si="67"/>
        <v>210.62</v>
      </c>
      <c r="J243" s="97">
        <f t="shared" si="68"/>
        <v>210.62</v>
      </c>
      <c r="K243" s="175"/>
    </row>
    <row r="244" spans="1:12" s="79" customFormat="1" x14ac:dyDescent="0.25">
      <c r="A244" s="91" t="s">
        <v>2528</v>
      </c>
      <c r="B244" s="102" t="s">
        <v>965</v>
      </c>
      <c r="C244" s="102" t="s">
        <v>500</v>
      </c>
      <c r="D244" s="92" t="s">
        <v>2529</v>
      </c>
      <c r="E244" s="93" t="s">
        <v>187</v>
      </c>
      <c r="F244" s="94">
        <v>1</v>
      </c>
      <c r="G244" s="95">
        <v>202.85</v>
      </c>
      <c r="H244" s="96">
        <f t="shared" si="66"/>
        <v>202.85</v>
      </c>
      <c r="I244" s="95">
        <f t="shared" si="67"/>
        <v>202.85</v>
      </c>
      <c r="J244" s="97">
        <f t="shared" si="68"/>
        <v>202.85</v>
      </c>
      <c r="K244" s="175"/>
    </row>
    <row r="245" spans="1:12" s="79" customFormat="1" ht="25.5" x14ac:dyDescent="0.25">
      <c r="A245" s="91" t="s">
        <v>2530</v>
      </c>
      <c r="B245" s="102" t="s">
        <v>966</v>
      </c>
      <c r="C245" s="102" t="s">
        <v>178</v>
      </c>
      <c r="D245" s="92" t="s">
        <v>2531</v>
      </c>
      <c r="E245" s="93" t="s">
        <v>31</v>
      </c>
      <c r="F245" s="94">
        <v>1</v>
      </c>
      <c r="G245" s="95">
        <v>3.68</v>
      </c>
      <c r="H245" s="96">
        <f t="shared" si="66"/>
        <v>3.68</v>
      </c>
      <c r="I245" s="95">
        <f t="shared" si="67"/>
        <v>3.68</v>
      </c>
      <c r="J245" s="97">
        <f t="shared" si="68"/>
        <v>3.68</v>
      </c>
      <c r="K245" s="175"/>
    </row>
    <row r="246" spans="1:12" s="79" customFormat="1" ht="25.5" x14ac:dyDescent="0.25">
      <c r="A246" s="91" t="s">
        <v>2532</v>
      </c>
      <c r="B246" s="102" t="s">
        <v>967</v>
      </c>
      <c r="C246" s="102" t="s">
        <v>178</v>
      </c>
      <c r="D246" s="92" t="s">
        <v>968</v>
      </c>
      <c r="E246" s="93" t="s">
        <v>31</v>
      </c>
      <c r="F246" s="94">
        <v>32</v>
      </c>
      <c r="G246" s="95">
        <v>3.68</v>
      </c>
      <c r="H246" s="96">
        <f t="shared" si="66"/>
        <v>3.68</v>
      </c>
      <c r="I246" s="95">
        <f t="shared" si="67"/>
        <v>117.76</v>
      </c>
      <c r="J246" s="97">
        <f t="shared" si="68"/>
        <v>117.76</v>
      </c>
      <c r="K246" s="175"/>
    </row>
    <row r="247" spans="1:12" s="111" customFormat="1" x14ac:dyDescent="0.25">
      <c r="A247" s="91" t="s">
        <v>2533</v>
      </c>
      <c r="B247" s="102"/>
      <c r="C247" s="102"/>
      <c r="D247" s="92" t="s">
        <v>969</v>
      </c>
      <c r="E247" s="93"/>
      <c r="F247" s="94"/>
      <c r="G247" s="95"/>
      <c r="H247" s="96">
        <f t="shared" si="66"/>
        <v>0</v>
      </c>
      <c r="I247" s="95">
        <f t="shared" si="67"/>
        <v>0</v>
      </c>
      <c r="J247" s="97">
        <f t="shared" si="68"/>
        <v>0</v>
      </c>
      <c r="K247" s="175"/>
      <c r="L247" s="79"/>
    </row>
    <row r="248" spans="1:12" s="79" customFormat="1" ht="25.5" x14ac:dyDescent="0.25">
      <c r="A248" s="91" t="s">
        <v>2534</v>
      </c>
      <c r="B248" s="102" t="s">
        <v>970</v>
      </c>
      <c r="C248" s="102" t="s">
        <v>180</v>
      </c>
      <c r="D248" s="92" t="s">
        <v>971</v>
      </c>
      <c r="E248" s="93" t="s">
        <v>141</v>
      </c>
      <c r="F248" s="94">
        <v>25</v>
      </c>
      <c r="G248" s="95">
        <v>12.87</v>
      </c>
      <c r="H248" s="96">
        <f t="shared" si="66"/>
        <v>12.87</v>
      </c>
      <c r="I248" s="95">
        <f t="shared" si="67"/>
        <v>321.75</v>
      </c>
      <c r="J248" s="97">
        <f t="shared" si="68"/>
        <v>321.75</v>
      </c>
      <c r="K248" s="175"/>
    </row>
    <row r="249" spans="1:12" s="79" customFormat="1" ht="25.5" x14ac:dyDescent="0.25">
      <c r="A249" s="91" t="s">
        <v>2535</v>
      </c>
      <c r="B249" s="102" t="s">
        <v>972</v>
      </c>
      <c r="C249" s="102" t="s">
        <v>186</v>
      </c>
      <c r="D249" s="92" t="s">
        <v>1783</v>
      </c>
      <c r="E249" s="93" t="s">
        <v>2239</v>
      </c>
      <c r="F249" s="94">
        <v>39</v>
      </c>
      <c r="G249" s="95">
        <v>22.22</v>
      </c>
      <c r="H249" s="96">
        <f t="shared" si="66"/>
        <v>22.22</v>
      </c>
      <c r="I249" s="95">
        <f t="shared" si="67"/>
        <v>866.57999999999993</v>
      </c>
      <c r="J249" s="97">
        <f t="shared" si="68"/>
        <v>866.57999999999993</v>
      </c>
      <c r="K249" s="175"/>
    </row>
    <row r="250" spans="1:12" s="79" customFormat="1" x14ac:dyDescent="0.25">
      <c r="A250" s="91" t="s">
        <v>2536</v>
      </c>
      <c r="B250" s="102" t="s">
        <v>973</v>
      </c>
      <c r="C250" s="102" t="s">
        <v>559</v>
      </c>
      <c r="D250" s="92" t="s">
        <v>2537</v>
      </c>
      <c r="E250" s="93" t="s">
        <v>141</v>
      </c>
      <c r="F250" s="94">
        <v>7.2</v>
      </c>
      <c r="G250" s="95">
        <v>26.14</v>
      </c>
      <c r="H250" s="96">
        <f t="shared" si="66"/>
        <v>26.14</v>
      </c>
      <c r="I250" s="95">
        <f t="shared" si="67"/>
        <v>188.208</v>
      </c>
      <c r="J250" s="97">
        <f t="shared" si="68"/>
        <v>188.208</v>
      </c>
      <c r="K250" s="175"/>
    </row>
    <row r="251" spans="1:12" s="79" customFormat="1" ht="25.5" x14ac:dyDescent="0.25">
      <c r="A251" s="91" t="s">
        <v>2538</v>
      </c>
      <c r="B251" s="102" t="s">
        <v>974</v>
      </c>
      <c r="C251" s="102" t="s">
        <v>186</v>
      </c>
      <c r="D251" s="92" t="s">
        <v>975</v>
      </c>
      <c r="E251" s="93" t="s">
        <v>2239</v>
      </c>
      <c r="F251" s="94">
        <v>19</v>
      </c>
      <c r="G251" s="95">
        <v>11.79</v>
      </c>
      <c r="H251" s="96">
        <f t="shared" si="66"/>
        <v>11.79</v>
      </c>
      <c r="I251" s="95">
        <f t="shared" si="67"/>
        <v>224.01</v>
      </c>
      <c r="J251" s="97">
        <f t="shared" si="68"/>
        <v>224.01</v>
      </c>
      <c r="K251" s="175"/>
    </row>
    <row r="252" spans="1:12" s="79" customFormat="1" x14ac:dyDescent="0.25">
      <c r="A252" s="91" t="s">
        <v>2539</v>
      </c>
      <c r="B252" s="102"/>
      <c r="C252" s="102"/>
      <c r="D252" s="92" t="s">
        <v>976</v>
      </c>
      <c r="E252" s="93"/>
      <c r="F252" s="94"/>
      <c r="G252" s="95"/>
      <c r="H252" s="96">
        <f t="shared" si="66"/>
        <v>0</v>
      </c>
      <c r="I252" s="95">
        <f t="shared" si="67"/>
        <v>0</v>
      </c>
      <c r="J252" s="97">
        <f t="shared" si="68"/>
        <v>0</v>
      </c>
      <c r="K252" s="175"/>
    </row>
    <row r="253" spans="1:12" s="79" customFormat="1" ht="25.5" x14ac:dyDescent="0.25">
      <c r="A253" s="91" t="s">
        <v>2540</v>
      </c>
      <c r="B253" s="102" t="s">
        <v>977</v>
      </c>
      <c r="C253" s="102" t="s">
        <v>186</v>
      </c>
      <c r="D253" s="92" t="s">
        <v>1788</v>
      </c>
      <c r="E253" s="93" t="s">
        <v>2239</v>
      </c>
      <c r="F253" s="94">
        <v>62</v>
      </c>
      <c r="G253" s="95">
        <v>23.51</v>
      </c>
      <c r="H253" s="96">
        <f t="shared" si="66"/>
        <v>23.51</v>
      </c>
      <c r="I253" s="95">
        <f t="shared" si="67"/>
        <v>1457.6200000000001</v>
      </c>
      <c r="J253" s="97">
        <f t="shared" si="68"/>
        <v>1457.6200000000001</v>
      </c>
      <c r="K253" s="175"/>
    </row>
    <row r="254" spans="1:12" s="79" customFormat="1" ht="25.5" x14ac:dyDescent="0.25">
      <c r="A254" s="91" t="s">
        <v>2541</v>
      </c>
      <c r="B254" s="102" t="s">
        <v>978</v>
      </c>
      <c r="C254" s="102" t="s">
        <v>397</v>
      </c>
      <c r="D254" s="92" t="s">
        <v>2542</v>
      </c>
      <c r="E254" s="93" t="s">
        <v>187</v>
      </c>
      <c r="F254" s="94">
        <v>1</v>
      </c>
      <c r="G254" s="95">
        <v>254.55</v>
      </c>
      <c r="H254" s="96">
        <f t="shared" si="66"/>
        <v>254.55</v>
      </c>
      <c r="I254" s="95">
        <f t="shared" si="67"/>
        <v>254.55</v>
      </c>
      <c r="J254" s="97">
        <f t="shared" si="68"/>
        <v>254.55</v>
      </c>
      <c r="K254" s="175"/>
    </row>
    <row r="255" spans="1:12" s="79" customFormat="1" x14ac:dyDescent="0.25">
      <c r="A255" s="98"/>
      <c r="B255" s="98"/>
      <c r="C255" s="98"/>
      <c r="D255" s="157" t="s">
        <v>1</v>
      </c>
      <c r="E255" s="99"/>
      <c r="F255" s="100"/>
      <c r="G255" s="100"/>
      <c r="H255" s="100"/>
      <c r="I255" s="129">
        <f>SUM(I159:I254)</f>
        <v>204883.16880000004</v>
      </c>
      <c r="J255" s="101">
        <f>SUM(J159:J254)</f>
        <v>204883.16880000004</v>
      </c>
      <c r="K255" s="175"/>
      <c r="L255" s="215"/>
    </row>
    <row r="256" spans="1:12" s="79" customFormat="1" x14ac:dyDescent="0.25">
      <c r="A256" s="88" t="s">
        <v>158</v>
      </c>
      <c r="B256" s="88"/>
      <c r="C256" s="88"/>
      <c r="D256" s="89" t="s">
        <v>25</v>
      </c>
      <c r="E256" s="90"/>
      <c r="F256" s="90"/>
      <c r="G256" s="90"/>
      <c r="H256" s="90"/>
      <c r="I256" s="90"/>
      <c r="J256" s="163"/>
      <c r="K256" s="175"/>
    </row>
    <row r="257" spans="1:12" s="111" customFormat="1" x14ac:dyDescent="0.25">
      <c r="A257" s="105" t="s">
        <v>794</v>
      </c>
      <c r="B257" s="114"/>
      <c r="C257" s="114"/>
      <c r="D257" s="107" t="s">
        <v>980</v>
      </c>
      <c r="E257" s="108"/>
      <c r="F257" s="109"/>
      <c r="G257" s="110"/>
      <c r="H257" s="134"/>
      <c r="I257" s="110"/>
      <c r="J257" s="101"/>
      <c r="K257" s="175"/>
      <c r="L257" s="79"/>
    </row>
    <row r="258" spans="1:12" s="111" customFormat="1" x14ac:dyDescent="0.25">
      <c r="A258" s="91" t="s">
        <v>796</v>
      </c>
      <c r="B258" s="102" t="s">
        <v>981</v>
      </c>
      <c r="C258" s="102" t="s">
        <v>178</v>
      </c>
      <c r="D258" s="92" t="s">
        <v>2544</v>
      </c>
      <c r="E258" s="93" t="s">
        <v>187</v>
      </c>
      <c r="F258" s="94">
        <v>16</v>
      </c>
      <c r="G258" s="95">
        <v>82.25</v>
      </c>
      <c r="H258" s="96">
        <f t="shared" ref="H258" si="69">G258*(1-$L$5)</f>
        <v>82.25</v>
      </c>
      <c r="I258" s="95">
        <f t="shared" ref="I258" si="70">F258*G258</f>
        <v>1316</v>
      </c>
      <c r="J258" s="97">
        <f t="shared" ref="J258" si="71">H258*F258</f>
        <v>1316</v>
      </c>
      <c r="K258" s="175"/>
      <c r="L258" s="79"/>
    </row>
    <row r="259" spans="1:12" s="111" customFormat="1" x14ac:dyDescent="0.25">
      <c r="A259" s="91" t="s">
        <v>799</v>
      </c>
      <c r="B259" s="102" t="s">
        <v>982</v>
      </c>
      <c r="C259" s="102" t="s">
        <v>397</v>
      </c>
      <c r="D259" s="92" t="s">
        <v>2545</v>
      </c>
      <c r="E259" s="93" t="s">
        <v>187</v>
      </c>
      <c r="F259" s="94">
        <v>5</v>
      </c>
      <c r="G259" s="95">
        <v>55.87</v>
      </c>
      <c r="H259" s="96">
        <f t="shared" ref="H259:H296" si="72">G259*(1-$L$5)</f>
        <v>55.87</v>
      </c>
      <c r="I259" s="95">
        <f t="shared" ref="I259:I296" si="73">F259*G259</f>
        <v>279.34999999999997</v>
      </c>
      <c r="J259" s="97">
        <f t="shared" ref="J259:J296" si="74">H259*F259</f>
        <v>279.34999999999997</v>
      </c>
      <c r="K259" s="175"/>
      <c r="L259" s="79"/>
    </row>
    <row r="260" spans="1:12" s="111" customFormat="1" x14ac:dyDescent="0.25">
      <c r="A260" s="91" t="s">
        <v>802</v>
      </c>
      <c r="B260" s="102" t="s">
        <v>983</v>
      </c>
      <c r="C260" s="102" t="s">
        <v>397</v>
      </c>
      <c r="D260" s="92" t="s">
        <v>2546</v>
      </c>
      <c r="E260" s="93" t="s">
        <v>187</v>
      </c>
      <c r="F260" s="94">
        <v>12</v>
      </c>
      <c r="G260" s="95">
        <v>108.64</v>
      </c>
      <c r="H260" s="96">
        <f t="shared" si="72"/>
        <v>108.64</v>
      </c>
      <c r="I260" s="95">
        <f t="shared" si="73"/>
        <v>1303.68</v>
      </c>
      <c r="J260" s="97">
        <f t="shared" si="74"/>
        <v>1303.68</v>
      </c>
      <c r="K260" s="175"/>
      <c r="L260" s="79"/>
    </row>
    <row r="261" spans="1:12" s="79" customFormat="1" x14ac:dyDescent="0.25">
      <c r="A261" s="91" t="s">
        <v>805</v>
      </c>
      <c r="B261" s="102" t="s">
        <v>984</v>
      </c>
      <c r="C261" s="102" t="s">
        <v>178</v>
      </c>
      <c r="D261" s="92" t="s">
        <v>2547</v>
      </c>
      <c r="E261" s="93" t="s">
        <v>187</v>
      </c>
      <c r="F261" s="94">
        <v>92</v>
      </c>
      <c r="G261" s="95">
        <v>82.25</v>
      </c>
      <c r="H261" s="96">
        <f t="shared" si="72"/>
        <v>82.25</v>
      </c>
      <c r="I261" s="95">
        <f t="shared" si="73"/>
        <v>7567</v>
      </c>
      <c r="J261" s="97">
        <f t="shared" si="74"/>
        <v>7567</v>
      </c>
      <c r="K261" s="175"/>
    </row>
    <row r="262" spans="1:12" s="111" customFormat="1" x14ac:dyDescent="0.25">
      <c r="A262" s="105" t="s">
        <v>822</v>
      </c>
      <c r="B262" s="114"/>
      <c r="C262" s="114"/>
      <c r="D262" s="107" t="s">
        <v>986</v>
      </c>
      <c r="E262" s="108"/>
      <c r="F262" s="109"/>
      <c r="G262" s="110"/>
      <c r="H262" s="134"/>
      <c r="I262" s="110"/>
      <c r="J262" s="101"/>
      <c r="K262" s="175"/>
      <c r="L262" s="79"/>
    </row>
    <row r="263" spans="1:12" s="79" customFormat="1" ht="25.5" x14ac:dyDescent="0.25">
      <c r="A263" s="91" t="s">
        <v>824</v>
      </c>
      <c r="B263" s="102" t="s">
        <v>987</v>
      </c>
      <c r="C263" s="102" t="s">
        <v>178</v>
      </c>
      <c r="D263" s="92" t="s">
        <v>2548</v>
      </c>
      <c r="E263" s="93" t="s">
        <v>141</v>
      </c>
      <c r="F263" s="94">
        <v>80.459999999999994</v>
      </c>
      <c r="G263" s="95">
        <v>42.35</v>
      </c>
      <c r="H263" s="96">
        <f t="shared" si="72"/>
        <v>42.35</v>
      </c>
      <c r="I263" s="95">
        <f t="shared" si="73"/>
        <v>3407.4809999999998</v>
      </c>
      <c r="J263" s="97">
        <f t="shared" si="74"/>
        <v>3407.4809999999998</v>
      </c>
      <c r="K263" s="175"/>
    </row>
    <row r="264" spans="1:12" s="79" customFormat="1" ht="38.25" x14ac:dyDescent="0.25">
      <c r="A264" s="91" t="s">
        <v>827</v>
      </c>
      <c r="B264" s="102" t="s">
        <v>936</v>
      </c>
      <c r="C264" s="102" t="s">
        <v>178</v>
      </c>
      <c r="D264" s="92" t="s">
        <v>2504</v>
      </c>
      <c r="E264" s="93" t="s">
        <v>141</v>
      </c>
      <c r="F264" s="94">
        <v>70.180000000000007</v>
      </c>
      <c r="G264" s="95">
        <v>121.68</v>
      </c>
      <c r="H264" s="96">
        <f t="shared" si="72"/>
        <v>121.68</v>
      </c>
      <c r="I264" s="95">
        <f t="shared" si="73"/>
        <v>8539.5024000000012</v>
      </c>
      <c r="J264" s="97">
        <f t="shared" si="74"/>
        <v>8539.5024000000012</v>
      </c>
      <c r="K264" s="175"/>
    </row>
    <row r="265" spans="1:12" s="79" customFormat="1" ht="38.25" x14ac:dyDescent="0.25">
      <c r="A265" s="91" t="s">
        <v>829</v>
      </c>
      <c r="B265" s="102" t="s">
        <v>988</v>
      </c>
      <c r="C265" s="102" t="s">
        <v>180</v>
      </c>
      <c r="D265" s="92" t="s">
        <v>2549</v>
      </c>
      <c r="E265" s="93" t="s">
        <v>141</v>
      </c>
      <c r="F265" s="94">
        <v>95</v>
      </c>
      <c r="G265" s="95">
        <v>19.260000000000002</v>
      </c>
      <c r="H265" s="96">
        <f t="shared" si="72"/>
        <v>19.260000000000002</v>
      </c>
      <c r="I265" s="95">
        <f t="shared" si="73"/>
        <v>1829.7</v>
      </c>
      <c r="J265" s="97">
        <f t="shared" si="74"/>
        <v>1829.7</v>
      </c>
      <c r="K265" s="175"/>
    </row>
    <row r="266" spans="1:12" s="79" customFormat="1" ht="25.5" x14ac:dyDescent="0.25">
      <c r="A266" s="91" t="s">
        <v>832</v>
      </c>
      <c r="B266" s="102" t="s">
        <v>989</v>
      </c>
      <c r="C266" s="102" t="s">
        <v>180</v>
      </c>
      <c r="D266" s="92" t="s">
        <v>2550</v>
      </c>
      <c r="E266" s="93" t="s">
        <v>141</v>
      </c>
      <c r="F266" s="94">
        <v>12.3</v>
      </c>
      <c r="G266" s="95">
        <v>14.51</v>
      </c>
      <c r="H266" s="96">
        <f t="shared" si="72"/>
        <v>14.51</v>
      </c>
      <c r="I266" s="95">
        <f t="shared" si="73"/>
        <v>178.47300000000001</v>
      </c>
      <c r="J266" s="97">
        <f t="shared" si="74"/>
        <v>178.47300000000001</v>
      </c>
      <c r="K266" s="175"/>
    </row>
    <row r="267" spans="1:12" s="79" customFormat="1" x14ac:dyDescent="0.25">
      <c r="A267" s="91" t="s">
        <v>835</v>
      </c>
      <c r="B267" s="102" t="s">
        <v>990</v>
      </c>
      <c r="C267" s="102" t="s">
        <v>178</v>
      </c>
      <c r="D267" s="92" t="s">
        <v>991</v>
      </c>
      <c r="E267" s="93" t="s">
        <v>187</v>
      </c>
      <c r="F267" s="94">
        <v>29</v>
      </c>
      <c r="G267" s="95">
        <v>26.99</v>
      </c>
      <c r="H267" s="96">
        <f t="shared" si="72"/>
        <v>26.99</v>
      </c>
      <c r="I267" s="95">
        <f t="shared" si="73"/>
        <v>782.70999999999992</v>
      </c>
      <c r="J267" s="97">
        <f t="shared" si="74"/>
        <v>782.70999999999992</v>
      </c>
      <c r="K267" s="175"/>
    </row>
    <row r="268" spans="1:12" s="79" customFormat="1" ht="38.25" x14ac:dyDescent="0.25">
      <c r="A268" s="91" t="s">
        <v>836</v>
      </c>
      <c r="B268" s="102" t="s">
        <v>992</v>
      </c>
      <c r="C268" s="102" t="s">
        <v>180</v>
      </c>
      <c r="D268" s="92" t="s">
        <v>1803</v>
      </c>
      <c r="E268" s="93" t="s">
        <v>187</v>
      </c>
      <c r="F268" s="94">
        <v>31</v>
      </c>
      <c r="G268" s="95">
        <v>6.76</v>
      </c>
      <c r="H268" s="96">
        <f t="shared" si="72"/>
        <v>6.76</v>
      </c>
      <c r="I268" s="95">
        <f t="shared" si="73"/>
        <v>209.56</v>
      </c>
      <c r="J268" s="97">
        <f t="shared" si="74"/>
        <v>209.56</v>
      </c>
      <c r="K268" s="175"/>
    </row>
    <row r="269" spans="1:12" s="79" customFormat="1" ht="25.5" x14ac:dyDescent="0.25">
      <c r="A269" s="91" t="s">
        <v>839</v>
      </c>
      <c r="B269" s="102" t="s">
        <v>993</v>
      </c>
      <c r="C269" s="102" t="s">
        <v>882</v>
      </c>
      <c r="D269" s="92" t="s">
        <v>2551</v>
      </c>
      <c r="E269" s="93" t="s">
        <v>187</v>
      </c>
      <c r="F269" s="94">
        <v>1</v>
      </c>
      <c r="G269" s="95">
        <v>174.55</v>
      </c>
      <c r="H269" s="96">
        <f t="shared" si="72"/>
        <v>174.55</v>
      </c>
      <c r="I269" s="95">
        <f t="shared" si="73"/>
        <v>174.55</v>
      </c>
      <c r="J269" s="97">
        <f t="shared" si="74"/>
        <v>174.55</v>
      </c>
      <c r="K269" s="175"/>
    </row>
    <row r="270" spans="1:12" s="79" customFormat="1" ht="25.5" x14ac:dyDescent="0.25">
      <c r="A270" s="91" t="s">
        <v>842</v>
      </c>
      <c r="B270" s="102" t="s">
        <v>994</v>
      </c>
      <c r="C270" s="102" t="s">
        <v>180</v>
      </c>
      <c r="D270" s="92" t="s">
        <v>995</v>
      </c>
      <c r="E270" s="93" t="s">
        <v>187</v>
      </c>
      <c r="F270" s="94">
        <v>1</v>
      </c>
      <c r="G270" s="95">
        <v>210.78</v>
      </c>
      <c r="H270" s="96">
        <f t="shared" si="72"/>
        <v>210.78</v>
      </c>
      <c r="I270" s="95">
        <f t="shared" si="73"/>
        <v>210.78</v>
      </c>
      <c r="J270" s="97">
        <f t="shared" si="74"/>
        <v>210.78</v>
      </c>
      <c r="K270" s="175"/>
    </row>
    <row r="271" spans="1:12" s="79" customFormat="1" ht="38.25" x14ac:dyDescent="0.25">
      <c r="A271" s="91" t="s">
        <v>845</v>
      </c>
      <c r="B271" s="102" t="s">
        <v>996</v>
      </c>
      <c r="C271" s="102" t="s">
        <v>180</v>
      </c>
      <c r="D271" s="92" t="s">
        <v>2552</v>
      </c>
      <c r="E271" s="93" t="s">
        <v>187</v>
      </c>
      <c r="F271" s="94">
        <v>18</v>
      </c>
      <c r="G271" s="95">
        <v>31.44</v>
      </c>
      <c r="H271" s="96">
        <f t="shared" si="72"/>
        <v>31.44</v>
      </c>
      <c r="I271" s="95">
        <f t="shared" si="73"/>
        <v>565.92000000000007</v>
      </c>
      <c r="J271" s="97">
        <f t="shared" si="74"/>
        <v>565.92000000000007</v>
      </c>
      <c r="K271" s="175"/>
    </row>
    <row r="272" spans="1:12" s="79" customFormat="1" x14ac:dyDescent="0.25">
      <c r="A272" s="91" t="s">
        <v>848</v>
      </c>
      <c r="B272" s="102" t="s">
        <v>997</v>
      </c>
      <c r="C272" s="102" t="s">
        <v>397</v>
      </c>
      <c r="D272" s="92" t="s">
        <v>2553</v>
      </c>
      <c r="E272" s="93" t="s">
        <v>187</v>
      </c>
      <c r="F272" s="94">
        <v>27</v>
      </c>
      <c r="G272" s="95">
        <v>5.74</v>
      </c>
      <c r="H272" s="96">
        <f t="shared" si="72"/>
        <v>5.74</v>
      </c>
      <c r="I272" s="95">
        <f t="shared" si="73"/>
        <v>154.98000000000002</v>
      </c>
      <c r="J272" s="97">
        <f t="shared" si="74"/>
        <v>154.98000000000002</v>
      </c>
      <c r="K272" s="175"/>
    </row>
    <row r="273" spans="1:12" s="79" customFormat="1" ht="38.25" x14ac:dyDescent="0.25">
      <c r="A273" s="91" t="s">
        <v>852</v>
      </c>
      <c r="B273" s="102" t="s">
        <v>998</v>
      </c>
      <c r="C273" s="102" t="s">
        <v>180</v>
      </c>
      <c r="D273" s="92" t="s">
        <v>999</v>
      </c>
      <c r="E273" s="93" t="s">
        <v>141</v>
      </c>
      <c r="F273" s="94">
        <v>22</v>
      </c>
      <c r="G273" s="95">
        <v>9.75</v>
      </c>
      <c r="H273" s="96">
        <f t="shared" si="72"/>
        <v>9.75</v>
      </c>
      <c r="I273" s="95">
        <f t="shared" si="73"/>
        <v>214.5</v>
      </c>
      <c r="J273" s="97">
        <f t="shared" si="74"/>
        <v>214.5</v>
      </c>
      <c r="K273" s="175"/>
    </row>
    <row r="274" spans="1:12" s="79" customFormat="1" ht="25.5" x14ac:dyDescent="0.25">
      <c r="A274" s="91" t="s">
        <v>855</v>
      </c>
      <c r="B274" s="102" t="s">
        <v>1000</v>
      </c>
      <c r="C274" s="102" t="s">
        <v>178</v>
      </c>
      <c r="D274" s="92" t="s">
        <v>2554</v>
      </c>
      <c r="E274" s="93" t="s">
        <v>187</v>
      </c>
      <c r="F274" s="94">
        <v>27</v>
      </c>
      <c r="G274" s="95">
        <v>9.66</v>
      </c>
      <c r="H274" s="96">
        <f t="shared" si="72"/>
        <v>9.66</v>
      </c>
      <c r="I274" s="95">
        <f t="shared" si="73"/>
        <v>260.82</v>
      </c>
      <c r="J274" s="97">
        <f t="shared" si="74"/>
        <v>260.82</v>
      </c>
      <c r="K274" s="175"/>
    </row>
    <row r="275" spans="1:12" s="79" customFormat="1" ht="25.5" x14ac:dyDescent="0.25">
      <c r="A275" s="91" t="s">
        <v>2555</v>
      </c>
      <c r="B275" s="102" t="s">
        <v>1001</v>
      </c>
      <c r="C275" s="102" t="s">
        <v>178</v>
      </c>
      <c r="D275" s="92" t="s">
        <v>2556</v>
      </c>
      <c r="E275" s="93" t="s">
        <v>187</v>
      </c>
      <c r="F275" s="94">
        <v>3</v>
      </c>
      <c r="G275" s="95">
        <v>9.66</v>
      </c>
      <c r="H275" s="96">
        <f t="shared" si="72"/>
        <v>9.66</v>
      </c>
      <c r="I275" s="95">
        <f t="shared" si="73"/>
        <v>28.98</v>
      </c>
      <c r="J275" s="97">
        <f t="shared" si="74"/>
        <v>28.98</v>
      </c>
      <c r="K275" s="175"/>
    </row>
    <row r="276" spans="1:12" s="79" customFormat="1" ht="25.5" x14ac:dyDescent="0.25">
      <c r="A276" s="91" t="s">
        <v>2557</v>
      </c>
      <c r="B276" s="102" t="s">
        <v>1002</v>
      </c>
      <c r="C276" s="102" t="s">
        <v>178</v>
      </c>
      <c r="D276" s="92" t="s">
        <v>2558</v>
      </c>
      <c r="E276" s="93" t="s">
        <v>187</v>
      </c>
      <c r="F276" s="94">
        <v>5</v>
      </c>
      <c r="G276" s="95">
        <v>50.76</v>
      </c>
      <c r="H276" s="96">
        <f t="shared" si="72"/>
        <v>50.76</v>
      </c>
      <c r="I276" s="95">
        <f t="shared" si="73"/>
        <v>253.79999999999998</v>
      </c>
      <c r="J276" s="97">
        <f t="shared" si="74"/>
        <v>253.79999999999998</v>
      </c>
      <c r="K276" s="175"/>
    </row>
    <row r="277" spans="1:12" s="79" customFormat="1" ht="25.5" x14ac:dyDescent="0.25">
      <c r="A277" s="91" t="s">
        <v>2559</v>
      </c>
      <c r="B277" s="102" t="s">
        <v>937</v>
      </c>
      <c r="C277" s="102" t="s">
        <v>178</v>
      </c>
      <c r="D277" s="92" t="s">
        <v>938</v>
      </c>
      <c r="E277" s="93" t="s">
        <v>31</v>
      </c>
      <c r="F277" s="94">
        <v>7</v>
      </c>
      <c r="G277" s="95">
        <v>14.41</v>
      </c>
      <c r="H277" s="96">
        <f t="shared" si="72"/>
        <v>14.41</v>
      </c>
      <c r="I277" s="95">
        <f t="shared" si="73"/>
        <v>100.87</v>
      </c>
      <c r="J277" s="97">
        <f t="shared" si="74"/>
        <v>100.87</v>
      </c>
      <c r="K277" s="175"/>
    </row>
    <row r="278" spans="1:12" s="79" customFormat="1" ht="25.5" x14ac:dyDescent="0.25">
      <c r="A278" s="91" t="s">
        <v>2560</v>
      </c>
      <c r="B278" s="102" t="s">
        <v>939</v>
      </c>
      <c r="C278" s="102" t="s">
        <v>178</v>
      </c>
      <c r="D278" s="92" t="s">
        <v>940</v>
      </c>
      <c r="E278" s="93" t="s">
        <v>31</v>
      </c>
      <c r="F278" s="94">
        <v>9</v>
      </c>
      <c r="G278" s="95">
        <v>14.51</v>
      </c>
      <c r="H278" s="96">
        <f t="shared" si="72"/>
        <v>14.51</v>
      </c>
      <c r="I278" s="95">
        <f t="shared" si="73"/>
        <v>130.59</v>
      </c>
      <c r="J278" s="97">
        <f t="shared" si="74"/>
        <v>130.59</v>
      </c>
      <c r="K278" s="175"/>
    </row>
    <row r="279" spans="1:12" s="111" customFormat="1" x14ac:dyDescent="0.25">
      <c r="A279" s="105" t="s">
        <v>858</v>
      </c>
      <c r="B279" s="114"/>
      <c r="C279" s="114"/>
      <c r="D279" s="107" t="s">
        <v>1004</v>
      </c>
      <c r="E279" s="108"/>
      <c r="F279" s="109"/>
      <c r="G279" s="110"/>
      <c r="H279" s="134"/>
      <c r="I279" s="110"/>
      <c r="J279" s="101"/>
      <c r="K279" s="175"/>
      <c r="L279" s="79"/>
    </row>
    <row r="280" spans="1:12" s="79" customFormat="1" x14ac:dyDescent="0.25">
      <c r="A280" s="91" t="s">
        <v>859</v>
      </c>
      <c r="B280" s="102" t="s">
        <v>1005</v>
      </c>
      <c r="C280" s="102" t="s">
        <v>178</v>
      </c>
      <c r="D280" s="92" t="s">
        <v>2561</v>
      </c>
      <c r="E280" s="93" t="s">
        <v>187</v>
      </c>
      <c r="F280" s="94">
        <v>1</v>
      </c>
      <c r="G280" s="95">
        <v>1862.76</v>
      </c>
      <c r="H280" s="96">
        <f t="shared" si="72"/>
        <v>1862.76</v>
      </c>
      <c r="I280" s="95">
        <f t="shared" si="73"/>
        <v>1862.76</v>
      </c>
      <c r="J280" s="97">
        <f t="shared" si="74"/>
        <v>1862.76</v>
      </c>
      <c r="K280" s="175"/>
    </row>
    <row r="281" spans="1:12" s="79" customFormat="1" x14ac:dyDescent="0.25">
      <c r="A281" s="91" t="s">
        <v>861</v>
      </c>
      <c r="B281" s="102" t="s">
        <v>1006</v>
      </c>
      <c r="C281" s="102" t="s">
        <v>178</v>
      </c>
      <c r="D281" s="92" t="s">
        <v>2562</v>
      </c>
      <c r="E281" s="93" t="s">
        <v>187</v>
      </c>
      <c r="F281" s="94">
        <v>3</v>
      </c>
      <c r="G281" s="95">
        <v>654.99</v>
      </c>
      <c r="H281" s="96">
        <f t="shared" si="72"/>
        <v>654.99</v>
      </c>
      <c r="I281" s="95">
        <f t="shared" si="73"/>
        <v>1964.97</v>
      </c>
      <c r="J281" s="97">
        <f t="shared" si="74"/>
        <v>1964.97</v>
      </c>
      <c r="K281" s="175"/>
    </row>
    <row r="282" spans="1:12" s="79" customFormat="1" x14ac:dyDescent="0.25">
      <c r="A282" s="91" t="s">
        <v>864</v>
      </c>
      <c r="B282" s="102" t="s">
        <v>1007</v>
      </c>
      <c r="C282" s="102" t="s">
        <v>479</v>
      </c>
      <c r="D282" s="92" t="s">
        <v>2563</v>
      </c>
      <c r="E282" s="93" t="s">
        <v>187</v>
      </c>
      <c r="F282" s="94">
        <v>15</v>
      </c>
      <c r="G282" s="95">
        <v>23.17</v>
      </c>
      <c r="H282" s="96">
        <f t="shared" si="72"/>
        <v>23.17</v>
      </c>
      <c r="I282" s="95">
        <f t="shared" si="73"/>
        <v>347.55</v>
      </c>
      <c r="J282" s="97">
        <f t="shared" si="74"/>
        <v>347.55</v>
      </c>
      <c r="K282" s="175"/>
    </row>
    <row r="283" spans="1:12" s="79" customFormat="1" ht="25.5" x14ac:dyDescent="0.25">
      <c r="A283" s="91" t="s">
        <v>867</v>
      </c>
      <c r="B283" s="102" t="s">
        <v>1008</v>
      </c>
      <c r="C283" s="102" t="s">
        <v>186</v>
      </c>
      <c r="D283" s="92" t="s">
        <v>1009</v>
      </c>
      <c r="E283" s="93" t="s">
        <v>851</v>
      </c>
      <c r="F283" s="94">
        <v>4</v>
      </c>
      <c r="G283" s="95">
        <v>366.84</v>
      </c>
      <c r="H283" s="96">
        <f t="shared" si="72"/>
        <v>366.84</v>
      </c>
      <c r="I283" s="95">
        <f t="shared" si="73"/>
        <v>1467.36</v>
      </c>
      <c r="J283" s="97">
        <f t="shared" si="74"/>
        <v>1467.36</v>
      </c>
      <c r="K283" s="175"/>
    </row>
    <row r="284" spans="1:12" s="79" customFormat="1" x14ac:dyDescent="0.25">
      <c r="A284" s="91" t="s">
        <v>870</v>
      </c>
      <c r="B284" s="102" t="s">
        <v>1010</v>
      </c>
      <c r="C284" s="102" t="s">
        <v>178</v>
      </c>
      <c r="D284" s="92" t="s">
        <v>1854</v>
      </c>
      <c r="E284" s="93" t="s">
        <v>31</v>
      </c>
      <c r="F284" s="94">
        <v>1</v>
      </c>
      <c r="G284" s="95">
        <v>73.680000000000007</v>
      </c>
      <c r="H284" s="96">
        <f t="shared" si="72"/>
        <v>73.680000000000007</v>
      </c>
      <c r="I284" s="95">
        <f t="shared" si="73"/>
        <v>73.680000000000007</v>
      </c>
      <c r="J284" s="97">
        <f t="shared" si="74"/>
        <v>73.680000000000007</v>
      </c>
      <c r="K284" s="175"/>
    </row>
    <row r="285" spans="1:12" s="79" customFormat="1" ht="25.5" x14ac:dyDescent="0.25">
      <c r="A285" s="91" t="s">
        <v>873</v>
      </c>
      <c r="B285" s="102" t="s">
        <v>1011</v>
      </c>
      <c r="C285" s="102" t="s">
        <v>186</v>
      </c>
      <c r="D285" s="92" t="s">
        <v>2564</v>
      </c>
      <c r="E285" s="93" t="s">
        <v>187</v>
      </c>
      <c r="F285" s="94">
        <v>7</v>
      </c>
      <c r="G285" s="95">
        <v>68.91</v>
      </c>
      <c r="H285" s="96">
        <f t="shared" si="72"/>
        <v>68.91</v>
      </c>
      <c r="I285" s="95">
        <f t="shared" si="73"/>
        <v>482.37</v>
      </c>
      <c r="J285" s="97">
        <f t="shared" si="74"/>
        <v>482.37</v>
      </c>
      <c r="K285" s="175"/>
    </row>
    <row r="286" spans="1:12" s="79" customFormat="1" ht="25.5" x14ac:dyDescent="0.25">
      <c r="A286" s="91" t="s">
        <v>875</v>
      </c>
      <c r="B286" s="102" t="s">
        <v>1012</v>
      </c>
      <c r="C286" s="102" t="s">
        <v>180</v>
      </c>
      <c r="D286" s="92" t="s">
        <v>2565</v>
      </c>
      <c r="E286" s="93" t="s">
        <v>187</v>
      </c>
      <c r="F286" s="94">
        <v>10</v>
      </c>
      <c r="G286" s="95">
        <v>467.55</v>
      </c>
      <c r="H286" s="96">
        <f t="shared" si="72"/>
        <v>467.55</v>
      </c>
      <c r="I286" s="95">
        <f t="shared" si="73"/>
        <v>4675.5</v>
      </c>
      <c r="J286" s="97">
        <f t="shared" si="74"/>
        <v>4675.5</v>
      </c>
      <c r="K286" s="175"/>
    </row>
    <row r="287" spans="1:12" s="79" customFormat="1" ht="25.5" x14ac:dyDescent="0.25">
      <c r="A287" s="91" t="s">
        <v>877</v>
      </c>
      <c r="B287" s="102" t="s">
        <v>1013</v>
      </c>
      <c r="C287" s="102" t="s">
        <v>186</v>
      </c>
      <c r="D287" s="92" t="s">
        <v>2566</v>
      </c>
      <c r="E287" s="93" t="s">
        <v>2239</v>
      </c>
      <c r="F287" s="94">
        <v>1</v>
      </c>
      <c r="G287" s="95">
        <v>238.43</v>
      </c>
      <c r="H287" s="96">
        <f t="shared" si="72"/>
        <v>238.43</v>
      </c>
      <c r="I287" s="95">
        <f t="shared" si="73"/>
        <v>238.43</v>
      </c>
      <c r="J287" s="97">
        <f t="shared" si="74"/>
        <v>238.43</v>
      </c>
      <c r="K287" s="175"/>
    </row>
    <row r="288" spans="1:12" s="79" customFormat="1" x14ac:dyDescent="0.25">
      <c r="A288" s="91" t="s">
        <v>879</v>
      </c>
      <c r="B288" s="102" t="s">
        <v>1014</v>
      </c>
      <c r="C288" s="102" t="s">
        <v>882</v>
      </c>
      <c r="D288" s="92" t="s">
        <v>1015</v>
      </c>
      <c r="E288" s="93" t="s">
        <v>187</v>
      </c>
      <c r="F288" s="94">
        <v>137</v>
      </c>
      <c r="G288" s="95">
        <v>23.63</v>
      </c>
      <c r="H288" s="96">
        <f t="shared" si="72"/>
        <v>23.63</v>
      </c>
      <c r="I288" s="95">
        <f t="shared" si="73"/>
        <v>3237.31</v>
      </c>
      <c r="J288" s="97">
        <f t="shared" si="74"/>
        <v>3237.31</v>
      </c>
      <c r="K288" s="175"/>
    </row>
    <row r="289" spans="1:12" s="111" customFormat="1" x14ac:dyDescent="0.25">
      <c r="A289" s="105" t="s">
        <v>886</v>
      </c>
      <c r="B289" s="114"/>
      <c r="C289" s="114"/>
      <c r="D289" s="107" t="s">
        <v>1017</v>
      </c>
      <c r="E289" s="108"/>
      <c r="F289" s="109"/>
      <c r="G289" s="110"/>
      <c r="H289" s="134"/>
      <c r="I289" s="110"/>
      <c r="J289" s="101"/>
      <c r="K289" s="175"/>
      <c r="L289" s="79"/>
    </row>
    <row r="290" spans="1:12" s="79" customFormat="1" ht="25.5" x14ac:dyDescent="0.25">
      <c r="A290" s="91" t="s">
        <v>887</v>
      </c>
      <c r="B290" s="102" t="s">
        <v>1018</v>
      </c>
      <c r="C290" s="102" t="s">
        <v>186</v>
      </c>
      <c r="D290" s="92" t="s">
        <v>1859</v>
      </c>
      <c r="E290" s="93" t="s">
        <v>141</v>
      </c>
      <c r="F290" s="94">
        <v>2318.2399999999998</v>
      </c>
      <c r="G290" s="95">
        <v>5.35</v>
      </c>
      <c r="H290" s="96">
        <f t="shared" si="72"/>
        <v>5.35</v>
      </c>
      <c r="I290" s="95">
        <f t="shared" si="73"/>
        <v>12402.583999999997</v>
      </c>
      <c r="J290" s="97">
        <f t="shared" si="74"/>
        <v>12402.583999999997</v>
      </c>
      <c r="K290" s="175"/>
    </row>
    <row r="291" spans="1:12" s="79" customFormat="1" ht="25.5" x14ac:dyDescent="0.25">
      <c r="A291" s="91" t="s">
        <v>890</v>
      </c>
      <c r="B291" s="102" t="s">
        <v>1019</v>
      </c>
      <c r="C291" s="102" t="s">
        <v>180</v>
      </c>
      <c r="D291" s="92" t="s">
        <v>2567</v>
      </c>
      <c r="E291" s="93" t="s">
        <v>141</v>
      </c>
      <c r="F291" s="94">
        <v>30</v>
      </c>
      <c r="G291" s="95">
        <v>15.92</v>
      </c>
      <c r="H291" s="96">
        <f t="shared" si="72"/>
        <v>15.92</v>
      </c>
      <c r="I291" s="95">
        <f t="shared" si="73"/>
        <v>477.6</v>
      </c>
      <c r="J291" s="97">
        <f t="shared" si="74"/>
        <v>477.6</v>
      </c>
      <c r="K291" s="175"/>
    </row>
    <row r="292" spans="1:12" s="79" customFormat="1" x14ac:dyDescent="0.25">
      <c r="A292" s="91" t="s">
        <v>892</v>
      </c>
      <c r="B292" s="102" t="s">
        <v>1020</v>
      </c>
      <c r="C292" s="102" t="s">
        <v>746</v>
      </c>
      <c r="D292" s="92" t="s">
        <v>2568</v>
      </c>
      <c r="E292" s="93" t="s">
        <v>187</v>
      </c>
      <c r="F292" s="94">
        <v>1</v>
      </c>
      <c r="G292" s="95">
        <v>156.22</v>
      </c>
      <c r="H292" s="96">
        <f t="shared" si="72"/>
        <v>156.22</v>
      </c>
      <c r="I292" s="95">
        <f t="shared" si="73"/>
        <v>156.22</v>
      </c>
      <c r="J292" s="97">
        <f t="shared" si="74"/>
        <v>156.22</v>
      </c>
      <c r="K292" s="175"/>
    </row>
    <row r="293" spans="1:12" s="79" customFormat="1" ht="25.5" x14ac:dyDescent="0.25">
      <c r="A293" s="91" t="s">
        <v>2569</v>
      </c>
      <c r="B293" s="102" t="s">
        <v>1021</v>
      </c>
      <c r="C293" s="102" t="s">
        <v>186</v>
      </c>
      <c r="D293" s="92" t="s">
        <v>1022</v>
      </c>
      <c r="E293" s="93" t="s">
        <v>187</v>
      </c>
      <c r="F293" s="94">
        <v>13</v>
      </c>
      <c r="G293" s="95">
        <v>9.58</v>
      </c>
      <c r="H293" s="96">
        <f t="shared" si="72"/>
        <v>9.58</v>
      </c>
      <c r="I293" s="95">
        <f t="shared" si="73"/>
        <v>124.54</v>
      </c>
      <c r="J293" s="97">
        <f t="shared" si="74"/>
        <v>124.54</v>
      </c>
      <c r="K293" s="175"/>
    </row>
    <row r="294" spans="1:12" s="111" customFormat="1" x14ac:dyDescent="0.25">
      <c r="A294" s="91" t="s">
        <v>2570</v>
      </c>
      <c r="B294" s="102" t="s">
        <v>1023</v>
      </c>
      <c r="C294" s="102" t="s">
        <v>773</v>
      </c>
      <c r="D294" s="92" t="s">
        <v>1024</v>
      </c>
      <c r="E294" s="93" t="s">
        <v>141</v>
      </c>
      <c r="F294" s="94">
        <v>35</v>
      </c>
      <c r="G294" s="95">
        <v>8.1999999999999993</v>
      </c>
      <c r="H294" s="96">
        <f t="shared" si="72"/>
        <v>8.1999999999999993</v>
      </c>
      <c r="I294" s="95">
        <f t="shared" si="73"/>
        <v>287</v>
      </c>
      <c r="J294" s="97">
        <f t="shared" si="74"/>
        <v>287</v>
      </c>
      <c r="K294" s="175"/>
      <c r="L294" s="79"/>
    </row>
    <row r="295" spans="1:12" s="79" customFormat="1" x14ac:dyDescent="0.25">
      <c r="A295" s="91" t="s">
        <v>2571</v>
      </c>
      <c r="B295" s="102" t="s">
        <v>1025</v>
      </c>
      <c r="C295" s="102" t="s">
        <v>178</v>
      </c>
      <c r="D295" s="92" t="s">
        <v>1026</v>
      </c>
      <c r="E295" s="93" t="s">
        <v>187</v>
      </c>
      <c r="F295" s="94">
        <v>1</v>
      </c>
      <c r="G295" s="95">
        <v>312.91000000000003</v>
      </c>
      <c r="H295" s="96">
        <f t="shared" si="72"/>
        <v>312.91000000000003</v>
      </c>
      <c r="I295" s="95">
        <f t="shared" si="73"/>
        <v>312.91000000000003</v>
      </c>
      <c r="J295" s="97">
        <f t="shared" si="74"/>
        <v>312.91000000000003</v>
      </c>
      <c r="K295" s="175"/>
    </row>
    <row r="296" spans="1:12" s="79" customFormat="1" x14ac:dyDescent="0.25">
      <c r="A296" s="91" t="s">
        <v>2572</v>
      </c>
      <c r="B296" s="102" t="s">
        <v>1027</v>
      </c>
      <c r="C296" s="102" t="s">
        <v>746</v>
      </c>
      <c r="D296" s="92" t="s">
        <v>2573</v>
      </c>
      <c r="E296" s="93" t="s">
        <v>187</v>
      </c>
      <c r="F296" s="94">
        <v>1</v>
      </c>
      <c r="G296" s="95">
        <v>32.44</v>
      </c>
      <c r="H296" s="96">
        <f t="shared" si="72"/>
        <v>32.44</v>
      </c>
      <c r="I296" s="95">
        <f t="shared" si="73"/>
        <v>32.44</v>
      </c>
      <c r="J296" s="97">
        <f t="shared" si="74"/>
        <v>32.44</v>
      </c>
      <c r="K296" s="175"/>
    </row>
    <row r="297" spans="1:12" s="79" customFormat="1" x14ac:dyDescent="0.25">
      <c r="A297" s="98"/>
      <c r="B297" s="98"/>
      <c r="C297" s="98"/>
      <c r="D297" s="157" t="s">
        <v>1</v>
      </c>
      <c r="E297" s="99"/>
      <c r="F297" s="100"/>
      <c r="G297" s="100"/>
      <c r="H297" s="100"/>
      <c r="I297" s="129">
        <f>SUM(I257:I296)</f>
        <v>55652.470399999998</v>
      </c>
      <c r="J297" s="101">
        <f>SUM(J258:J296)</f>
        <v>55652.470399999998</v>
      </c>
      <c r="K297" s="175"/>
      <c r="L297" s="215"/>
    </row>
    <row r="298" spans="1:12" s="79" customFormat="1" x14ac:dyDescent="0.25">
      <c r="A298" s="88" t="s">
        <v>159</v>
      </c>
      <c r="B298" s="88"/>
      <c r="C298" s="88"/>
      <c r="D298" s="113" t="s">
        <v>16</v>
      </c>
      <c r="E298" s="90"/>
      <c r="F298" s="90"/>
      <c r="G298" s="90"/>
      <c r="H298" s="90"/>
      <c r="I298" s="90"/>
      <c r="J298" s="163"/>
      <c r="K298" s="175"/>
    </row>
    <row r="299" spans="1:12" s="79" customFormat="1" x14ac:dyDescent="0.25">
      <c r="A299" s="91" t="s">
        <v>979</v>
      </c>
      <c r="B299" s="102" t="s">
        <v>562</v>
      </c>
      <c r="C299" s="102" t="s">
        <v>178</v>
      </c>
      <c r="D299" s="92" t="s">
        <v>563</v>
      </c>
      <c r="E299" s="93" t="s">
        <v>187</v>
      </c>
      <c r="F299" s="94">
        <v>3</v>
      </c>
      <c r="G299" s="95">
        <v>423.73</v>
      </c>
      <c r="H299" s="96">
        <f t="shared" ref="H299" si="75">G299*(1-$L$5)</f>
        <v>423.73</v>
      </c>
      <c r="I299" s="95">
        <f t="shared" ref="I299" si="76">F299*G299</f>
        <v>1271.19</v>
      </c>
      <c r="J299" s="97">
        <f t="shared" ref="J299" si="77">H299*F299</f>
        <v>1271.19</v>
      </c>
      <c r="K299" s="175"/>
    </row>
    <row r="300" spans="1:12" s="79" customFormat="1" ht="25.5" x14ac:dyDescent="0.25">
      <c r="A300" s="91" t="s">
        <v>985</v>
      </c>
      <c r="B300" s="102" t="s">
        <v>565</v>
      </c>
      <c r="C300" s="102" t="s">
        <v>178</v>
      </c>
      <c r="D300" s="92" t="s">
        <v>566</v>
      </c>
      <c r="E300" s="93" t="s">
        <v>375</v>
      </c>
      <c r="F300" s="94">
        <v>1</v>
      </c>
      <c r="G300" s="95">
        <v>773.47</v>
      </c>
      <c r="H300" s="96">
        <f t="shared" ref="H300:H348" si="78">G300*(1-$L$5)</f>
        <v>773.47</v>
      </c>
      <c r="I300" s="95">
        <f t="shared" ref="I300:I348" si="79">F300*G300</f>
        <v>773.47</v>
      </c>
      <c r="J300" s="97">
        <f t="shared" ref="J300:J348" si="80">H300*F300</f>
        <v>773.47</v>
      </c>
      <c r="K300" s="175"/>
    </row>
    <row r="301" spans="1:12" s="79" customFormat="1" ht="38.25" x14ac:dyDescent="0.25">
      <c r="A301" s="91" t="s">
        <v>1003</v>
      </c>
      <c r="B301" s="102" t="s">
        <v>2267</v>
      </c>
      <c r="C301" s="102" t="s">
        <v>180</v>
      </c>
      <c r="D301" s="92" t="s">
        <v>2268</v>
      </c>
      <c r="E301" s="93" t="s">
        <v>187</v>
      </c>
      <c r="F301" s="94">
        <v>1</v>
      </c>
      <c r="G301" s="95">
        <v>200.78</v>
      </c>
      <c r="H301" s="96">
        <f t="shared" si="78"/>
        <v>200.78</v>
      </c>
      <c r="I301" s="95">
        <f t="shared" si="79"/>
        <v>200.78</v>
      </c>
      <c r="J301" s="97">
        <f t="shared" si="80"/>
        <v>200.78</v>
      </c>
      <c r="K301" s="175"/>
    </row>
    <row r="302" spans="1:12" s="79" customFormat="1" ht="38.25" x14ac:dyDescent="0.25">
      <c r="A302" s="91" t="s">
        <v>1016</v>
      </c>
      <c r="B302" s="102" t="s">
        <v>264</v>
      </c>
      <c r="C302" s="102" t="s">
        <v>180</v>
      </c>
      <c r="D302" s="92" t="s">
        <v>344</v>
      </c>
      <c r="E302" s="93" t="s">
        <v>141</v>
      </c>
      <c r="F302" s="94">
        <v>112</v>
      </c>
      <c r="G302" s="95">
        <v>39.130000000000003</v>
      </c>
      <c r="H302" s="96">
        <f t="shared" si="78"/>
        <v>39.130000000000003</v>
      </c>
      <c r="I302" s="95">
        <f t="shared" si="79"/>
        <v>4382.5600000000004</v>
      </c>
      <c r="J302" s="97">
        <f t="shared" si="80"/>
        <v>4382.5600000000004</v>
      </c>
      <c r="K302" s="175"/>
    </row>
    <row r="303" spans="1:12" s="79" customFormat="1" ht="38.25" x14ac:dyDescent="0.25">
      <c r="A303" s="91" t="s">
        <v>2269</v>
      </c>
      <c r="B303" s="102" t="s">
        <v>569</v>
      </c>
      <c r="C303" s="102" t="s">
        <v>180</v>
      </c>
      <c r="D303" s="92" t="s">
        <v>570</v>
      </c>
      <c r="E303" s="93" t="s">
        <v>187</v>
      </c>
      <c r="F303" s="94">
        <v>10</v>
      </c>
      <c r="G303" s="95">
        <v>11.52</v>
      </c>
      <c r="H303" s="96">
        <f t="shared" si="78"/>
        <v>11.52</v>
      </c>
      <c r="I303" s="95">
        <f t="shared" si="79"/>
        <v>115.19999999999999</v>
      </c>
      <c r="J303" s="97">
        <f t="shared" si="80"/>
        <v>115.19999999999999</v>
      </c>
      <c r="K303" s="175"/>
    </row>
    <row r="304" spans="1:12" s="79" customFormat="1" ht="38.25" x14ac:dyDescent="0.25">
      <c r="A304" s="91" t="s">
        <v>2270</v>
      </c>
      <c r="B304" s="102" t="s">
        <v>571</v>
      </c>
      <c r="C304" s="102" t="s">
        <v>180</v>
      </c>
      <c r="D304" s="92" t="s">
        <v>572</v>
      </c>
      <c r="E304" s="93" t="s">
        <v>187</v>
      </c>
      <c r="F304" s="94">
        <v>20</v>
      </c>
      <c r="G304" s="95">
        <v>11.55</v>
      </c>
      <c r="H304" s="96">
        <f t="shared" si="78"/>
        <v>11.55</v>
      </c>
      <c r="I304" s="95">
        <f t="shared" si="79"/>
        <v>231</v>
      </c>
      <c r="J304" s="97">
        <f t="shared" si="80"/>
        <v>231</v>
      </c>
      <c r="K304" s="175"/>
    </row>
    <row r="305" spans="1:11" s="79" customFormat="1" ht="38.25" x14ac:dyDescent="0.25">
      <c r="A305" s="91" t="s">
        <v>2271</v>
      </c>
      <c r="B305" s="102" t="s">
        <v>573</v>
      </c>
      <c r="C305" s="102" t="s">
        <v>180</v>
      </c>
      <c r="D305" s="92" t="s">
        <v>574</v>
      </c>
      <c r="E305" s="93" t="s">
        <v>187</v>
      </c>
      <c r="F305" s="94">
        <v>11</v>
      </c>
      <c r="G305" s="95">
        <v>19.88</v>
      </c>
      <c r="H305" s="96">
        <f t="shared" si="78"/>
        <v>19.88</v>
      </c>
      <c r="I305" s="95">
        <f t="shared" si="79"/>
        <v>218.67999999999998</v>
      </c>
      <c r="J305" s="97">
        <f t="shared" si="80"/>
        <v>218.67999999999998</v>
      </c>
      <c r="K305" s="175"/>
    </row>
    <row r="306" spans="1:11" s="79" customFormat="1" ht="38.25" x14ac:dyDescent="0.25">
      <c r="A306" s="91" t="s">
        <v>2272</v>
      </c>
      <c r="B306" s="102" t="s">
        <v>575</v>
      </c>
      <c r="C306" s="102" t="s">
        <v>178</v>
      </c>
      <c r="D306" s="92" t="s">
        <v>576</v>
      </c>
      <c r="E306" s="93" t="s">
        <v>187</v>
      </c>
      <c r="F306" s="94">
        <v>18</v>
      </c>
      <c r="G306" s="95">
        <v>19.47</v>
      </c>
      <c r="H306" s="96">
        <f t="shared" si="78"/>
        <v>19.47</v>
      </c>
      <c r="I306" s="95">
        <f t="shared" si="79"/>
        <v>350.46</v>
      </c>
      <c r="J306" s="97">
        <f t="shared" si="80"/>
        <v>350.46</v>
      </c>
      <c r="K306" s="175"/>
    </row>
    <row r="307" spans="1:11" s="79" customFormat="1" ht="38.25" x14ac:dyDescent="0.25">
      <c r="A307" s="91" t="s">
        <v>2273</v>
      </c>
      <c r="B307" s="102" t="s">
        <v>577</v>
      </c>
      <c r="C307" s="102" t="s">
        <v>180</v>
      </c>
      <c r="D307" s="92" t="s">
        <v>578</v>
      </c>
      <c r="E307" s="93" t="s">
        <v>141</v>
      </c>
      <c r="F307" s="94">
        <v>6</v>
      </c>
      <c r="G307" s="95">
        <v>12.45</v>
      </c>
      <c r="H307" s="96">
        <f t="shared" si="78"/>
        <v>12.45</v>
      </c>
      <c r="I307" s="95">
        <f t="shared" si="79"/>
        <v>74.699999999999989</v>
      </c>
      <c r="J307" s="97">
        <f t="shared" si="80"/>
        <v>74.699999999999989</v>
      </c>
      <c r="K307" s="175"/>
    </row>
    <row r="308" spans="1:11" s="79" customFormat="1" ht="38.25" x14ac:dyDescent="0.25">
      <c r="A308" s="91" t="s">
        <v>2274</v>
      </c>
      <c r="B308" s="102" t="s">
        <v>263</v>
      </c>
      <c r="C308" s="102" t="s">
        <v>180</v>
      </c>
      <c r="D308" s="92" t="s">
        <v>343</v>
      </c>
      <c r="E308" s="93" t="s">
        <v>187</v>
      </c>
      <c r="F308" s="94">
        <v>2</v>
      </c>
      <c r="G308" s="95">
        <v>12.42</v>
      </c>
      <c r="H308" s="96">
        <f t="shared" si="78"/>
        <v>12.42</v>
      </c>
      <c r="I308" s="95">
        <f t="shared" si="79"/>
        <v>24.84</v>
      </c>
      <c r="J308" s="97">
        <f t="shared" si="80"/>
        <v>24.84</v>
      </c>
      <c r="K308" s="175"/>
    </row>
    <row r="309" spans="1:11" s="79" customFormat="1" ht="38.25" x14ac:dyDescent="0.25">
      <c r="A309" s="91" t="s">
        <v>2275</v>
      </c>
      <c r="B309" s="102" t="s">
        <v>265</v>
      </c>
      <c r="C309" s="102" t="s">
        <v>180</v>
      </c>
      <c r="D309" s="92" t="s">
        <v>345</v>
      </c>
      <c r="E309" s="93" t="s">
        <v>141</v>
      </c>
      <c r="F309" s="94">
        <v>95.83</v>
      </c>
      <c r="G309" s="95">
        <v>20.12</v>
      </c>
      <c r="H309" s="96">
        <f t="shared" si="78"/>
        <v>20.12</v>
      </c>
      <c r="I309" s="95">
        <f t="shared" si="79"/>
        <v>1928.0996</v>
      </c>
      <c r="J309" s="97">
        <f t="shared" si="80"/>
        <v>1928.0996</v>
      </c>
      <c r="K309" s="175"/>
    </row>
    <row r="310" spans="1:11" s="79" customFormat="1" ht="38.25" x14ac:dyDescent="0.25">
      <c r="A310" s="91" t="s">
        <v>2276</v>
      </c>
      <c r="B310" s="102" t="s">
        <v>262</v>
      </c>
      <c r="C310" s="102" t="s">
        <v>180</v>
      </c>
      <c r="D310" s="92" t="s">
        <v>342</v>
      </c>
      <c r="E310" s="93" t="s">
        <v>187</v>
      </c>
      <c r="F310" s="94">
        <v>40</v>
      </c>
      <c r="G310" s="95">
        <v>7.41</v>
      </c>
      <c r="H310" s="96">
        <f t="shared" si="78"/>
        <v>7.41</v>
      </c>
      <c r="I310" s="95">
        <f t="shared" si="79"/>
        <v>296.39999999999998</v>
      </c>
      <c r="J310" s="97">
        <f t="shared" si="80"/>
        <v>296.39999999999998</v>
      </c>
      <c r="K310" s="175"/>
    </row>
    <row r="311" spans="1:11" s="79" customFormat="1" ht="38.25" x14ac:dyDescent="0.25">
      <c r="A311" s="91" t="s">
        <v>2277</v>
      </c>
      <c r="B311" s="102" t="s">
        <v>579</v>
      </c>
      <c r="C311" s="102" t="s">
        <v>180</v>
      </c>
      <c r="D311" s="92" t="s">
        <v>580</v>
      </c>
      <c r="E311" s="93" t="s">
        <v>187</v>
      </c>
      <c r="F311" s="94">
        <v>15</v>
      </c>
      <c r="G311" s="95">
        <v>4.54</v>
      </c>
      <c r="H311" s="96">
        <f t="shared" si="78"/>
        <v>4.54</v>
      </c>
      <c r="I311" s="95">
        <f t="shared" si="79"/>
        <v>68.099999999999994</v>
      </c>
      <c r="J311" s="97">
        <f t="shared" si="80"/>
        <v>68.099999999999994</v>
      </c>
      <c r="K311" s="175"/>
    </row>
    <row r="312" spans="1:11" s="79" customFormat="1" ht="38.25" x14ac:dyDescent="0.25">
      <c r="A312" s="91" t="s">
        <v>2278</v>
      </c>
      <c r="B312" s="102" t="s">
        <v>266</v>
      </c>
      <c r="C312" s="102" t="s">
        <v>180</v>
      </c>
      <c r="D312" s="92" t="s">
        <v>346</v>
      </c>
      <c r="E312" s="93" t="s">
        <v>187</v>
      </c>
      <c r="F312" s="94">
        <v>16</v>
      </c>
      <c r="G312" s="95">
        <v>8.86</v>
      </c>
      <c r="H312" s="96">
        <f t="shared" si="78"/>
        <v>8.86</v>
      </c>
      <c r="I312" s="95">
        <f t="shared" si="79"/>
        <v>141.76</v>
      </c>
      <c r="J312" s="97">
        <f t="shared" si="80"/>
        <v>141.76</v>
      </c>
      <c r="K312" s="175"/>
    </row>
    <row r="313" spans="1:11" s="79" customFormat="1" x14ac:dyDescent="0.25">
      <c r="A313" s="91" t="s">
        <v>2279</v>
      </c>
      <c r="B313" s="102" t="s">
        <v>581</v>
      </c>
      <c r="C313" s="102" t="s">
        <v>186</v>
      </c>
      <c r="D313" s="92" t="s">
        <v>582</v>
      </c>
      <c r="E313" s="93" t="s">
        <v>2239</v>
      </c>
      <c r="F313" s="94">
        <v>10</v>
      </c>
      <c r="G313" s="95">
        <v>62.12</v>
      </c>
      <c r="H313" s="96">
        <f t="shared" ref="H313:H319" si="81">G313*(1-$L$5)</f>
        <v>62.12</v>
      </c>
      <c r="I313" s="95">
        <f t="shared" ref="I313:I319" si="82">F313*G313</f>
        <v>621.19999999999993</v>
      </c>
      <c r="J313" s="97">
        <f t="shared" ref="J313:J319" si="83">H313*F313</f>
        <v>621.19999999999993</v>
      </c>
      <c r="K313" s="175"/>
    </row>
    <row r="314" spans="1:11" s="79" customFormat="1" x14ac:dyDescent="0.25">
      <c r="A314" s="91" t="s">
        <v>2280</v>
      </c>
      <c r="B314" s="102" t="s">
        <v>583</v>
      </c>
      <c r="C314" s="102" t="s">
        <v>186</v>
      </c>
      <c r="D314" s="92" t="s">
        <v>584</v>
      </c>
      <c r="E314" s="93" t="s">
        <v>2239</v>
      </c>
      <c r="F314" s="94">
        <v>2</v>
      </c>
      <c r="G314" s="95">
        <v>63.85</v>
      </c>
      <c r="H314" s="96">
        <f t="shared" si="81"/>
        <v>63.85</v>
      </c>
      <c r="I314" s="95">
        <f t="shared" si="82"/>
        <v>127.7</v>
      </c>
      <c r="J314" s="97">
        <f t="shared" si="83"/>
        <v>127.7</v>
      </c>
      <c r="K314" s="175"/>
    </row>
    <row r="315" spans="1:11" s="79" customFormat="1" x14ac:dyDescent="0.25">
      <c r="A315" s="91" t="s">
        <v>2281</v>
      </c>
      <c r="B315" s="102" t="s">
        <v>585</v>
      </c>
      <c r="C315" s="102" t="s">
        <v>252</v>
      </c>
      <c r="D315" s="92" t="s">
        <v>586</v>
      </c>
      <c r="E315" s="93" t="s">
        <v>187</v>
      </c>
      <c r="F315" s="94">
        <v>12</v>
      </c>
      <c r="G315" s="95">
        <v>27.79</v>
      </c>
      <c r="H315" s="96">
        <f t="shared" si="81"/>
        <v>27.79</v>
      </c>
      <c r="I315" s="95">
        <f t="shared" si="82"/>
        <v>333.48</v>
      </c>
      <c r="J315" s="97">
        <f t="shared" si="83"/>
        <v>333.48</v>
      </c>
      <c r="K315" s="175"/>
    </row>
    <row r="316" spans="1:11" s="79" customFormat="1" ht="38.25" x14ac:dyDescent="0.25">
      <c r="A316" s="91" t="s">
        <v>2282</v>
      </c>
      <c r="B316" s="102" t="s">
        <v>587</v>
      </c>
      <c r="C316" s="102" t="s">
        <v>180</v>
      </c>
      <c r="D316" s="92" t="s">
        <v>588</v>
      </c>
      <c r="E316" s="93" t="s">
        <v>141</v>
      </c>
      <c r="F316" s="94">
        <v>60</v>
      </c>
      <c r="G316" s="95">
        <v>7.44</v>
      </c>
      <c r="H316" s="96">
        <f t="shared" si="81"/>
        <v>7.44</v>
      </c>
      <c r="I316" s="95">
        <f t="shared" si="82"/>
        <v>446.40000000000003</v>
      </c>
      <c r="J316" s="97">
        <f t="shared" si="83"/>
        <v>446.40000000000003</v>
      </c>
      <c r="K316" s="175"/>
    </row>
    <row r="317" spans="1:11" s="79" customFormat="1" ht="25.5" x14ac:dyDescent="0.25">
      <c r="A317" s="91" t="s">
        <v>2283</v>
      </c>
      <c r="B317" s="102" t="s">
        <v>589</v>
      </c>
      <c r="C317" s="102" t="s">
        <v>559</v>
      </c>
      <c r="D317" s="92" t="s">
        <v>1922</v>
      </c>
      <c r="E317" s="93" t="s">
        <v>560</v>
      </c>
      <c r="F317" s="94">
        <v>3</v>
      </c>
      <c r="G317" s="95">
        <v>2693.01</v>
      </c>
      <c r="H317" s="96">
        <f t="shared" si="81"/>
        <v>2693.01</v>
      </c>
      <c r="I317" s="95">
        <f t="shared" si="82"/>
        <v>8079.0300000000007</v>
      </c>
      <c r="J317" s="97">
        <f t="shared" si="83"/>
        <v>8079.0300000000007</v>
      </c>
      <c r="K317" s="175"/>
    </row>
    <row r="318" spans="1:11" s="79" customFormat="1" x14ac:dyDescent="0.25">
      <c r="A318" s="91" t="s">
        <v>2284</v>
      </c>
      <c r="B318" s="102" t="s">
        <v>590</v>
      </c>
      <c r="C318" s="102" t="s">
        <v>180</v>
      </c>
      <c r="D318" s="92" t="s">
        <v>591</v>
      </c>
      <c r="E318" s="93" t="s">
        <v>187</v>
      </c>
      <c r="F318" s="94">
        <v>3</v>
      </c>
      <c r="G318" s="95">
        <v>70.64</v>
      </c>
      <c r="H318" s="96">
        <f t="shared" si="81"/>
        <v>70.64</v>
      </c>
      <c r="I318" s="95">
        <f t="shared" si="82"/>
        <v>211.92000000000002</v>
      </c>
      <c r="J318" s="97">
        <f t="shared" si="83"/>
        <v>211.92000000000002</v>
      </c>
      <c r="K318" s="175"/>
    </row>
    <row r="319" spans="1:11" s="79" customFormat="1" ht="25.5" x14ac:dyDescent="0.25">
      <c r="A319" s="91" t="s">
        <v>2285</v>
      </c>
      <c r="B319" s="102" t="s">
        <v>592</v>
      </c>
      <c r="C319" s="102" t="s">
        <v>180</v>
      </c>
      <c r="D319" s="92" t="s">
        <v>593</v>
      </c>
      <c r="E319" s="93" t="s">
        <v>141</v>
      </c>
      <c r="F319" s="94">
        <v>55</v>
      </c>
      <c r="G319" s="95">
        <v>6.57</v>
      </c>
      <c r="H319" s="96">
        <f t="shared" si="81"/>
        <v>6.57</v>
      </c>
      <c r="I319" s="95">
        <f t="shared" si="82"/>
        <v>361.35</v>
      </c>
      <c r="J319" s="97">
        <f t="shared" si="83"/>
        <v>361.35</v>
      </c>
      <c r="K319" s="175"/>
    </row>
    <row r="320" spans="1:11" s="79" customFormat="1" ht="25.5" x14ac:dyDescent="0.25">
      <c r="A320" s="91" t="s">
        <v>2286</v>
      </c>
      <c r="B320" s="102" t="s">
        <v>594</v>
      </c>
      <c r="C320" s="102" t="s">
        <v>180</v>
      </c>
      <c r="D320" s="92" t="s">
        <v>595</v>
      </c>
      <c r="E320" s="93" t="s">
        <v>187</v>
      </c>
      <c r="F320" s="94">
        <v>6</v>
      </c>
      <c r="G320" s="95">
        <v>4.8</v>
      </c>
      <c r="H320" s="96">
        <f t="shared" si="78"/>
        <v>4.8</v>
      </c>
      <c r="I320" s="95">
        <f t="shared" si="79"/>
        <v>28.799999999999997</v>
      </c>
      <c r="J320" s="97">
        <f t="shared" si="80"/>
        <v>28.799999999999997</v>
      </c>
      <c r="K320" s="175"/>
    </row>
    <row r="321" spans="1:11" s="79" customFormat="1" ht="25.5" x14ac:dyDescent="0.25">
      <c r="A321" s="91" t="s">
        <v>2287</v>
      </c>
      <c r="B321" s="102" t="s">
        <v>261</v>
      </c>
      <c r="C321" s="102" t="s">
        <v>180</v>
      </c>
      <c r="D321" s="92" t="s">
        <v>341</v>
      </c>
      <c r="E321" s="93" t="s">
        <v>187</v>
      </c>
      <c r="F321" s="94">
        <v>9</v>
      </c>
      <c r="G321" s="95">
        <v>4.3</v>
      </c>
      <c r="H321" s="96">
        <f t="shared" si="78"/>
        <v>4.3</v>
      </c>
      <c r="I321" s="95">
        <f t="shared" si="79"/>
        <v>38.699999999999996</v>
      </c>
      <c r="J321" s="97">
        <f t="shared" si="80"/>
        <v>38.699999999999996</v>
      </c>
      <c r="K321" s="175"/>
    </row>
    <row r="322" spans="1:11" s="79" customFormat="1" ht="25.5" x14ac:dyDescent="0.25">
      <c r="A322" s="91" t="s">
        <v>2288</v>
      </c>
      <c r="B322" s="102" t="s">
        <v>596</v>
      </c>
      <c r="C322" s="102" t="s">
        <v>180</v>
      </c>
      <c r="D322" s="92" t="s">
        <v>597</v>
      </c>
      <c r="E322" s="93" t="s">
        <v>187</v>
      </c>
      <c r="F322" s="94">
        <v>2</v>
      </c>
      <c r="G322" s="95">
        <v>6.23</v>
      </c>
      <c r="H322" s="96">
        <f t="shared" si="78"/>
        <v>6.23</v>
      </c>
      <c r="I322" s="95">
        <f t="shared" si="79"/>
        <v>12.46</v>
      </c>
      <c r="J322" s="97">
        <f t="shared" si="80"/>
        <v>12.46</v>
      </c>
      <c r="K322" s="175"/>
    </row>
    <row r="323" spans="1:11" s="79" customFormat="1" ht="25.5" x14ac:dyDescent="0.25">
      <c r="A323" s="91" t="s">
        <v>2289</v>
      </c>
      <c r="B323" s="102" t="s">
        <v>598</v>
      </c>
      <c r="C323" s="102" t="s">
        <v>180</v>
      </c>
      <c r="D323" s="92" t="s">
        <v>599</v>
      </c>
      <c r="E323" s="93" t="s">
        <v>187</v>
      </c>
      <c r="F323" s="94">
        <v>9</v>
      </c>
      <c r="G323" s="95">
        <v>9.1</v>
      </c>
      <c r="H323" s="96">
        <f t="shared" si="78"/>
        <v>9.1</v>
      </c>
      <c r="I323" s="95">
        <f t="shared" si="79"/>
        <v>81.899999999999991</v>
      </c>
      <c r="J323" s="97">
        <f t="shared" si="80"/>
        <v>81.899999999999991</v>
      </c>
      <c r="K323" s="175"/>
    </row>
    <row r="324" spans="1:11" s="79" customFormat="1" ht="38.25" x14ac:dyDescent="0.25">
      <c r="A324" s="91" t="s">
        <v>2290</v>
      </c>
      <c r="B324" s="102" t="s">
        <v>600</v>
      </c>
      <c r="C324" s="102" t="s">
        <v>180</v>
      </c>
      <c r="D324" s="92" t="s">
        <v>601</v>
      </c>
      <c r="E324" s="93" t="s">
        <v>187</v>
      </c>
      <c r="F324" s="94">
        <v>3</v>
      </c>
      <c r="G324" s="95">
        <v>62.92</v>
      </c>
      <c r="H324" s="96">
        <f t="shared" si="78"/>
        <v>62.92</v>
      </c>
      <c r="I324" s="95">
        <f t="shared" si="79"/>
        <v>188.76</v>
      </c>
      <c r="J324" s="97">
        <f t="shared" si="80"/>
        <v>188.76</v>
      </c>
      <c r="K324" s="175"/>
    </row>
    <row r="325" spans="1:11" s="79" customFormat="1" ht="25.5" x14ac:dyDescent="0.25">
      <c r="A325" s="91" t="s">
        <v>2291</v>
      </c>
      <c r="B325" s="102" t="s">
        <v>602</v>
      </c>
      <c r="C325" s="102" t="s">
        <v>180</v>
      </c>
      <c r="D325" s="92" t="s">
        <v>603</v>
      </c>
      <c r="E325" s="93" t="s">
        <v>141</v>
      </c>
      <c r="F325" s="94">
        <v>170</v>
      </c>
      <c r="G325" s="95">
        <v>16.010000000000002</v>
      </c>
      <c r="H325" s="96">
        <f t="shared" si="78"/>
        <v>16.010000000000002</v>
      </c>
      <c r="I325" s="95">
        <f t="shared" si="79"/>
        <v>2721.7000000000003</v>
      </c>
      <c r="J325" s="97">
        <f t="shared" si="80"/>
        <v>2721.7000000000003</v>
      </c>
      <c r="K325" s="175"/>
    </row>
    <row r="326" spans="1:11" s="79" customFormat="1" ht="38.25" x14ac:dyDescent="0.25">
      <c r="A326" s="91" t="s">
        <v>2292</v>
      </c>
      <c r="B326" s="102" t="s">
        <v>604</v>
      </c>
      <c r="C326" s="102" t="s">
        <v>186</v>
      </c>
      <c r="D326" s="92" t="s">
        <v>2293</v>
      </c>
      <c r="E326" s="93" t="s">
        <v>187</v>
      </c>
      <c r="F326" s="94">
        <v>15</v>
      </c>
      <c r="G326" s="95">
        <v>71.53</v>
      </c>
      <c r="H326" s="96">
        <f t="shared" si="78"/>
        <v>71.53</v>
      </c>
      <c r="I326" s="95">
        <f t="shared" si="79"/>
        <v>1072.95</v>
      </c>
      <c r="J326" s="97">
        <f t="shared" si="80"/>
        <v>1072.95</v>
      </c>
      <c r="K326" s="175"/>
    </row>
    <row r="327" spans="1:11" s="79" customFormat="1" ht="25.5" x14ac:dyDescent="0.25">
      <c r="A327" s="91" t="s">
        <v>2294</v>
      </c>
      <c r="B327" s="102" t="s">
        <v>605</v>
      </c>
      <c r="C327" s="102" t="s">
        <v>180</v>
      </c>
      <c r="D327" s="92" t="s">
        <v>606</v>
      </c>
      <c r="E327" s="93" t="s">
        <v>187</v>
      </c>
      <c r="F327" s="94">
        <v>82</v>
      </c>
      <c r="G327" s="95">
        <v>3.2</v>
      </c>
      <c r="H327" s="96">
        <f t="shared" si="78"/>
        <v>3.2</v>
      </c>
      <c r="I327" s="95">
        <f t="shared" si="79"/>
        <v>262.40000000000003</v>
      </c>
      <c r="J327" s="97">
        <f t="shared" si="80"/>
        <v>262.40000000000003</v>
      </c>
      <c r="K327" s="175"/>
    </row>
    <row r="328" spans="1:11" s="79" customFormat="1" ht="25.5" x14ac:dyDescent="0.25">
      <c r="A328" s="91" t="s">
        <v>2295</v>
      </c>
      <c r="B328" s="102" t="s">
        <v>2296</v>
      </c>
      <c r="C328" s="102" t="s">
        <v>180</v>
      </c>
      <c r="D328" s="92" t="s">
        <v>2297</v>
      </c>
      <c r="E328" s="93" t="s">
        <v>187</v>
      </c>
      <c r="F328" s="94">
        <v>35</v>
      </c>
      <c r="G328" s="95">
        <v>4.5599999999999996</v>
      </c>
      <c r="H328" s="96">
        <f t="shared" si="78"/>
        <v>4.5599999999999996</v>
      </c>
      <c r="I328" s="95">
        <f t="shared" si="79"/>
        <v>159.6</v>
      </c>
      <c r="J328" s="97">
        <f t="shared" si="80"/>
        <v>159.6</v>
      </c>
      <c r="K328" s="175"/>
    </row>
    <row r="329" spans="1:11" s="79" customFormat="1" ht="25.5" x14ac:dyDescent="0.25">
      <c r="A329" s="91" t="s">
        <v>2298</v>
      </c>
      <c r="B329" s="102" t="s">
        <v>607</v>
      </c>
      <c r="C329" s="102" t="s">
        <v>180</v>
      </c>
      <c r="D329" s="92" t="s">
        <v>608</v>
      </c>
      <c r="E329" s="93" t="s">
        <v>187</v>
      </c>
      <c r="F329" s="94">
        <v>5</v>
      </c>
      <c r="G329" s="95">
        <v>6.98</v>
      </c>
      <c r="H329" s="96">
        <f t="shared" si="78"/>
        <v>6.98</v>
      </c>
      <c r="I329" s="95">
        <f t="shared" si="79"/>
        <v>34.900000000000006</v>
      </c>
      <c r="J329" s="97">
        <f t="shared" si="80"/>
        <v>34.900000000000006</v>
      </c>
      <c r="K329" s="182"/>
    </row>
    <row r="330" spans="1:11" s="79" customFormat="1" ht="25.5" x14ac:dyDescent="0.25">
      <c r="A330" s="91" t="s">
        <v>2299</v>
      </c>
      <c r="B330" s="102" t="s">
        <v>605</v>
      </c>
      <c r="C330" s="102" t="s">
        <v>180</v>
      </c>
      <c r="D330" s="92" t="s">
        <v>606</v>
      </c>
      <c r="E330" s="93" t="s">
        <v>187</v>
      </c>
      <c r="F330" s="94">
        <v>12</v>
      </c>
      <c r="G330" s="95">
        <v>3.2</v>
      </c>
      <c r="H330" s="96">
        <f t="shared" si="78"/>
        <v>3.2</v>
      </c>
      <c r="I330" s="95">
        <f t="shared" si="79"/>
        <v>38.400000000000006</v>
      </c>
      <c r="J330" s="97">
        <f t="shared" si="80"/>
        <v>38.400000000000006</v>
      </c>
      <c r="K330" s="182"/>
    </row>
    <row r="331" spans="1:11" s="79" customFormat="1" ht="25.5" x14ac:dyDescent="0.25">
      <c r="A331" s="91" t="s">
        <v>2300</v>
      </c>
      <c r="B331" s="102" t="s">
        <v>282</v>
      </c>
      <c r="C331" s="102" t="s">
        <v>186</v>
      </c>
      <c r="D331" s="92" t="s">
        <v>283</v>
      </c>
      <c r="E331" s="93" t="s">
        <v>2239</v>
      </c>
      <c r="F331" s="94">
        <v>4</v>
      </c>
      <c r="G331" s="95">
        <v>143.13</v>
      </c>
      <c r="H331" s="96">
        <f t="shared" si="78"/>
        <v>143.13</v>
      </c>
      <c r="I331" s="95">
        <f t="shared" si="79"/>
        <v>572.52</v>
      </c>
      <c r="J331" s="97">
        <f t="shared" si="80"/>
        <v>572.52</v>
      </c>
      <c r="K331" s="182"/>
    </row>
    <row r="332" spans="1:11" s="79" customFormat="1" ht="25.5" x14ac:dyDescent="0.25">
      <c r="A332" s="91" t="s">
        <v>2301</v>
      </c>
      <c r="B332" s="102" t="s">
        <v>609</v>
      </c>
      <c r="C332" s="102" t="s">
        <v>180</v>
      </c>
      <c r="D332" s="92" t="s">
        <v>2302</v>
      </c>
      <c r="E332" s="93" t="s">
        <v>187</v>
      </c>
      <c r="F332" s="94">
        <v>23</v>
      </c>
      <c r="G332" s="95">
        <v>117.74</v>
      </c>
      <c r="H332" s="96">
        <f t="shared" si="78"/>
        <v>117.74</v>
      </c>
      <c r="I332" s="95">
        <f t="shared" si="79"/>
        <v>2708.02</v>
      </c>
      <c r="J332" s="97">
        <f t="shared" si="80"/>
        <v>2708.02</v>
      </c>
      <c r="K332" s="182"/>
    </row>
    <row r="333" spans="1:11" s="79" customFormat="1" ht="38.25" x14ac:dyDescent="0.25">
      <c r="A333" s="91" t="s">
        <v>2303</v>
      </c>
      <c r="B333" s="102" t="s">
        <v>610</v>
      </c>
      <c r="C333" s="102" t="s">
        <v>180</v>
      </c>
      <c r="D333" s="92" t="s">
        <v>2304</v>
      </c>
      <c r="E333" s="93" t="s">
        <v>187</v>
      </c>
      <c r="F333" s="94">
        <v>12</v>
      </c>
      <c r="G333" s="95">
        <v>407.33</v>
      </c>
      <c r="H333" s="96">
        <f t="shared" si="78"/>
        <v>407.33</v>
      </c>
      <c r="I333" s="95">
        <f t="shared" si="79"/>
        <v>4887.96</v>
      </c>
      <c r="J333" s="97">
        <f t="shared" si="80"/>
        <v>4887.96</v>
      </c>
      <c r="K333" s="182"/>
    </row>
    <row r="334" spans="1:11" s="79" customFormat="1" ht="15" x14ac:dyDescent="0.25">
      <c r="A334" s="91" t="s">
        <v>2305</v>
      </c>
      <c r="B334" s="102" t="s">
        <v>611</v>
      </c>
      <c r="C334" s="102" t="s">
        <v>186</v>
      </c>
      <c r="D334" s="92" t="s">
        <v>612</v>
      </c>
      <c r="E334" s="93" t="s">
        <v>2239</v>
      </c>
      <c r="F334" s="94">
        <v>12</v>
      </c>
      <c r="G334" s="95">
        <v>26.36</v>
      </c>
      <c r="H334" s="96">
        <f t="shared" si="78"/>
        <v>26.36</v>
      </c>
      <c r="I334" s="95">
        <f t="shared" si="79"/>
        <v>316.32</v>
      </c>
      <c r="J334" s="97">
        <f t="shared" si="80"/>
        <v>316.32</v>
      </c>
      <c r="K334" s="182"/>
    </row>
    <row r="335" spans="1:11" s="79" customFormat="1" ht="15" x14ac:dyDescent="0.25">
      <c r="A335" s="91" t="s">
        <v>2306</v>
      </c>
      <c r="B335" s="102" t="s">
        <v>613</v>
      </c>
      <c r="C335" s="102" t="s">
        <v>500</v>
      </c>
      <c r="D335" s="92" t="s">
        <v>614</v>
      </c>
      <c r="E335" s="93" t="s">
        <v>187</v>
      </c>
      <c r="F335" s="94">
        <v>4</v>
      </c>
      <c r="G335" s="95">
        <v>591.72</v>
      </c>
      <c r="H335" s="96">
        <f t="shared" si="78"/>
        <v>591.72</v>
      </c>
      <c r="I335" s="95">
        <f t="shared" si="79"/>
        <v>2366.88</v>
      </c>
      <c r="J335" s="97">
        <f t="shared" si="80"/>
        <v>2366.88</v>
      </c>
      <c r="K335" s="182"/>
    </row>
    <row r="336" spans="1:11" s="79" customFormat="1" ht="15" x14ac:dyDescent="0.25">
      <c r="A336" s="91" t="s">
        <v>2307</v>
      </c>
      <c r="B336" s="102" t="s">
        <v>615</v>
      </c>
      <c r="C336" s="102" t="s">
        <v>186</v>
      </c>
      <c r="D336" s="92" t="s">
        <v>616</v>
      </c>
      <c r="E336" s="93" t="s">
        <v>2239</v>
      </c>
      <c r="F336" s="94">
        <v>4</v>
      </c>
      <c r="G336" s="95">
        <v>106.9</v>
      </c>
      <c r="H336" s="96">
        <f t="shared" si="78"/>
        <v>106.9</v>
      </c>
      <c r="I336" s="95">
        <f t="shared" si="79"/>
        <v>427.6</v>
      </c>
      <c r="J336" s="97">
        <f t="shared" si="80"/>
        <v>427.6</v>
      </c>
      <c r="K336" s="182"/>
    </row>
    <row r="337" spans="1:12" s="79" customFormat="1" ht="25.5" x14ac:dyDescent="0.25">
      <c r="A337" s="91" t="s">
        <v>2308</v>
      </c>
      <c r="B337" s="102" t="s">
        <v>617</v>
      </c>
      <c r="C337" s="102" t="s">
        <v>180</v>
      </c>
      <c r="D337" s="92" t="s">
        <v>2309</v>
      </c>
      <c r="E337" s="93" t="s">
        <v>187</v>
      </c>
      <c r="F337" s="94">
        <v>4</v>
      </c>
      <c r="G337" s="95">
        <v>111.3</v>
      </c>
      <c r="H337" s="96">
        <f t="shared" si="78"/>
        <v>111.3</v>
      </c>
      <c r="I337" s="95">
        <f t="shared" si="79"/>
        <v>445.2</v>
      </c>
      <c r="J337" s="97">
        <f t="shared" si="80"/>
        <v>445.2</v>
      </c>
      <c r="K337" s="182"/>
    </row>
    <row r="338" spans="1:12" s="79" customFormat="1" ht="25.5" x14ac:dyDescent="0.25">
      <c r="A338" s="91" t="s">
        <v>2310</v>
      </c>
      <c r="B338" s="102" t="s">
        <v>618</v>
      </c>
      <c r="C338" s="102" t="s">
        <v>180</v>
      </c>
      <c r="D338" s="92" t="s">
        <v>2311</v>
      </c>
      <c r="E338" s="93" t="s">
        <v>187</v>
      </c>
      <c r="F338" s="94">
        <v>12</v>
      </c>
      <c r="G338" s="95">
        <v>114.97</v>
      </c>
      <c r="H338" s="96">
        <f t="shared" si="78"/>
        <v>114.97</v>
      </c>
      <c r="I338" s="95">
        <f t="shared" si="79"/>
        <v>1379.6399999999999</v>
      </c>
      <c r="J338" s="97">
        <f t="shared" si="80"/>
        <v>1379.6399999999999</v>
      </c>
      <c r="K338" s="182"/>
    </row>
    <row r="339" spans="1:12" s="79" customFormat="1" ht="15" x14ac:dyDescent="0.25">
      <c r="A339" s="91" t="s">
        <v>2312</v>
      </c>
      <c r="B339" s="102" t="s">
        <v>619</v>
      </c>
      <c r="C339" s="102" t="s">
        <v>178</v>
      </c>
      <c r="D339" s="92" t="s">
        <v>620</v>
      </c>
      <c r="E339" s="93" t="s">
        <v>375</v>
      </c>
      <c r="F339" s="94">
        <v>12</v>
      </c>
      <c r="G339" s="95">
        <v>127.19</v>
      </c>
      <c r="H339" s="96">
        <f t="shared" si="78"/>
        <v>127.19</v>
      </c>
      <c r="I339" s="95">
        <f t="shared" si="79"/>
        <v>1526.28</v>
      </c>
      <c r="J339" s="97">
        <f t="shared" si="80"/>
        <v>1526.28</v>
      </c>
      <c r="K339" s="182"/>
    </row>
    <row r="340" spans="1:12" s="79" customFormat="1" ht="25.5" x14ac:dyDescent="0.25">
      <c r="A340" s="91" t="s">
        <v>2313</v>
      </c>
      <c r="B340" s="102" t="s">
        <v>621</v>
      </c>
      <c r="C340" s="102" t="s">
        <v>180</v>
      </c>
      <c r="D340" s="92" t="s">
        <v>2314</v>
      </c>
      <c r="E340" s="93" t="s">
        <v>187</v>
      </c>
      <c r="F340" s="94">
        <v>1</v>
      </c>
      <c r="G340" s="95">
        <v>138.27000000000001</v>
      </c>
      <c r="H340" s="96">
        <f t="shared" si="78"/>
        <v>138.27000000000001</v>
      </c>
      <c r="I340" s="95">
        <f t="shared" si="79"/>
        <v>138.27000000000001</v>
      </c>
      <c r="J340" s="97">
        <f t="shared" si="80"/>
        <v>138.27000000000001</v>
      </c>
      <c r="K340" s="182"/>
    </row>
    <row r="341" spans="1:12" s="79" customFormat="1" ht="25.5" x14ac:dyDescent="0.25">
      <c r="A341" s="91" t="s">
        <v>2315</v>
      </c>
      <c r="B341" s="102" t="s">
        <v>289</v>
      </c>
      <c r="C341" s="102" t="s">
        <v>180</v>
      </c>
      <c r="D341" s="92" t="s">
        <v>2316</v>
      </c>
      <c r="E341" s="93" t="s">
        <v>187</v>
      </c>
      <c r="F341" s="94">
        <v>1</v>
      </c>
      <c r="G341" s="95">
        <v>74.87</v>
      </c>
      <c r="H341" s="96">
        <f t="shared" si="78"/>
        <v>74.87</v>
      </c>
      <c r="I341" s="95">
        <f t="shared" si="79"/>
        <v>74.87</v>
      </c>
      <c r="J341" s="97">
        <f t="shared" si="80"/>
        <v>74.87</v>
      </c>
      <c r="K341" s="182"/>
    </row>
    <row r="342" spans="1:12" s="79" customFormat="1" ht="51" x14ac:dyDescent="0.25">
      <c r="A342" s="91" t="s">
        <v>2317</v>
      </c>
      <c r="B342" s="102" t="s">
        <v>2318</v>
      </c>
      <c r="C342" s="102" t="s">
        <v>180</v>
      </c>
      <c r="D342" s="92" t="s">
        <v>2319</v>
      </c>
      <c r="E342" s="93" t="s">
        <v>187</v>
      </c>
      <c r="F342" s="94">
        <v>1</v>
      </c>
      <c r="G342" s="95">
        <v>695.96</v>
      </c>
      <c r="H342" s="96">
        <f t="shared" si="78"/>
        <v>695.96</v>
      </c>
      <c r="I342" s="95">
        <f t="shared" si="79"/>
        <v>695.96</v>
      </c>
      <c r="J342" s="97">
        <f t="shared" si="80"/>
        <v>695.96</v>
      </c>
      <c r="K342" s="182"/>
    </row>
    <row r="343" spans="1:12" s="79" customFormat="1" ht="38.25" x14ac:dyDescent="0.25">
      <c r="A343" s="91" t="s">
        <v>2320</v>
      </c>
      <c r="B343" s="102" t="s">
        <v>286</v>
      </c>
      <c r="C343" s="102" t="s">
        <v>180</v>
      </c>
      <c r="D343" s="92" t="s">
        <v>353</v>
      </c>
      <c r="E343" s="93" t="s">
        <v>187</v>
      </c>
      <c r="F343" s="94">
        <v>8</v>
      </c>
      <c r="G343" s="95">
        <v>483.37</v>
      </c>
      <c r="H343" s="96">
        <f t="shared" si="78"/>
        <v>483.37</v>
      </c>
      <c r="I343" s="95">
        <f t="shared" si="79"/>
        <v>3866.96</v>
      </c>
      <c r="J343" s="97">
        <f t="shared" si="80"/>
        <v>3866.96</v>
      </c>
      <c r="K343" s="182"/>
    </row>
    <row r="344" spans="1:12" s="79" customFormat="1" ht="25.5" x14ac:dyDescent="0.25">
      <c r="A344" s="91" t="s">
        <v>2321</v>
      </c>
      <c r="B344" s="102" t="s">
        <v>622</v>
      </c>
      <c r="C344" s="102" t="s">
        <v>180</v>
      </c>
      <c r="D344" s="92" t="s">
        <v>623</v>
      </c>
      <c r="E344" s="93" t="s">
        <v>184</v>
      </c>
      <c r="F344" s="94">
        <v>39.35</v>
      </c>
      <c r="G344" s="95">
        <v>8.8000000000000007</v>
      </c>
      <c r="H344" s="96">
        <f t="shared" si="78"/>
        <v>8.8000000000000007</v>
      </c>
      <c r="I344" s="95">
        <f t="shared" si="79"/>
        <v>346.28000000000003</v>
      </c>
      <c r="J344" s="97">
        <f t="shared" si="80"/>
        <v>346.28000000000003</v>
      </c>
      <c r="K344" s="182"/>
    </row>
    <row r="345" spans="1:12" s="79" customFormat="1" ht="38.25" x14ac:dyDescent="0.25">
      <c r="A345" s="91" t="s">
        <v>2322</v>
      </c>
      <c r="B345" s="102" t="s">
        <v>624</v>
      </c>
      <c r="C345" s="102" t="s">
        <v>180</v>
      </c>
      <c r="D345" s="92" t="s">
        <v>625</v>
      </c>
      <c r="E345" s="93" t="s">
        <v>184</v>
      </c>
      <c r="F345" s="94">
        <v>3.99</v>
      </c>
      <c r="G345" s="95">
        <v>210.8</v>
      </c>
      <c r="H345" s="96">
        <f t="shared" si="78"/>
        <v>210.8</v>
      </c>
      <c r="I345" s="95">
        <f t="shared" si="79"/>
        <v>841.0920000000001</v>
      </c>
      <c r="J345" s="97">
        <f t="shared" si="80"/>
        <v>841.0920000000001</v>
      </c>
      <c r="K345" s="182"/>
    </row>
    <row r="346" spans="1:12" s="79" customFormat="1" ht="25.5" x14ac:dyDescent="0.25">
      <c r="A346" s="91" t="s">
        <v>2323</v>
      </c>
      <c r="B346" s="102" t="s">
        <v>626</v>
      </c>
      <c r="C346" s="102" t="s">
        <v>180</v>
      </c>
      <c r="D346" s="92" t="s">
        <v>627</v>
      </c>
      <c r="E346" s="93" t="s">
        <v>184</v>
      </c>
      <c r="F346" s="94">
        <v>35.96</v>
      </c>
      <c r="G346" s="95">
        <v>23.24</v>
      </c>
      <c r="H346" s="96">
        <f t="shared" si="78"/>
        <v>23.24</v>
      </c>
      <c r="I346" s="95">
        <f t="shared" si="79"/>
        <v>835.71039999999994</v>
      </c>
      <c r="J346" s="97">
        <f t="shared" si="80"/>
        <v>835.71039999999994</v>
      </c>
      <c r="K346" s="182"/>
    </row>
    <row r="347" spans="1:12" s="79" customFormat="1" ht="25.5" x14ac:dyDescent="0.25">
      <c r="A347" s="91" t="s">
        <v>2324</v>
      </c>
      <c r="B347" s="102" t="s">
        <v>2325</v>
      </c>
      <c r="C347" s="102" t="s">
        <v>180</v>
      </c>
      <c r="D347" s="92" t="s">
        <v>2326</v>
      </c>
      <c r="E347" s="93" t="s">
        <v>187</v>
      </c>
      <c r="F347" s="94">
        <v>1</v>
      </c>
      <c r="G347" s="95">
        <v>3321.16</v>
      </c>
      <c r="H347" s="96">
        <f t="shared" si="78"/>
        <v>3321.16</v>
      </c>
      <c r="I347" s="95">
        <f t="shared" si="79"/>
        <v>3321.16</v>
      </c>
      <c r="J347" s="97">
        <f t="shared" si="80"/>
        <v>3321.16</v>
      </c>
      <c r="K347" s="182"/>
    </row>
    <row r="348" spans="1:12" s="79" customFormat="1" ht="15" x14ac:dyDescent="0.25">
      <c r="A348" s="91" t="s">
        <v>2327</v>
      </c>
      <c r="B348" s="102" t="s">
        <v>2328</v>
      </c>
      <c r="C348" s="102" t="s">
        <v>397</v>
      </c>
      <c r="D348" s="92" t="s">
        <v>2329</v>
      </c>
      <c r="E348" s="93" t="s">
        <v>692</v>
      </c>
      <c r="F348" s="94">
        <v>1</v>
      </c>
      <c r="G348" s="95">
        <v>16502.509999999998</v>
      </c>
      <c r="H348" s="96">
        <f t="shared" si="78"/>
        <v>16502.509999999998</v>
      </c>
      <c r="I348" s="95">
        <f t="shared" si="79"/>
        <v>16502.509999999998</v>
      </c>
      <c r="J348" s="97">
        <f t="shared" si="80"/>
        <v>16502.509999999998</v>
      </c>
      <c r="K348" s="182"/>
    </row>
    <row r="349" spans="1:12" s="104" customFormat="1" x14ac:dyDescent="0.25">
      <c r="A349" s="98"/>
      <c r="B349" s="98"/>
      <c r="C349" s="98"/>
      <c r="D349" s="157" t="s">
        <v>1</v>
      </c>
      <c r="E349" s="103"/>
      <c r="F349" s="115"/>
      <c r="G349" s="115"/>
      <c r="H349" s="115"/>
      <c r="I349" s="110">
        <f>SUM(I299:I348)</f>
        <v>66152.121999999988</v>
      </c>
      <c r="J349" s="101">
        <f>SUM(J299:J348)</f>
        <v>66152.121999999988</v>
      </c>
      <c r="K349" s="176"/>
      <c r="L349" s="215"/>
    </row>
    <row r="350" spans="1:12" s="104" customFormat="1" x14ac:dyDescent="0.25">
      <c r="A350" s="88" t="s">
        <v>160</v>
      </c>
      <c r="B350" s="88"/>
      <c r="C350" s="88"/>
      <c r="D350" s="89" t="s">
        <v>628</v>
      </c>
      <c r="E350" s="90"/>
      <c r="F350" s="90"/>
      <c r="G350" s="90"/>
      <c r="H350" s="90"/>
      <c r="I350" s="90"/>
      <c r="J350" s="163"/>
      <c r="K350" s="176"/>
      <c r="L350" s="79"/>
    </row>
    <row r="351" spans="1:12" s="104" customFormat="1" ht="25.5" x14ac:dyDescent="0.25">
      <c r="A351" s="91" t="s">
        <v>561</v>
      </c>
      <c r="B351" s="102" t="s">
        <v>629</v>
      </c>
      <c r="C351" s="102" t="s">
        <v>180</v>
      </c>
      <c r="D351" s="92" t="s">
        <v>630</v>
      </c>
      <c r="E351" s="93" t="s">
        <v>179</v>
      </c>
      <c r="F351" s="94">
        <v>256.25</v>
      </c>
      <c r="G351" s="95">
        <v>8.33</v>
      </c>
      <c r="H351" s="96">
        <f t="shared" ref="H351" si="84">G351*(1-$L$5)</f>
        <v>8.33</v>
      </c>
      <c r="I351" s="95">
        <f t="shared" ref="I351" si="85">F351*G351</f>
        <v>2134.5625</v>
      </c>
      <c r="J351" s="97">
        <f t="shared" ref="J351" si="86">H351*F351</f>
        <v>2134.5625</v>
      </c>
      <c r="K351" s="176"/>
      <c r="L351" s="79"/>
    </row>
    <row r="352" spans="1:12" s="104" customFormat="1" ht="38.25" x14ac:dyDescent="0.25">
      <c r="A352" s="91" t="s">
        <v>564</v>
      </c>
      <c r="B352" s="102" t="s">
        <v>631</v>
      </c>
      <c r="C352" s="102" t="s">
        <v>180</v>
      </c>
      <c r="D352" s="92" t="s">
        <v>632</v>
      </c>
      <c r="E352" s="93" t="s">
        <v>179</v>
      </c>
      <c r="F352" s="94">
        <v>324.07</v>
      </c>
      <c r="G352" s="95">
        <v>74.760000000000005</v>
      </c>
      <c r="H352" s="96">
        <f t="shared" ref="H352:H354" si="87">G352*(1-$L$5)</f>
        <v>74.760000000000005</v>
      </c>
      <c r="I352" s="95">
        <f t="shared" ref="I352:I354" si="88">F352*G352</f>
        <v>24227.4732</v>
      </c>
      <c r="J352" s="97">
        <f t="shared" ref="J352:J354" si="89">H352*F352</f>
        <v>24227.4732</v>
      </c>
      <c r="K352" s="176"/>
      <c r="L352" s="79"/>
    </row>
    <row r="353" spans="1:12" s="104" customFormat="1" ht="25.5" x14ac:dyDescent="0.25">
      <c r="A353" s="91" t="s">
        <v>567</v>
      </c>
      <c r="B353" s="102" t="s">
        <v>2330</v>
      </c>
      <c r="C353" s="102" t="s">
        <v>180</v>
      </c>
      <c r="D353" s="92" t="s">
        <v>2331</v>
      </c>
      <c r="E353" s="93" t="s">
        <v>179</v>
      </c>
      <c r="F353" s="94">
        <v>1053.93</v>
      </c>
      <c r="G353" s="95">
        <v>30.53</v>
      </c>
      <c r="H353" s="96">
        <f t="shared" si="87"/>
        <v>30.53</v>
      </c>
      <c r="I353" s="95">
        <f t="shared" si="88"/>
        <v>32176.482900000003</v>
      </c>
      <c r="J353" s="97">
        <f t="shared" si="89"/>
        <v>32176.482900000003</v>
      </c>
      <c r="K353" s="176"/>
      <c r="L353" s="79"/>
    </row>
    <row r="354" spans="1:12" s="104" customFormat="1" ht="25.5" x14ac:dyDescent="0.25">
      <c r="A354" s="91" t="s">
        <v>568</v>
      </c>
      <c r="B354" s="102" t="s">
        <v>2332</v>
      </c>
      <c r="C354" s="102" t="s">
        <v>180</v>
      </c>
      <c r="D354" s="92" t="s">
        <v>2333</v>
      </c>
      <c r="E354" s="93" t="s">
        <v>179</v>
      </c>
      <c r="F354" s="94">
        <v>437.03</v>
      </c>
      <c r="G354" s="95">
        <v>19.239999999999998</v>
      </c>
      <c r="H354" s="96">
        <f t="shared" si="87"/>
        <v>19.239999999999998</v>
      </c>
      <c r="I354" s="95">
        <f t="shared" si="88"/>
        <v>8408.4571999999989</v>
      </c>
      <c r="J354" s="97">
        <f t="shared" si="89"/>
        <v>8408.4571999999989</v>
      </c>
      <c r="K354" s="176"/>
      <c r="L354" s="79"/>
    </row>
    <row r="355" spans="1:12" s="104" customFormat="1" x14ac:dyDescent="0.25">
      <c r="A355" s="98"/>
      <c r="B355" s="98"/>
      <c r="C355" s="98"/>
      <c r="D355" s="157" t="s">
        <v>1</v>
      </c>
      <c r="E355" s="103"/>
      <c r="F355" s="115"/>
      <c r="G355" s="115"/>
      <c r="H355" s="115"/>
      <c r="I355" s="110">
        <f>SUM(I351:I354)</f>
        <v>66946.9758</v>
      </c>
      <c r="J355" s="101">
        <f>SUM(J351:J354)</f>
        <v>66946.9758</v>
      </c>
      <c r="K355" s="176"/>
      <c r="L355" s="215"/>
    </row>
    <row r="356" spans="1:12" s="79" customFormat="1" x14ac:dyDescent="0.25">
      <c r="A356" s="88" t="s">
        <v>161</v>
      </c>
      <c r="B356" s="88"/>
      <c r="C356" s="88"/>
      <c r="D356" s="89" t="s">
        <v>17</v>
      </c>
      <c r="E356" s="90"/>
      <c r="F356" s="90"/>
      <c r="G356" s="90"/>
      <c r="H356" s="90"/>
      <c r="I356" s="90"/>
      <c r="J356" s="163"/>
      <c r="K356" s="175"/>
    </row>
    <row r="357" spans="1:12" s="79" customFormat="1" x14ac:dyDescent="0.25">
      <c r="A357" s="91" t="s">
        <v>274</v>
      </c>
      <c r="B357" s="102" t="s">
        <v>633</v>
      </c>
      <c r="C357" s="102" t="s">
        <v>178</v>
      </c>
      <c r="D357" s="92" t="s">
        <v>634</v>
      </c>
      <c r="E357" s="93" t="s">
        <v>187</v>
      </c>
      <c r="F357" s="94">
        <v>6</v>
      </c>
      <c r="G357" s="95">
        <v>110.89</v>
      </c>
      <c r="H357" s="96">
        <f t="shared" ref="H357:H392" si="90">G357*(1-$L$5)</f>
        <v>110.89</v>
      </c>
      <c r="I357" s="95">
        <f t="shared" ref="I357:I364" si="91">F357*G357</f>
        <v>665.34</v>
      </c>
      <c r="J357" s="97">
        <f t="shared" ref="J357:J392" si="92">H357*F357</f>
        <v>665.34</v>
      </c>
      <c r="K357" s="175"/>
    </row>
    <row r="358" spans="1:12" s="79" customFormat="1" x14ac:dyDescent="0.25">
      <c r="A358" s="91" t="s">
        <v>276</v>
      </c>
      <c r="B358" s="102" t="s">
        <v>636</v>
      </c>
      <c r="C358" s="102" t="s">
        <v>180</v>
      </c>
      <c r="D358" s="92" t="s">
        <v>637</v>
      </c>
      <c r="E358" s="93" t="s">
        <v>187</v>
      </c>
      <c r="F358" s="94">
        <v>7</v>
      </c>
      <c r="G358" s="95">
        <v>445.93</v>
      </c>
      <c r="H358" s="96">
        <f t="shared" si="90"/>
        <v>445.93</v>
      </c>
      <c r="I358" s="95">
        <f t="shared" si="91"/>
        <v>3121.51</v>
      </c>
      <c r="J358" s="97">
        <f t="shared" si="92"/>
        <v>3121.51</v>
      </c>
      <c r="K358" s="175"/>
    </row>
    <row r="359" spans="1:12" s="79" customFormat="1" ht="51" x14ac:dyDescent="0.25">
      <c r="A359" s="91" t="s">
        <v>2334</v>
      </c>
      <c r="B359" s="102" t="s">
        <v>639</v>
      </c>
      <c r="C359" s="102" t="s">
        <v>180</v>
      </c>
      <c r="D359" s="92" t="s">
        <v>640</v>
      </c>
      <c r="E359" s="93" t="s">
        <v>187</v>
      </c>
      <c r="F359" s="94">
        <v>2</v>
      </c>
      <c r="G359" s="95">
        <v>775.18</v>
      </c>
      <c r="H359" s="96">
        <f t="shared" si="90"/>
        <v>775.18</v>
      </c>
      <c r="I359" s="95">
        <f t="shared" si="91"/>
        <v>1550.36</v>
      </c>
      <c r="J359" s="97">
        <f t="shared" si="92"/>
        <v>1550.36</v>
      </c>
      <c r="K359" s="175"/>
    </row>
    <row r="360" spans="1:12" s="79" customFormat="1" x14ac:dyDescent="0.25">
      <c r="A360" s="91" t="s">
        <v>2335</v>
      </c>
      <c r="B360" s="102" t="s">
        <v>642</v>
      </c>
      <c r="C360" s="102" t="s">
        <v>186</v>
      </c>
      <c r="D360" s="92" t="s">
        <v>643</v>
      </c>
      <c r="E360" s="93" t="s">
        <v>2239</v>
      </c>
      <c r="F360" s="94">
        <v>1</v>
      </c>
      <c r="G360" s="95">
        <v>631.48</v>
      </c>
      <c r="H360" s="96">
        <f t="shared" si="90"/>
        <v>631.48</v>
      </c>
      <c r="I360" s="95">
        <f t="shared" si="91"/>
        <v>631.48</v>
      </c>
      <c r="J360" s="97">
        <f t="shared" si="92"/>
        <v>631.48</v>
      </c>
      <c r="K360" s="175"/>
    </row>
    <row r="361" spans="1:12" s="79" customFormat="1" x14ac:dyDescent="0.25">
      <c r="A361" s="91" t="s">
        <v>2336</v>
      </c>
      <c r="B361" s="102" t="s">
        <v>645</v>
      </c>
      <c r="C361" s="102" t="s">
        <v>500</v>
      </c>
      <c r="D361" s="92" t="s">
        <v>646</v>
      </c>
      <c r="E361" s="93" t="s">
        <v>187</v>
      </c>
      <c r="F361" s="94">
        <v>2</v>
      </c>
      <c r="G361" s="95">
        <v>144.94999999999999</v>
      </c>
      <c r="H361" s="96">
        <f t="shared" si="90"/>
        <v>144.94999999999999</v>
      </c>
      <c r="I361" s="95">
        <f t="shared" si="91"/>
        <v>289.89999999999998</v>
      </c>
      <c r="J361" s="97">
        <f t="shared" si="92"/>
        <v>289.89999999999998</v>
      </c>
      <c r="K361" s="175"/>
    </row>
    <row r="362" spans="1:12" s="79" customFormat="1" x14ac:dyDescent="0.25">
      <c r="A362" s="91" t="s">
        <v>2337</v>
      </c>
      <c r="B362" s="102" t="s">
        <v>270</v>
      </c>
      <c r="C362" s="102" t="s">
        <v>252</v>
      </c>
      <c r="D362" s="92" t="s">
        <v>349</v>
      </c>
      <c r="E362" s="93" t="s">
        <v>187</v>
      </c>
      <c r="F362" s="94">
        <v>2</v>
      </c>
      <c r="G362" s="95">
        <v>109.68</v>
      </c>
      <c r="H362" s="96">
        <f t="shared" si="90"/>
        <v>109.68</v>
      </c>
      <c r="I362" s="95">
        <f t="shared" si="91"/>
        <v>219.36</v>
      </c>
      <c r="J362" s="97">
        <f t="shared" si="92"/>
        <v>219.36</v>
      </c>
      <c r="K362" s="175"/>
    </row>
    <row r="363" spans="1:12" s="79" customFormat="1" x14ac:dyDescent="0.25">
      <c r="A363" s="91" t="s">
        <v>2338</v>
      </c>
      <c r="B363" s="102" t="s">
        <v>269</v>
      </c>
      <c r="C363" s="102" t="s">
        <v>186</v>
      </c>
      <c r="D363" s="92" t="s">
        <v>348</v>
      </c>
      <c r="E363" s="93" t="s">
        <v>187</v>
      </c>
      <c r="F363" s="94">
        <v>2</v>
      </c>
      <c r="G363" s="95">
        <v>112.55</v>
      </c>
      <c r="H363" s="96">
        <f t="shared" si="90"/>
        <v>112.55</v>
      </c>
      <c r="I363" s="95">
        <f t="shared" si="91"/>
        <v>225.1</v>
      </c>
      <c r="J363" s="97">
        <f t="shared" si="92"/>
        <v>225.1</v>
      </c>
      <c r="K363" s="175"/>
    </row>
    <row r="364" spans="1:12" s="79" customFormat="1" ht="38.25" x14ac:dyDescent="0.25">
      <c r="A364" s="91" t="s">
        <v>2339</v>
      </c>
      <c r="B364" s="102" t="s">
        <v>650</v>
      </c>
      <c r="C364" s="102" t="s">
        <v>559</v>
      </c>
      <c r="D364" s="92" t="s">
        <v>651</v>
      </c>
      <c r="E364" s="93" t="s">
        <v>560</v>
      </c>
      <c r="F364" s="94">
        <v>1</v>
      </c>
      <c r="G364" s="95">
        <v>1981.36</v>
      </c>
      <c r="H364" s="96">
        <f t="shared" si="90"/>
        <v>1981.36</v>
      </c>
      <c r="I364" s="95">
        <f t="shared" si="91"/>
        <v>1981.36</v>
      </c>
      <c r="J364" s="97">
        <f t="shared" si="92"/>
        <v>1981.36</v>
      </c>
      <c r="K364" s="175"/>
    </row>
    <row r="365" spans="1:12" s="79" customFormat="1" ht="25.5" x14ac:dyDescent="0.25">
      <c r="A365" s="91" t="s">
        <v>2340</v>
      </c>
      <c r="B365" s="102" t="s">
        <v>268</v>
      </c>
      <c r="C365" s="102" t="s">
        <v>180</v>
      </c>
      <c r="D365" s="92" t="s">
        <v>2341</v>
      </c>
      <c r="E365" s="93" t="s">
        <v>187</v>
      </c>
      <c r="F365" s="94">
        <v>79</v>
      </c>
      <c r="G365" s="95">
        <v>27.43</v>
      </c>
      <c r="H365" s="96">
        <f t="shared" ref="H365:H371" si="93">G365*(1-$L$5)</f>
        <v>27.43</v>
      </c>
      <c r="I365" s="95">
        <f t="shared" ref="I365:I371" si="94">F365*G365</f>
        <v>2166.9699999999998</v>
      </c>
      <c r="J365" s="97">
        <f t="shared" ref="J365:J371" si="95">H365*F365</f>
        <v>2166.9699999999998</v>
      </c>
      <c r="K365" s="175"/>
    </row>
    <row r="366" spans="1:12" s="79" customFormat="1" x14ac:dyDescent="0.25">
      <c r="A366" s="91" t="s">
        <v>2342</v>
      </c>
      <c r="B366" s="102" t="s">
        <v>654</v>
      </c>
      <c r="C366" s="102" t="s">
        <v>186</v>
      </c>
      <c r="D366" s="92" t="s">
        <v>655</v>
      </c>
      <c r="E366" s="93" t="s">
        <v>2239</v>
      </c>
      <c r="F366" s="94">
        <v>1</v>
      </c>
      <c r="G366" s="95">
        <v>19.510000000000002</v>
      </c>
      <c r="H366" s="96">
        <f t="shared" si="93"/>
        <v>19.510000000000002</v>
      </c>
      <c r="I366" s="95">
        <f t="shared" si="94"/>
        <v>19.510000000000002</v>
      </c>
      <c r="J366" s="97">
        <f t="shared" si="95"/>
        <v>19.510000000000002</v>
      </c>
      <c r="K366" s="175"/>
    </row>
    <row r="367" spans="1:12" s="79" customFormat="1" x14ac:dyDescent="0.25">
      <c r="A367" s="91" t="s">
        <v>2343</v>
      </c>
      <c r="B367" s="102" t="s">
        <v>271</v>
      </c>
      <c r="C367" s="102" t="s">
        <v>186</v>
      </c>
      <c r="D367" s="92" t="s">
        <v>272</v>
      </c>
      <c r="E367" s="93" t="s">
        <v>2239</v>
      </c>
      <c r="F367" s="94">
        <v>21</v>
      </c>
      <c r="G367" s="95">
        <v>19.510000000000002</v>
      </c>
      <c r="H367" s="96">
        <f t="shared" si="93"/>
        <v>19.510000000000002</v>
      </c>
      <c r="I367" s="95">
        <f t="shared" si="94"/>
        <v>409.71000000000004</v>
      </c>
      <c r="J367" s="97">
        <f t="shared" si="95"/>
        <v>409.71000000000004</v>
      </c>
      <c r="K367" s="175"/>
    </row>
    <row r="368" spans="1:12" s="79" customFormat="1" x14ac:dyDescent="0.25">
      <c r="A368" s="91" t="s">
        <v>2344</v>
      </c>
      <c r="B368" s="102" t="s">
        <v>658</v>
      </c>
      <c r="C368" s="102" t="s">
        <v>186</v>
      </c>
      <c r="D368" s="92" t="s">
        <v>659</v>
      </c>
      <c r="E368" s="93" t="s">
        <v>2239</v>
      </c>
      <c r="F368" s="94">
        <v>6</v>
      </c>
      <c r="G368" s="95">
        <v>19.510000000000002</v>
      </c>
      <c r="H368" s="96">
        <f t="shared" si="93"/>
        <v>19.510000000000002</v>
      </c>
      <c r="I368" s="95">
        <f t="shared" si="94"/>
        <v>117.06</v>
      </c>
      <c r="J368" s="97">
        <f t="shared" si="95"/>
        <v>117.06</v>
      </c>
      <c r="K368" s="175"/>
    </row>
    <row r="369" spans="1:11" s="79" customFormat="1" x14ac:dyDescent="0.25">
      <c r="A369" s="91" t="s">
        <v>2345</v>
      </c>
      <c r="B369" s="102" t="s">
        <v>660</v>
      </c>
      <c r="C369" s="102" t="s">
        <v>186</v>
      </c>
      <c r="D369" s="92" t="s">
        <v>661</v>
      </c>
      <c r="E369" s="93" t="s">
        <v>2239</v>
      </c>
      <c r="F369" s="94">
        <v>2</v>
      </c>
      <c r="G369" s="95">
        <v>19</v>
      </c>
      <c r="H369" s="96">
        <f t="shared" si="93"/>
        <v>19</v>
      </c>
      <c r="I369" s="95">
        <f t="shared" si="94"/>
        <v>38</v>
      </c>
      <c r="J369" s="97">
        <f t="shared" si="95"/>
        <v>38</v>
      </c>
      <c r="K369" s="175"/>
    </row>
    <row r="370" spans="1:11" s="79" customFormat="1" x14ac:dyDescent="0.25">
      <c r="A370" s="91" t="s">
        <v>2346</v>
      </c>
      <c r="B370" s="102" t="s">
        <v>662</v>
      </c>
      <c r="C370" s="102" t="s">
        <v>186</v>
      </c>
      <c r="D370" s="92" t="s">
        <v>663</v>
      </c>
      <c r="E370" s="93" t="s">
        <v>2239</v>
      </c>
      <c r="F370" s="94">
        <v>7</v>
      </c>
      <c r="G370" s="95">
        <v>19</v>
      </c>
      <c r="H370" s="96">
        <f t="shared" si="93"/>
        <v>19</v>
      </c>
      <c r="I370" s="95">
        <f t="shared" si="94"/>
        <v>133</v>
      </c>
      <c r="J370" s="97">
        <f t="shared" si="95"/>
        <v>133</v>
      </c>
      <c r="K370" s="175"/>
    </row>
    <row r="371" spans="1:11" s="79" customFormat="1" x14ac:dyDescent="0.25">
      <c r="A371" s="91" t="s">
        <v>2347</v>
      </c>
      <c r="B371" s="102" t="s">
        <v>303</v>
      </c>
      <c r="C371" s="102" t="s">
        <v>178</v>
      </c>
      <c r="D371" s="92" t="s">
        <v>664</v>
      </c>
      <c r="E371" s="93" t="s">
        <v>375</v>
      </c>
      <c r="F371" s="94">
        <v>2</v>
      </c>
      <c r="G371" s="95">
        <v>28.81</v>
      </c>
      <c r="H371" s="96">
        <f t="shared" si="93"/>
        <v>28.81</v>
      </c>
      <c r="I371" s="95">
        <f t="shared" si="94"/>
        <v>57.62</v>
      </c>
      <c r="J371" s="97">
        <f t="shared" si="95"/>
        <v>57.62</v>
      </c>
      <c r="K371" s="175"/>
    </row>
    <row r="372" spans="1:11" s="79" customFormat="1" ht="25.5" x14ac:dyDescent="0.25">
      <c r="A372" s="91" t="s">
        <v>2348</v>
      </c>
      <c r="B372" s="102" t="s">
        <v>665</v>
      </c>
      <c r="C372" s="102" t="s">
        <v>178</v>
      </c>
      <c r="D372" s="92" t="s">
        <v>666</v>
      </c>
      <c r="E372" s="93" t="s">
        <v>375</v>
      </c>
      <c r="F372" s="94">
        <v>2</v>
      </c>
      <c r="G372" s="95">
        <v>36.81</v>
      </c>
      <c r="H372" s="96">
        <f t="shared" si="90"/>
        <v>36.81</v>
      </c>
      <c r="I372" s="95">
        <f t="shared" ref="I372:I379" si="96">F372*G372</f>
        <v>73.62</v>
      </c>
      <c r="J372" s="97">
        <f t="shared" si="92"/>
        <v>73.62</v>
      </c>
      <c r="K372" s="175"/>
    </row>
    <row r="373" spans="1:11" s="79" customFormat="1" x14ac:dyDescent="0.25">
      <c r="A373" s="91" t="s">
        <v>2349</v>
      </c>
      <c r="B373" s="102" t="s">
        <v>667</v>
      </c>
      <c r="C373" s="102" t="s">
        <v>178</v>
      </c>
      <c r="D373" s="92" t="s">
        <v>668</v>
      </c>
      <c r="E373" s="93" t="s">
        <v>375</v>
      </c>
      <c r="F373" s="94">
        <v>2</v>
      </c>
      <c r="G373" s="95">
        <v>27.54</v>
      </c>
      <c r="H373" s="96">
        <f t="shared" si="90"/>
        <v>27.54</v>
      </c>
      <c r="I373" s="95">
        <f t="shared" si="96"/>
        <v>55.08</v>
      </c>
      <c r="J373" s="97">
        <f t="shared" si="92"/>
        <v>55.08</v>
      </c>
      <c r="K373" s="175"/>
    </row>
    <row r="374" spans="1:11" s="79" customFormat="1" x14ac:dyDescent="0.25">
      <c r="A374" s="91" t="s">
        <v>2350</v>
      </c>
      <c r="B374" s="102" t="s">
        <v>302</v>
      </c>
      <c r="C374" s="102" t="s">
        <v>178</v>
      </c>
      <c r="D374" s="92" t="s">
        <v>669</v>
      </c>
      <c r="E374" s="93" t="s">
        <v>375</v>
      </c>
      <c r="F374" s="94">
        <v>2</v>
      </c>
      <c r="G374" s="95">
        <v>27.54</v>
      </c>
      <c r="H374" s="96">
        <f t="shared" si="90"/>
        <v>27.54</v>
      </c>
      <c r="I374" s="95">
        <f t="shared" si="96"/>
        <v>55.08</v>
      </c>
      <c r="J374" s="97">
        <f t="shared" si="92"/>
        <v>55.08</v>
      </c>
      <c r="K374" s="175"/>
    </row>
    <row r="375" spans="1:11" s="79" customFormat="1" x14ac:dyDescent="0.25">
      <c r="A375" s="91" t="s">
        <v>2351</v>
      </c>
      <c r="B375" s="102" t="s">
        <v>670</v>
      </c>
      <c r="C375" s="102" t="s">
        <v>178</v>
      </c>
      <c r="D375" s="92" t="s">
        <v>671</v>
      </c>
      <c r="E375" s="93" t="s">
        <v>375</v>
      </c>
      <c r="F375" s="94">
        <v>2</v>
      </c>
      <c r="G375" s="95">
        <v>27.54</v>
      </c>
      <c r="H375" s="96">
        <f t="shared" si="90"/>
        <v>27.54</v>
      </c>
      <c r="I375" s="95">
        <f t="shared" si="96"/>
        <v>55.08</v>
      </c>
      <c r="J375" s="97">
        <f t="shared" si="92"/>
        <v>55.08</v>
      </c>
      <c r="K375" s="175"/>
    </row>
    <row r="376" spans="1:11" s="79" customFormat="1" ht="25.5" x14ac:dyDescent="0.25">
      <c r="A376" s="91" t="s">
        <v>2352</v>
      </c>
      <c r="B376" s="102" t="s">
        <v>672</v>
      </c>
      <c r="C376" s="102" t="s">
        <v>178</v>
      </c>
      <c r="D376" s="92" t="s">
        <v>673</v>
      </c>
      <c r="E376" s="93" t="s">
        <v>375</v>
      </c>
      <c r="F376" s="94">
        <v>1</v>
      </c>
      <c r="G376" s="95">
        <v>69.86</v>
      </c>
      <c r="H376" s="96">
        <f t="shared" si="90"/>
        <v>69.86</v>
      </c>
      <c r="I376" s="95">
        <f t="shared" si="96"/>
        <v>69.86</v>
      </c>
      <c r="J376" s="97">
        <f t="shared" si="92"/>
        <v>69.86</v>
      </c>
      <c r="K376" s="175"/>
    </row>
    <row r="377" spans="1:11" s="79" customFormat="1" ht="38.25" x14ac:dyDescent="0.25">
      <c r="A377" s="91" t="s">
        <v>2353</v>
      </c>
      <c r="B377" s="102" t="s">
        <v>273</v>
      </c>
      <c r="C377" s="102" t="s">
        <v>180</v>
      </c>
      <c r="D377" s="92" t="s">
        <v>350</v>
      </c>
      <c r="E377" s="93" t="s">
        <v>141</v>
      </c>
      <c r="F377" s="94">
        <v>65.8</v>
      </c>
      <c r="G377" s="95">
        <v>65.81</v>
      </c>
      <c r="H377" s="96">
        <f t="shared" si="90"/>
        <v>65.81</v>
      </c>
      <c r="I377" s="95">
        <f t="shared" si="96"/>
        <v>4330.2979999999998</v>
      </c>
      <c r="J377" s="97">
        <f t="shared" si="92"/>
        <v>4330.2979999999998</v>
      </c>
      <c r="K377" s="175"/>
    </row>
    <row r="378" spans="1:11" s="79" customFormat="1" ht="38.25" x14ac:dyDescent="0.25">
      <c r="A378" s="91" t="s">
        <v>2354</v>
      </c>
      <c r="B378" s="131" t="s">
        <v>674</v>
      </c>
      <c r="C378" s="133" t="s">
        <v>180</v>
      </c>
      <c r="D378" s="92" t="s">
        <v>675</v>
      </c>
      <c r="E378" s="93" t="s">
        <v>187</v>
      </c>
      <c r="F378" s="94">
        <v>15</v>
      </c>
      <c r="G378" s="95">
        <v>98.6</v>
      </c>
      <c r="H378" s="96">
        <f t="shared" si="90"/>
        <v>98.6</v>
      </c>
      <c r="I378" s="95">
        <f t="shared" si="96"/>
        <v>1479</v>
      </c>
      <c r="J378" s="97">
        <f t="shared" si="92"/>
        <v>1479</v>
      </c>
      <c r="K378" s="175"/>
    </row>
    <row r="379" spans="1:11" s="79" customFormat="1" ht="38.25" x14ac:dyDescent="0.25">
      <c r="A379" s="91" t="s">
        <v>2355</v>
      </c>
      <c r="B379" s="102" t="s">
        <v>676</v>
      </c>
      <c r="C379" s="102" t="s">
        <v>180</v>
      </c>
      <c r="D379" s="92" t="s">
        <v>677</v>
      </c>
      <c r="E379" s="93" t="s">
        <v>187</v>
      </c>
      <c r="F379" s="94">
        <v>1</v>
      </c>
      <c r="G379" s="95">
        <v>105.1</v>
      </c>
      <c r="H379" s="96">
        <f t="shared" si="90"/>
        <v>105.1</v>
      </c>
      <c r="I379" s="95">
        <f t="shared" si="96"/>
        <v>105.1</v>
      </c>
      <c r="J379" s="97">
        <f t="shared" si="92"/>
        <v>105.1</v>
      </c>
      <c r="K379" s="175"/>
    </row>
    <row r="380" spans="1:11" s="79" customFormat="1" ht="38.25" x14ac:dyDescent="0.25">
      <c r="A380" s="91" t="s">
        <v>2356</v>
      </c>
      <c r="B380" s="102" t="s">
        <v>678</v>
      </c>
      <c r="C380" s="102" t="s">
        <v>180</v>
      </c>
      <c r="D380" s="92" t="s">
        <v>679</v>
      </c>
      <c r="E380" s="93" t="s">
        <v>187</v>
      </c>
      <c r="F380" s="94">
        <v>8</v>
      </c>
      <c r="G380" s="95">
        <v>264.75</v>
      </c>
      <c r="H380" s="96">
        <f t="shared" si="90"/>
        <v>264.75</v>
      </c>
      <c r="I380" s="95">
        <f t="shared" ref="I380:I383" si="97">F380*G380</f>
        <v>2118</v>
      </c>
      <c r="J380" s="97">
        <f t="shared" si="92"/>
        <v>2118</v>
      </c>
      <c r="K380" s="175"/>
    </row>
    <row r="381" spans="1:11" s="79" customFormat="1" ht="25.5" x14ac:dyDescent="0.25">
      <c r="A381" s="91" t="s">
        <v>2357</v>
      </c>
      <c r="B381" s="102" t="s">
        <v>680</v>
      </c>
      <c r="C381" s="102" t="s">
        <v>180</v>
      </c>
      <c r="D381" s="92" t="s">
        <v>681</v>
      </c>
      <c r="E381" s="93" t="s">
        <v>187</v>
      </c>
      <c r="F381" s="94">
        <v>3</v>
      </c>
      <c r="G381" s="95">
        <v>374.87</v>
      </c>
      <c r="H381" s="96">
        <f t="shared" si="90"/>
        <v>374.87</v>
      </c>
      <c r="I381" s="95">
        <f t="shared" si="97"/>
        <v>1124.6100000000001</v>
      </c>
      <c r="J381" s="97">
        <f t="shared" si="92"/>
        <v>1124.6100000000001</v>
      </c>
      <c r="K381" s="175"/>
    </row>
    <row r="382" spans="1:11" s="79" customFormat="1" ht="25.5" x14ac:dyDescent="0.25">
      <c r="A382" s="91" t="s">
        <v>2358</v>
      </c>
      <c r="B382" s="102" t="s">
        <v>629</v>
      </c>
      <c r="C382" s="102" t="s">
        <v>180</v>
      </c>
      <c r="D382" s="92" t="s">
        <v>630</v>
      </c>
      <c r="E382" s="93" t="s">
        <v>179</v>
      </c>
      <c r="F382" s="94">
        <v>2.82</v>
      </c>
      <c r="G382" s="95">
        <v>8.33</v>
      </c>
      <c r="H382" s="96">
        <f t="shared" si="90"/>
        <v>8.33</v>
      </c>
      <c r="I382" s="95">
        <f t="shared" si="97"/>
        <v>23.490600000000001</v>
      </c>
      <c r="J382" s="97">
        <f t="shared" si="92"/>
        <v>23.490600000000001</v>
      </c>
      <c r="K382" s="175"/>
    </row>
    <row r="383" spans="1:11" s="79" customFormat="1" ht="25.5" x14ac:dyDescent="0.25">
      <c r="A383" s="91" t="s">
        <v>2359</v>
      </c>
      <c r="B383" s="102" t="s">
        <v>682</v>
      </c>
      <c r="C383" s="102" t="s">
        <v>186</v>
      </c>
      <c r="D383" s="92" t="s">
        <v>683</v>
      </c>
      <c r="E383" s="93" t="s">
        <v>2239</v>
      </c>
      <c r="F383" s="94">
        <v>1</v>
      </c>
      <c r="G383" s="95">
        <v>928.43</v>
      </c>
      <c r="H383" s="96">
        <f t="shared" si="90"/>
        <v>928.43</v>
      </c>
      <c r="I383" s="95">
        <f t="shared" si="97"/>
        <v>928.43</v>
      </c>
      <c r="J383" s="97">
        <f t="shared" si="92"/>
        <v>928.43</v>
      </c>
      <c r="K383" s="175"/>
    </row>
    <row r="384" spans="1:11" s="79" customFormat="1" x14ac:dyDescent="0.25">
      <c r="A384" s="91" t="s">
        <v>2360</v>
      </c>
      <c r="B384" s="102" t="s">
        <v>684</v>
      </c>
      <c r="C384" s="102" t="s">
        <v>479</v>
      </c>
      <c r="D384" s="92" t="s">
        <v>685</v>
      </c>
      <c r="E384" s="93" t="s">
        <v>187</v>
      </c>
      <c r="F384" s="94">
        <v>1</v>
      </c>
      <c r="G384" s="95">
        <v>837.33</v>
      </c>
      <c r="H384" s="96">
        <f t="shared" si="90"/>
        <v>837.33</v>
      </c>
      <c r="I384" s="95">
        <f t="shared" ref="I384:I392" si="98">F384*G384</f>
        <v>837.33</v>
      </c>
      <c r="J384" s="97">
        <f t="shared" si="92"/>
        <v>837.33</v>
      </c>
      <c r="K384" s="175"/>
    </row>
    <row r="385" spans="1:12" s="79" customFormat="1" ht="25.5" x14ac:dyDescent="0.25">
      <c r="A385" s="91" t="s">
        <v>2361</v>
      </c>
      <c r="B385" s="102" t="s">
        <v>686</v>
      </c>
      <c r="C385" s="102" t="s">
        <v>180</v>
      </c>
      <c r="D385" s="92" t="s">
        <v>687</v>
      </c>
      <c r="E385" s="93" t="s">
        <v>187</v>
      </c>
      <c r="F385" s="94">
        <v>1</v>
      </c>
      <c r="G385" s="95">
        <v>111.54</v>
      </c>
      <c r="H385" s="96">
        <f t="shared" si="90"/>
        <v>111.54</v>
      </c>
      <c r="I385" s="95">
        <f t="shared" si="98"/>
        <v>111.54</v>
      </c>
      <c r="J385" s="97">
        <f t="shared" si="92"/>
        <v>111.54</v>
      </c>
      <c r="K385" s="175"/>
    </row>
    <row r="386" spans="1:12" s="79" customFormat="1" ht="38.25" x14ac:dyDescent="0.25">
      <c r="A386" s="91" t="s">
        <v>2362</v>
      </c>
      <c r="B386" s="102" t="s">
        <v>688</v>
      </c>
      <c r="C386" s="102" t="s">
        <v>180</v>
      </c>
      <c r="D386" s="92" t="s">
        <v>689</v>
      </c>
      <c r="E386" s="93" t="s">
        <v>187</v>
      </c>
      <c r="F386" s="94">
        <v>5</v>
      </c>
      <c r="G386" s="95">
        <v>204.33</v>
      </c>
      <c r="H386" s="96">
        <f t="shared" si="90"/>
        <v>204.33</v>
      </c>
      <c r="I386" s="95">
        <f t="shared" si="98"/>
        <v>1021.6500000000001</v>
      </c>
      <c r="J386" s="97">
        <f t="shared" si="92"/>
        <v>1021.6500000000001</v>
      </c>
      <c r="K386" s="175"/>
    </row>
    <row r="387" spans="1:12" s="79" customFormat="1" ht="25.5" x14ac:dyDescent="0.25">
      <c r="A387" s="91" t="s">
        <v>2363</v>
      </c>
      <c r="B387" s="102" t="s">
        <v>690</v>
      </c>
      <c r="C387" s="102" t="s">
        <v>397</v>
      </c>
      <c r="D387" s="92" t="s">
        <v>691</v>
      </c>
      <c r="E387" s="93" t="s">
        <v>692</v>
      </c>
      <c r="F387" s="94">
        <v>2</v>
      </c>
      <c r="G387" s="95">
        <v>3852.88</v>
      </c>
      <c r="H387" s="96">
        <f t="shared" si="90"/>
        <v>3852.88</v>
      </c>
      <c r="I387" s="95">
        <f t="shared" si="98"/>
        <v>7705.76</v>
      </c>
      <c r="J387" s="97">
        <f t="shared" si="92"/>
        <v>7705.76</v>
      </c>
      <c r="K387" s="175"/>
    </row>
    <row r="388" spans="1:12" s="79" customFormat="1" ht="25.5" x14ac:dyDescent="0.25">
      <c r="A388" s="91" t="s">
        <v>2364</v>
      </c>
      <c r="B388" s="102" t="s">
        <v>622</v>
      </c>
      <c r="C388" s="102" t="s">
        <v>180</v>
      </c>
      <c r="D388" s="92" t="s">
        <v>623</v>
      </c>
      <c r="E388" s="93" t="s">
        <v>184</v>
      </c>
      <c r="F388" s="94">
        <v>4.1399999999999997</v>
      </c>
      <c r="G388" s="95">
        <v>8.8000000000000007</v>
      </c>
      <c r="H388" s="96">
        <f t="shared" si="90"/>
        <v>8.8000000000000007</v>
      </c>
      <c r="I388" s="95">
        <f t="shared" si="98"/>
        <v>36.432000000000002</v>
      </c>
      <c r="J388" s="97">
        <f t="shared" si="92"/>
        <v>36.432000000000002</v>
      </c>
      <c r="K388" s="175"/>
    </row>
    <row r="389" spans="1:12" s="79" customFormat="1" ht="38.25" x14ac:dyDescent="0.25">
      <c r="A389" s="91" t="s">
        <v>2365</v>
      </c>
      <c r="B389" s="102" t="s">
        <v>624</v>
      </c>
      <c r="C389" s="102" t="s">
        <v>180</v>
      </c>
      <c r="D389" s="92" t="s">
        <v>625</v>
      </c>
      <c r="E389" s="93" t="s">
        <v>184</v>
      </c>
      <c r="F389" s="94">
        <v>0.55000000000000004</v>
      </c>
      <c r="G389" s="95">
        <v>210.8</v>
      </c>
      <c r="H389" s="96">
        <f t="shared" si="90"/>
        <v>210.8</v>
      </c>
      <c r="I389" s="95">
        <f t="shared" si="98"/>
        <v>115.94000000000001</v>
      </c>
      <c r="J389" s="97">
        <f t="shared" si="92"/>
        <v>115.94000000000001</v>
      </c>
      <c r="K389" s="175"/>
    </row>
    <row r="390" spans="1:12" s="79" customFormat="1" ht="25.5" x14ac:dyDescent="0.25">
      <c r="A390" s="91" t="s">
        <v>2366</v>
      </c>
      <c r="B390" s="102" t="s">
        <v>626</v>
      </c>
      <c r="C390" s="102" t="s">
        <v>180</v>
      </c>
      <c r="D390" s="92" t="s">
        <v>627</v>
      </c>
      <c r="E390" s="93" t="s">
        <v>184</v>
      </c>
      <c r="F390" s="94">
        <v>5.38</v>
      </c>
      <c r="G390" s="95">
        <v>23.24</v>
      </c>
      <c r="H390" s="96">
        <f t="shared" si="90"/>
        <v>23.24</v>
      </c>
      <c r="I390" s="95">
        <f t="shared" si="98"/>
        <v>125.03119999999998</v>
      </c>
      <c r="J390" s="97">
        <f t="shared" si="92"/>
        <v>125.03119999999998</v>
      </c>
      <c r="K390" s="175"/>
    </row>
    <row r="391" spans="1:12" s="79" customFormat="1" ht="38.25" x14ac:dyDescent="0.25">
      <c r="A391" s="91" t="s">
        <v>2367</v>
      </c>
      <c r="B391" s="102" t="s">
        <v>693</v>
      </c>
      <c r="C391" s="102" t="s">
        <v>186</v>
      </c>
      <c r="D391" s="92" t="s">
        <v>694</v>
      </c>
      <c r="E391" s="93" t="s">
        <v>141</v>
      </c>
      <c r="F391" s="94">
        <v>14.3</v>
      </c>
      <c r="G391" s="95">
        <v>522.91</v>
      </c>
      <c r="H391" s="96">
        <f t="shared" si="90"/>
        <v>522.91</v>
      </c>
      <c r="I391" s="95">
        <f t="shared" si="98"/>
        <v>7477.6130000000003</v>
      </c>
      <c r="J391" s="97">
        <f t="shared" si="92"/>
        <v>7477.6130000000003</v>
      </c>
      <c r="K391" s="175"/>
    </row>
    <row r="392" spans="1:12" s="79" customFormat="1" ht="25.5" x14ac:dyDescent="0.25">
      <c r="A392" s="91" t="s">
        <v>2368</v>
      </c>
      <c r="B392" s="102" t="s">
        <v>258</v>
      </c>
      <c r="C392" s="102" t="s">
        <v>186</v>
      </c>
      <c r="D392" s="92" t="s">
        <v>259</v>
      </c>
      <c r="E392" s="93" t="s">
        <v>141</v>
      </c>
      <c r="F392" s="94">
        <v>21.65</v>
      </c>
      <c r="G392" s="95">
        <v>112</v>
      </c>
      <c r="H392" s="96">
        <f t="shared" si="90"/>
        <v>112</v>
      </c>
      <c r="I392" s="95">
        <f t="shared" si="98"/>
        <v>2424.7999999999997</v>
      </c>
      <c r="J392" s="97">
        <f t="shared" si="92"/>
        <v>2424.7999999999997</v>
      </c>
      <c r="K392" s="175"/>
    </row>
    <row r="393" spans="1:12" s="79" customFormat="1" x14ac:dyDescent="0.25">
      <c r="A393" s="98"/>
      <c r="B393" s="98"/>
      <c r="C393" s="98"/>
      <c r="D393" s="157" t="s">
        <v>1</v>
      </c>
      <c r="E393" s="99"/>
      <c r="F393" s="115"/>
      <c r="G393" s="115"/>
      <c r="H393" s="115"/>
      <c r="I393" s="110">
        <f>SUM(I357:I392)</f>
        <v>41900.024800000007</v>
      </c>
      <c r="J393" s="101">
        <f>SUM(J357:J392)</f>
        <v>41900.024800000007</v>
      </c>
      <c r="K393" s="175"/>
      <c r="L393" s="215"/>
    </row>
    <row r="394" spans="1:12" s="79" customFormat="1" x14ac:dyDescent="0.25">
      <c r="A394" s="88" t="s">
        <v>162</v>
      </c>
      <c r="B394" s="88"/>
      <c r="C394" s="88"/>
      <c r="D394" s="89" t="s">
        <v>18</v>
      </c>
      <c r="E394" s="116"/>
      <c r="F394" s="90"/>
      <c r="G394" s="116"/>
      <c r="H394" s="116"/>
      <c r="I394" s="116"/>
      <c r="J394" s="164"/>
      <c r="K394" s="175"/>
    </row>
    <row r="395" spans="1:12" s="79" customFormat="1" ht="51" x14ac:dyDescent="0.25">
      <c r="A395" s="98" t="s">
        <v>277</v>
      </c>
      <c r="B395" s="102" t="s">
        <v>695</v>
      </c>
      <c r="C395" s="102" t="s">
        <v>180</v>
      </c>
      <c r="D395" s="92" t="s">
        <v>696</v>
      </c>
      <c r="E395" s="93" t="s">
        <v>179</v>
      </c>
      <c r="F395" s="94">
        <v>1050.93</v>
      </c>
      <c r="G395" s="95">
        <v>5.59</v>
      </c>
      <c r="H395" s="96">
        <f t="shared" ref="H395" si="99">G395*(1-$L$5)</f>
        <v>5.59</v>
      </c>
      <c r="I395" s="95">
        <f t="shared" ref="I395" si="100">F395*G395</f>
        <v>5874.6986999999999</v>
      </c>
      <c r="J395" s="97">
        <f t="shared" ref="J395" si="101">H395*F395</f>
        <v>5874.6986999999999</v>
      </c>
      <c r="K395" s="175"/>
    </row>
    <row r="396" spans="1:12" s="79" customFormat="1" ht="38.25" x14ac:dyDescent="0.25">
      <c r="A396" s="98" t="s">
        <v>635</v>
      </c>
      <c r="B396" s="102" t="s">
        <v>275</v>
      </c>
      <c r="C396" s="102" t="s">
        <v>180</v>
      </c>
      <c r="D396" s="92" t="s">
        <v>301</v>
      </c>
      <c r="E396" s="93" t="s">
        <v>179</v>
      </c>
      <c r="F396" s="94">
        <v>2726.33</v>
      </c>
      <c r="G396" s="95">
        <v>2.82</v>
      </c>
      <c r="H396" s="96">
        <f t="shared" ref="H396:H397" si="102">G396*(1-$L$5)</f>
        <v>2.82</v>
      </c>
      <c r="I396" s="95">
        <f t="shared" ref="I396:I397" si="103">F396*G396</f>
        <v>7688.2505999999994</v>
      </c>
      <c r="J396" s="97">
        <f t="shared" ref="J396:J397" si="104">H396*F396</f>
        <v>7688.2505999999994</v>
      </c>
      <c r="K396" s="175"/>
    </row>
    <row r="397" spans="1:12" s="79" customFormat="1" ht="51" x14ac:dyDescent="0.25">
      <c r="A397" s="98" t="s">
        <v>638</v>
      </c>
      <c r="B397" s="102" t="s">
        <v>697</v>
      </c>
      <c r="C397" s="102" t="s">
        <v>180</v>
      </c>
      <c r="D397" s="92" t="s">
        <v>698</v>
      </c>
      <c r="E397" s="93" t="s">
        <v>179</v>
      </c>
      <c r="F397" s="94">
        <v>1050.93</v>
      </c>
      <c r="G397" s="95">
        <v>40.53</v>
      </c>
      <c r="H397" s="96">
        <f t="shared" si="102"/>
        <v>40.53</v>
      </c>
      <c r="I397" s="95">
        <f t="shared" si="103"/>
        <v>42594.192900000002</v>
      </c>
      <c r="J397" s="97">
        <f t="shared" si="104"/>
        <v>42594.192900000002</v>
      </c>
      <c r="K397" s="175"/>
    </row>
    <row r="398" spans="1:12" s="79" customFormat="1" ht="63.75" x14ac:dyDescent="0.25">
      <c r="A398" s="98" t="s">
        <v>641</v>
      </c>
      <c r="B398" s="102" t="s">
        <v>699</v>
      </c>
      <c r="C398" s="102" t="s">
        <v>180</v>
      </c>
      <c r="D398" s="92" t="s">
        <v>700</v>
      </c>
      <c r="E398" s="93" t="s">
        <v>179</v>
      </c>
      <c r="F398" s="94">
        <v>226.9</v>
      </c>
      <c r="G398" s="95">
        <v>21.37</v>
      </c>
      <c r="H398" s="96">
        <f t="shared" ref="H398:H402" si="105">G398*(1-$L$5)</f>
        <v>21.37</v>
      </c>
      <c r="I398" s="95">
        <f t="shared" ref="I398:I402" si="106">F398*G398</f>
        <v>4848.8530000000001</v>
      </c>
      <c r="J398" s="97">
        <f t="shared" ref="J398:J402" si="107">H398*F398</f>
        <v>4848.8530000000001</v>
      </c>
      <c r="K398" s="175"/>
    </row>
    <row r="399" spans="1:12" s="79" customFormat="1" ht="63.75" x14ac:dyDescent="0.25">
      <c r="A399" s="98" t="s">
        <v>644</v>
      </c>
      <c r="B399" s="102" t="s">
        <v>701</v>
      </c>
      <c r="C399" s="102" t="s">
        <v>180</v>
      </c>
      <c r="D399" s="92" t="s">
        <v>702</v>
      </c>
      <c r="E399" s="93" t="s">
        <v>179</v>
      </c>
      <c r="F399" s="94">
        <v>2252.33</v>
      </c>
      <c r="G399" s="95">
        <v>25.43</v>
      </c>
      <c r="H399" s="96">
        <f t="shared" si="105"/>
        <v>25.43</v>
      </c>
      <c r="I399" s="95">
        <f t="shared" si="106"/>
        <v>57276.751899999996</v>
      </c>
      <c r="J399" s="97">
        <f t="shared" si="107"/>
        <v>57276.751899999996</v>
      </c>
      <c r="K399" s="175"/>
    </row>
    <row r="400" spans="1:12" s="79" customFormat="1" ht="25.5" x14ac:dyDescent="0.25">
      <c r="A400" s="98" t="s">
        <v>647</v>
      </c>
      <c r="B400" s="102" t="s">
        <v>703</v>
      </c>
      <c r="C400" s="102" t="s">
        <v>180</v>
      </c>
      <c r="D400" s="92" t="s">
        <v>704</v>
      </c>
      <c r="E400" s="93" t="s">
        <v>179</v>
      </c>
      <c r="F400" s="94">
        <v>2252.33</v>
      </c>
      <c r="G400" s="95">
        <v>11.86</v>
      </c>
      <c r="H400" s="96">
        <f t="shared" si="105"/>
        <v>11.86</v>
      </c>
      <c r="I400" s="95">
        <f t="shared" si="106"/>
        <v>26712.6338</v>
      </c>
      <c r="J400" s="97">
        <f t="shared" si="107"/>
        <v>26712.6338</v>
      </c>
      <c r="K400" s="175"/>
    </row>
    <row r="401" spans="1:12" s="79" customFormat="1" x14ac:dyDescent="0.25">
      <c r="A401" s="98" t="s">
        <v>648</v>
      </c>
      <c r="B401" s="102" t="s">
        <v>705</v>
      </c>
      <c r="C401" s="102" t="s">
        <v>479</v>
      </c>
      <c r="D401" s="92" t="s">
        <v>2369</v>
      </c>
      <c r="E401" s="93" t="s">
        <v>179</v>
      </c>
      <c r="F401" s="94">
        <v>307.94</v>
      </c>
      <c r="G401" s="95">
        <v>63.72</v>
      </c>
      <c r="H401" s="96">
        <f t="shared" si="105"/>
        <v>63.72</v>
      </c>
      <c r="I401" s="95">
        <f t="shared" si="106"/>
        <v>19621.936799999999</v>
      </c>
      <c r="J401" s="97">
        <f t="shared" si="107"/>
        <v>19621.936799999999</v>
      </c>
      <c r="K401" s="175"/>
    </row>
    <row r="402" spans="1:12" s="79" customFormat="1" ht="51" x14ac:dyDescent="0.25">
      <c r="A402" s="98" t="s">
        <v>649</v>
      </c>
      <c r="B402" s="102" t="s">
        <v>707</v>
      </c>
      <c r="C402" s="102" t="s">
        <v>180</v>
      </c>
      <c r="D402" s="92" t="s">
        <v>708</v>
      </c>
      <c r="E402" s="93" t="s">
        <v>179</v>
      </c>
      <c r="F402" s="94">
        <v>394.37</v>
      </c>
      <c r="G402" s="95">
        <v>24.66</v>
      </c>
      <c r="H402" s="96">
        <f t="shared" si="105"/>
        <v>24.66</v>
      </c>
      <c r="I402" s="95">
        <f t="shared" si="106"/>
        <v>9725.1642000000011</v>
      </c>
      <c r="J402" s="97">
        <f t="shared" si="107"/>
        <v>9725.1642000000011</v>
      </c>
      <c r="K402" s="175"/>
    </row>
    <row r="403" spans="1:12" s="79" customFormat="1" ht="38.25" x14ac:dyDescent="0.25">
      <c r="A403" s="98" t="s">
        <v>652</v>
      </c>
      <c r="B403" s="102" t="s">
        <v>710</v>
      </c>
      <c r="C403" s="102" t="s">
        <v>180</v>
      </c>
      <c r="D403" s="92" t="s">
        <v>711</v>
      </c>
      <c r="E403" s="93" t="s">
        <v>179</v>
      </c>
      <c r="F403" s="94">
        <v>813.35</v>
      </c>
      <c r="G403" s="95">
        <v>19.27</v>
      </c>
      <c r="H403" s="96">
        <f t="shared" ref="H403:H406" si="108">G403*(1-$L$5)</f>
        <v>19.27</v>
      </c>
      <c r="I403" s="95">
        <f t="shared" ref="I403:I406" si="109">F403*G403</f>
        <v>15673.254500000001</v>
      </c>
      <c r="J403" s="97">
        <f t="shared" ref="J403:J406" si="110">H403*F403</f>
        <v>15673.254500000001</v>
      </c>
      <c r="K403" s="175"/>
    </row>
    <row r="404" spans="1:12" s="79" customFormat="1" ht="38.25" x14ac:dyDescent="0.25">
      <c r="A404" s="98" t="s">
        <v>653</v>
      </c>
      <c r="B404" s="102" t="s">
        <v>713</v>
      </c>
      <c r="C404" s="102" t="s">
        <v>180</v>
      </c>
      <c r="D404" s="92" t="s">
        <v>714</v>
      </c>
      <c r="E404" s="93" t="s">
        <v>179</v>
      </c>
      <c r="F404" s="94">
        <v>394.37</v>
      </c>
      <c r="G404" s="95">
        <v>3.39</v>
      </c>
      <c r="H404" s="96">
        <f t="shared" si="108"/>
        <v>3.39</v>
      </c>
      <c r="I404" s="95">
        <f t="shared" si="109"/>
        <v>1336.9143000000001</v>
      </c>
      <c r="J404" s="97">
        <f t="shared" si="110"/>
        <v>1336.9143000000001</v>
      </c>
      <c r="K404" s="175"/>
    </row>
    <row r="405" spans="1:12" s="79" customFormat="1" ht="38.25" x14ac:dyDescent="0.25">
      <c r="A405" s="98" t="s">
        <v>656</v>
      </c>
      <c r="B405" s="102" t="s">
        <v>290</v>
      </c>
      <c r="C405" s="102" t="s">
        <v>180</v>
      </c>
      <c r="D405" s="92" t="s">
        <v>175</v>
      </c>
      <c r="E405" s="93" t="s">
        <v>179</v>
      </c>
      <c r="F405" s="94">
        <v>1017.86</v>
      </c>
      <c r="G405" s="95">
        <v>8.0299999999999994</v>
      </c>
      <c r="H405" s="96">
        <f t="shared" si="108"/>
        <v>8.0299999999999994</v>
      </c>
      <c r="I405" s="95">
        <f t="shared" si="109"/>
        <v>8173.4157999999998</v>
      </c>
      <c r="J405" s="97">
        <f t="shared" si="110"/>
        <v>8173.4157999999998</v>
      </c>
      <c r="K405" s="175"/>
    </row>
    <row r="406" spans="1:12" s="79" customFormat="1" ht="38.25" x14ac:dyDescent="0.25">
      <c r="A406" s="98" t="s">
        <v>657</v>
      </c>
      <c r="B406" s="102" t="s">
        <v>2370</v>
      </c>
      <c r="C406" s="102" t="s">
        <v>186</v>
      </c>
      <c r="D406" s="92" t="s">
        <v>2371</v>
      </c>
      <c r="E406" s="93" t="s">
        <v>2372</v>
      </c>
      <c r="F406" s="94">
        <v>1017.86</v>
      </c>
      <c r="G406" s="95">
        <v>3.75</v>
      </c>
      <c r="H406" s="96">
        <f t="shared" si="108"/>
        <v>3.75</v>
      </c>
      <c r="I406" s="95">
        <f t="shared" si="109"/>
        <v>3816.9749999999999</v>
      </c>
      <c r="J406" s="97">
        <f t="shared" si="110"/>
        <v>3816.9749999999999</v>
      </c>
      <c r="K406" s="175"/>
    </row>
    <row r="407" spans="1:12" s="104" customFormat="1" x14ac:dyDescent="0.25">
      <c r="A407" s="98"/>
      <c r="B407" s="98"/>
      <c r="C407" s="98"/>
      <c r="D407" s="157" t="s">
        <v>1</v>
      </c>
      <c r="E407" s="103"/>
      <c r="F407" s="100"/>
      <c r="G407" s="100"/>
      <c r="H407" s="100"/>
      <c r="I407" s="129">
        <f>SUM(I395:I406)</f>
        <v>203343.04150000002</v>
      </c>
      <c r="J407" s="101">
        <f>SUM(J395:J406)</f>
        <v>203343.04150000002</v>
      </c>
      <c r="K407" s="176"/>
      <c r="L407" s="215"/>
    </row>
    <row r="408" spans="1:12" s="79" customFormat="1" x14ac:dyDescent="0.25">
      <c r="A408" s="88" t="s">
        <v>162</v>
      </c>
      <c r="B408" s="88"/>
      <c r="C408" s="88"/>
      <c r="D408" s="89" t="s">
        <v>19</v>
      </c>
      <c r="E408" s="90"/>
      <c r="F408" s="90"/>
      <c r="G408" s="90"/>
      <c r="H408" s="90"/>
      <c r="I408" s="90"/>
      <c r="J408" s="163"/>
      <c r="K408" s="175"/>
    </row>
    <row r="409" spans="1:12" s="79" customFormat="1" ht="25.5" x14ac:dyDescent="0.25">
      <c r="A409" s="91" t="s">
        <v>278</v>
      </c>
      <c r="B409" s="102" t="s">
        <v>717</v>
      </c>
      <c r="C409" s="102" t="s">
        <v>180</v>
      </c>
      <c r="D409" s="92" t="s">
        <v>718</v>
      </c>
      <c r="E409" s="93" t="s">
        <v>179</v>
      </c>
      <c r="F409" s="94">
        <v>2252.33</v>
      </c>
      <c r="G409" s="95">
        <v>2.92</v>
      </c>
      <c r="H409" s="96">
        <f t="shared" ref="H409:H410" si="111">G409*(1-$L$5)</f>
        <v>2.92</v>
      </c>
      <c r="I409" s="95">
        <f t="shared" ref="I409:I410" si="112">F409*G409</f>
        <v>6576.8035999999993</v>
      </c>
      <c r="J409" s="97">
        <f t="shared" ref="J409:J410" si="113">H409*F409</f>
        <v>6576.8035999999993</v>
      </c>
      <c r="K409" s="175"/>
    </row>
    <row r="410" spans="1:12" s="79" customFormat="1" ht="25.5" x14ac:dyDescent="0.25">
      <c r="A410" s="91" t="s">
        <v>351</v>
      </c>
      <c r="B410" s="102" t="s">
        <v>719</v>
      </c>
      <c r="C410" s="102" t="s">
        <v>180</v>
      </c>
      <c r="D410" s="92" t="s">
        <v>720</v>
      </c>
      <c r="E410" s="93" t="s">
        <v>179</v>
      </c>
      <c r="F410" s="94">
        <v>813.35</v>
      </c>
      <c r="G410" s="95">
        <v>3.16</v>
      </c>
      <c r="H410" s="96">
        <f t="shared" si="111"/>
        <v>3.16</v>
      </c>
      <c r="I410" s="95">
        <f t="shared" si="112"/>
        <v>2570.1860000000001</v>
      </c>
      <c r="J410" s="97">
        <f t="shared" si="113"/>
        <v>2570.1860000000001</v>
      </c>
      <c r="K410" s="175"/>
    </row>
    <row r="411" spans="1:12" s="79" customFormat="1" ht="25.5" x14ac:dyDescent="0.25">
      <c r="A411" s="91" t="s">
        <v>352</v>
      </c>
      <c r="B411" s="102" t="s">
        <v>721</v>
      </c>
      <c r="C411" s="102" t="s">
        <v>180</v>
      </c>
      <c r="D411" s="92" t="s">
        <v>722</v>
      </c>
      <c r="E411" s="93" t="s">
        <v>179</v>
      </c>
      <c r="F411" s="94">
        <v>146.72999999999999</v>
      </c>
      <c r="G411" s="95">
        <v>11.25</v>
      </c>
      <c r="H411" s="96">
        <f t="shared" ref="H411:H421" si="114">G411*(1-$L$5)</f>
        <v>11.25</v>
      </c>
      <c r="I411" s="95">
        <f t="shared" ref="I411:I421" si="115">F411*G411</f>
        <v>1650.7124999999999</v>
      </c>
      <c r="J411" s="97">
        <f t="shared" ref="J411:J421" si="116">H411*F411</f>
        <v>1650.7124999999999</v>
      </c>
      <c r="K411" s="175"/>
    </row>
    <row r="412" spans="1:12" s="79" customFormat="1" ht="38.25" x14ac:dyDescent="0.25">
      <c r="A412" s="91" t="s">
        <v>355</v>
      </c>
      <c r="B412" s="102" t="s">
        <v>723</v>
      </c>
      <c r="C412" s="102" t="s">
        <v>180</v>
      </c>
      <c r="D412" s="92" t="s">
        <v>724</v>
      </c>
      <c r="E412" s="93" t="s">
        <v>179</v>
      </c>
      <c r="F412" s="94">
        <v>789.21</v>
      </c>
      <c r="G412" s="95">
        <v>11.39</v>
      </c>
      <c r="H412" s="96">
        <f t="shared" si="114"/>
        <v>11.39</v>
      </c>
      <c r="I412" s="95">
        <f t="shared" si="115"/>
        <v>8989.1019000000015</v>
      </c>
      <c r="J412" s="97">
        <f t="shared" si="116"/>
        <v>8989.1019000000015</v>
      </c>
      <c r="K412" s="175"/>
    </row>
    <row r="413" spans="1:12" s="79" customFormat="1" ht="38.25" x14ac:dyDescent="0.25">
      <c r="A413" s="91" t="s">
        <v>356</v>
      </c>
      <c r="B413" s="102" t="s">
        <v>725</v>
      </c>
      <c r="C413" s="102" t="s">
        <v>180</v>
      </c>
      <c r="D413" s="92" t="s">
        <v>726</v>
      </c>
      <c r="E413" s="93" t="s">
        <v>179</v>
      </c>
      <c r="F413" s="94">
        <v>272.88</v>
      </c>
      <c r="G413" s="95">
        <v>8.6199999999999992</v>
      </c>
      <c r="H413" s="96">
        <f t="shared" si="114"/>
        <v>8.6199999999999992</v>
      </c>
      <c r="I413" s="95">
        <f t="shared" si="115"/>
        <v>2352.2255999999998</v>
      </c>
      <c r="J413" s="97">
        <f t="shared" si="116"/>
        <v>2352.2255999999998</v>
      </c>
      <c r="K413" s="175"/>
    </row>
    <row r="414" spans="1:12" s="79" customFormat="1" ht="25.5" x14ac:dyDescent="0.25">
      <c r="A414" s="91" t="s">
        <v>357</v>
      </c>
      <c r="B414" s="102" t="s">
        <v>194</v>
      </c>
      <c r="C414" s="102" t="s">
        <v>180</v>
      </c>
      <c r="D414" s="92" t="s">
        <v>195</v>
      </c>
      <c r="E414" s="93" t="s">
        <v>179</v>
      </c>
      <c r="F414" s="94">
        <v>1015.44</v>
      </c>
      <c r="G414" s="95">
        <v>8.52</v>
      </c>
      <c r="H414" s="96">
        <f t="shared" si="114"/>
        <v>8.52</v>
      </c>
      <c r="I414" s="95">
        <f t="shared" si="115"/>
        <v>8651.5488000000005</v>
      </c>
      <c r="J414" s="97">
        <f t="shared" si="116"/>
        <v>8651.5488000000005</v>
      </c>
      <c r="K414" s="175"/>
    </row>
    <row r="415" spans="1:12" s="79" customFormat="1" ht="38.25" x14ac:dyDescent="0.25">
      <c r="A415" s="91" t="s">
        <v>358</v>
      </c>
      <c r="B415" s="102" t="s">
        <v>727</v>
      </c>
      <c r="C415" s="102" t="s">
        <v>186</v>
      </c>
      <c r="D415" s="92" t="s">
        <v>2373</v>
      </c>
      <c r="E415" s="93" t="s">
        <v>179</v>
      </c>
      <c r="F415" s="94">
        <v>558.77</v>
      </c>
      <c r="G415" s="95">
        <v>18.850000000000001</v>
      </c>
      <c r="H415" s="96">
        <f t="shared" si="114"/>
        <v>18.850000000000001</v>
      </c>
      <c r="I415" s="95">
        <f t="shared" si="115"/>
        <v>10532.8145</v>
      </c>
      <c r="J415" s="97">
        <f t="shared" si="116"/>
        <v>10532.8145</v>
      </c>
      <c r="K415" s="175"/>
    </row>
    <row r="416" spans="1:12" s="79" customFormat="1" ht="25.5" x14ac:dyDescent="0.25">
      <c r="A416" s="91" t="s">
        <v>706</v>
      </c>
      <c r="B416" s="102" t="s">
        <v>728</v>
      </c>
      <c r="C416" s="102" t="s">
        <v>180</v>
      </c>
      <c r="D416" s="92" t="s">
        <v>729</v>
      </c>
      <c r="E416" s="93" t="s">
        <v>179</v>
      </c>
      <c r="F416" s="94">
        <v>813.35</v>
      </c>
      <c r="G416" s="95">
        <v>9.61</v>
      </c>
      <c r="H416" s="96">
        <f t="shared" si="114"/>
        <v>9.61</v>
      </c>
      <c r="I416" s="95">
        <f t="shared" si="115"/>
        <v>7816.2934999999998</v>
      </c>
      <c r="J416" s="97">
        <f t="shared" si="116"/>
        <v>7816.2934999999998</v>
      </c>
      <c r="K416" s="175"/>
    </row>
    <row r="417" spans="1:12" s="79" customFormat="1" x14ac:dyDescent="0.25">
      <c r="A417" s="91" t="s">
        <v>709</v>
      </c>
      <c r="B417" s="102" t="s">
        <v>730</v>
      </c>
      <c r="C417" s="102" t="s">
        <v>180</v>
      </c>
      <c r="D417" s="92" t="s">
        <v>731</v>
      </c>
      <c r="E417" s="93" t="s">
        <v>179</v>
      </c>
      <c r="F417" s="94">
        <v>138.12</v>
      </c>
      <c r="G417" s="95">
        <v>16.84</v>
      </c>
      <c r="H417" s="96">
        <f t="shared" si="114"/>
        <v>16.84</v>
      </c>
      <c r="I417" s="95">
        <f t="shared" si="115"/>
        <v>2325.9407999999999</v>
      </c>
      <c r="J417" s="97">
        <f t="shared" si="116"/>
        <v>2325.9407999999999</v>
      </c>
      <c r="K417" s="175"/>
    </row>
    <row r="418" spans="1:12" s="79" customFormat="1" x14ac:dyDescent="0.25">
      <c r="A418" s="91" t="s">
        <v>712</v>
      </c>
      <c r="B418" s="102" t="s">
        <v>732</v>
      </c>
      <c r="C418" s="102" t="s">
        <v>180</v>
      </c>
      <c r="D418" s="92" t="s">
        <v>733</v>
      </c>
      <c r="E418" s="93" t="s">
        <v>179</v>
      </c>
      <c r="F418" s="94">
        <v>138.12</v>
      </c>
      <c r="G418" s="95">
        <v>8.99</v>
      </c>
      <c r="H418" s="96">
        <f t="shared" si="114"/>
        <v>8.99</v>
      </c>
      <c r="I418" s="95">
        <f t="shared" si="115"/>
        <v>1241.6988000000001</v>
      </c>
      <c r="J418" s="97">
        <f t="shared" si="116"/>
        <v>1241.6988000000001</v>
      </c>
      <c r="K418" s="175"/>
    </row>
    <row r="419" spans="1:12" s="79" customFormat="1" x14ac:dyDescent="0.25">
      <c r="A419" s="91" t="s">
        <v>715</v>
      </c>
      <c r="B419" s="102" t="s">
        <v>734</v>
      </c>
      <c r="C419" s="102" t="s">
        <v>479</v>
      </c>
      <c r="D419" s="92" t="s">
        <v>735</v>
      </c>
      <c r="E419" s="93" t="s">
        <v>179</v>
      </c>
      <c r="F419" s="94">
        <v>1.53</v>
      </c>
      <c r="G419" s="95">
        <v>394.75</v>
      </c>
      <c r="H419" s="96">
        <f t="shared" si="114"/>
        <v>394.75</v>
      </c>
      <c r="I419" s="95">
        <f t="shared" si="115"/>
        <v>603.96749999999997</v>
      </c>
      <c r="J419" s="97">
        <f t="shared" si="116"/>
        <v>603.96749999999997</v>
      </c>
      <c r="K419" s="175"/>
    </row>
    <row r="420" spans="1:12" s="79" customFormat="1" ht="38.25" x14ac:dyDescent="0.25">
      <c r="A420" s="91" t="s">
        <v>716</v>
      </c>
      <c r="B420" s="102" t="s">
        <v>290</v>
      </c>
      <c r="C420" s="102" t="s">
        <v>180</v>
      </c>
      <c r="D420" s="92" t="s">
        <v>175</v>
      </c>
      <c r="E420" s="93" t="s">
        <v>179</v>
      </c>
      <c r="F420" s="94">
        <v>1017.86</v>
      </c>
      <c r="G420" s="95">
        <v>8.0299999999999994</v>
      </c>
      <c r="H420" s="96">
        <f t="shared" si="114"/>
        <v>8.0299999999999994</v>
      </c>
      <c r="I420" s="95">
        <f t="shared" si="115"/>
        <v>8173.4157999999998</v>
      </c>
      <c r="J420" s="97">
        <f t="shared" si="116"/>
        <v>8173.4157999999998</v>
      </c>
      <c r="K420" s="175"/>
    </row>
    <row r="421" spans="1:12" s="79" customFormat="1" ht="38.25" x14ac:dyDescent="0.25">
      <c r="A421" s="91" t="s">
        <v>2374</v>
      </c>
      <c r="B421" s="102" t="s">
        <v>2370</v>
      </c>
      <c r="C421" s="102" t="s">
        <v>186</v>
      </c>
      <c r="D421" s="92" t="s">
        <v>2371</v>
      </c>
      <c r="E421" s="93" t="s">
        <v>2372</v>
      </c>
      <c r="F421" s="94">
        <v>1017.86</v>
      </c>
      <c r="G421" s="95">
        <v>3.75</v>
      </c>
      <c r="H421" s="96">
        <f t="shared" si="114"/>
        <v>3.75</v>
      </c>
      <c r="I421" s="95">
        <f t="shared" si="115"/>
        <v>3816.9749999999999</v>
      </c>
      <c r="J421" s="97">
        <f t="shared" si="116"/>
        <v>3816.9749999999999</v>
      </c>
      <c r="K421" s="175"/>
    </row>
    <row r="422" spans="1:12" s="79" customFormat="1" x14ac:dyDescent="0.25">
      <c r="A422" s="98"/>
      <c r="B422" s="98"/>
      <c r="C422" s="98"/>
      <c r="D422" s="157" t="s">
        <v>1</v>
      </c>
      <c r="E422" s="99"/>
      <c r="F422" s="100"/>
      <c r="G422" s="100"/>
      <c r="H422" s="100"/>
      <c r="I422" s="129">
        <f>SUM(I409:I421)</f>
        <v>65301.684300000001</v>
      </c>
      <c r="J422" s="101">
        <f>SUM(J409:J421)</f>
        <v>65301.684300000001</v>
      </c>
      <c r="K422" s="175"/>
      <c r="L422" s="215"/>
    </row>
    <row r="423" spans="1:12" s="79" customFormat="1" x14ac:dyDescent="0.25">
      <c r="A423" s="88" t="s">
        <v>163</v>
      </c>
      <c r="B423" s="88"/>
      <c r="C423" s="88"/>
      <c r="D423" s="89" t="s">
        <v>20</v>
      </c>
      <c r="E423" s="90"/>
      <c r="F423" s="90"/>
      <c r="G423" s="90"/>
      <c r="H423" s="90"/>
      <c r="I423" s="90"/>
      <c r="J423" s="163"/>
      <c r="K423" s="175"/>
    </row>
    <row r="424" spans="1:12" s="111" customFormat="1" x14ac:dyDescent="0.25">
      <c r="A424" s="105" t="s">
        <v>2375</v>
      </c>
      <c r="B424" s="114"/>
      <c r="C424" s="114"/>
      <c r="D424" s="107" t="s">
        <v>736</v>
      </c>
      <c r="E424" s="108"/>
      <c r="F424" s="109"/>
      <c r="G424" s="110"/>
      <c r="H424" s="134"/>
      <c r="I424" s="110"/>
      <c r="J424" s="101"/>
      <c r="K424" s="175"/>
      <c r="L424" s="79"/>
    </row>
    <row r="425" spans="1:12" s="79" customFormat="1" ht="25.5" x14ac:dyDescent="0.25">
      <c r="A425" s="91" t="s">
        <v>2376</v>
      </c>
      <c r="B425" s="102" t="s">
        <v>737</v>
      </c>
      <c r="C425" s="102" t="s">
        <v>186</v>
      </c>
      <c r="D425" s="92" t="s">
        <v>738</v>
      </c>
      <c r="E425" s="93" t="s">
        <v>179</v>
      </c>
      <c r="F425" s="94">
        <v>5.27</v>
      </c>
      <c r="G425" s="95">
        <v>337.47</v>
      </c>
      <c r="H425" s="96">
        <f t="shared" ref="H425" si="117">G425*(1-$L$5)</f>
        <v>337.47</v>
      </c>
      <c r="I425" s="95">
        <f>F425*G425</f>
        <v>1778.4668999999999</v>
      </c>
      <c r="J425" s="97">
        <f t="shared" ref="J425" si="118">H425*F425</f>
        <v>1778.4668999999999</v>
      </c>
      <c r="K425" s="175"/>
    </row>
    <row r="426" spans="1:12" s="79" customFormat="1" ht="51" x14ac:dyDescent="0.25">
      <c r="A426" s="91" t="s">
        <v>2377</v>
      </c>
      <c r="B426" s="102" t="s">
        <v>739</v>
      </c>
      <c r="C426" s="102" t="s">
        <v>186</v>
      </c>
      <c r="D426" s="92" t="s">
        <v>2378</v>
      </c>
      <c r="E426" s="93" t="s">
        <v>179</v>
      </c>
      <c r="F426" s="94">
        <v>2.98</v>
      </c>
      <c r="G426" s="95">
        <v>217.04</v>
      </c>
      <c r="H426" s="96">
        <f t="shared" ref="H426:H447" si="119">G426*(1-$L$5)</f>
        <v>217.04</v>
      </c>
      <c r="I426" s="95">
        <f t="shared" ref="I426:I447" si="120">F426*G426</f>
        <v>646.77919999999995</v>
      </c>
      <c r="J426" s="97">
        <f t="shared" ref="J426:J447" si="121">H426*F426</f>
        <v>646.77919999999995</v>
      </c>
      <c r="K426" s="175"/>
    </row>
    <row r="427" spans="1:12" s="79" customFormat="1" ht="25.5" x14ac:dyDescent="0.25">
      <c r="A427" s="91" t="s">
        <v>2379</v>
      </c>
      <c r="B427" s="102" t="s">
        <v>279</v>
      </c>
      <c r="C427" s="102" t="s">
        <v>180</v>
      </c>
      <c r="D427" s="92" t="s">
        <v>2380</v>
      </c>
      <c r="E427" s="93" t="s">
        <v>187</v>
      </c>
      <c r="F427" s="94">
        <v>6</v>
      </c>
      <c r="G427" s="95">
        <v>45.38</v>
      </c>
      <c r="H427" s="96">
        <f t="shared" si="119"/>
        <v>45.38</v>
      </c>
      <c r="I427" s="95">
        <f t="shared" si="120"/>
        <v>272.28000000000003</v>
      </c>
      <c r="J427" s="97">
        <f t="shared" si="121"/>
        <v>272.28000000000003</v>
      </c>
      <c r="K427" s="175"/>
    </row>
    <row r="428" spans="1:12" s="79" customFormat="1" x14ac:dyDescent="0.25">
      <c r="A428" s="91" t="s">
        <v>2381</v>
      </c>
      <c r="B428" s="102" t="s">
        <v>287</v>
      </c>
      <c r="C428" s="102" t="s">
        <v>186</v>
      </c>
      <c r="D428" s="92" t="s">
        <v>288</v>
      </c>
      <c r="E428" s="93" t="s">
        <v>2239</v>
      </c>
      <c r="F428" s="94">
        <v>8</v>
      </c>
      <c r="G428" s="95">
        <v>42.14</v>
      </c>
      <c r="H428" s="96">
        <f t="shared" si="119"/>
        <v>42.14</v>
      </c>
      <c r="I428" s="95">
        <f t="shared" si="120"/>
        <v>337.12</v>
      </c>
      <c r="J428" s="97">
        <f t="shared" si="121"/>
        <v>337.12</v>
      </c>
      <c r="K428" s="175"/>
    </row>
    <row r="429" spans="1:12" s="79" customFormat="1" x14ac:dyDescent="0.25">
      <c r="A429" s="91" t="s">
        <v>2382</v>
      </c>
      <c r="B429" s="102" t="s">
        <v>740</v>
      </c>
      <c r="C429" s="102" t="s">
        <v>186</v>
      </c>
      <c r="D429" s="92" t="s">
        <v>741</v>
      </c>
      <c r="E429" s="93" t="s">
        <v>2239</v>
      </c>
      <c r="F429" s="94">
        <v>4</v>
      </c>
      <c r="G429" s="95">
        <v>149.44999999999999</v>
      </c>
      <c r="H429" s="96">
        <f t="shared" si="119"/>
        <v>149.44999999999999</v>
      </c>
      <c r="I429" s="95">
        <f t="shared" si="120"/>
        <v>597.79999999999995</v>
      </c>
      <c r="J429" s="97">
        <f t="shared" si="121"/>
        <v>597.79999999999995</v>
      </c>
      <c r="K429" s="175"/>
    </row>
    <row r="430" spans="1:12" s="79" customFormat="1" ht="51" x14ac:dyDescent="0.25">
      <c r="A430" s="91" t="s">
        <v>2383</v>
      </c>
      <c r="B430" s="102" t="s">
        <v>280</v>
      </c>
      <c r="C430" s="102" t="s">
        <v>186</v>
      </c>
      <c r="D430" s="92" t="s">
        <v>2384</v>
      </c>
      <c r="E430" s="93" t="s">
        <v>187</v>
      </c>
      <c r="F430" s="94">
        <v>2</v>
      </c>
      <c r="G430" s="95">
        <v>219.24</v>
      </c>
      <c r="H430" s="96">
        <f t="shared" si="119"/>
        <v>219.24</v>
      </c>
      <c r="I430" s="95">
        <f t="shared" si="120"/>
        <v>438.48</v>
      </c>
      <c r="J430" s="97">
        <f t="shared" si="121"/>
        <v>438.48</v>
      </c>
      <c r="K430" s="175"/>
    </row>
    <row r="431" spans="1:12" s="79" customFormat="1" ht="51" x14ac:dyDescent="0.25">
      <c r="A431" s="91" t="s">
        <v>2385</v>
      </c>
      <c r="B431" s="102" t="s">
        <v>281</v>
      </c>
      <c r="C431" s="102" t="s">
        <v>186</v>
      </c>
      <c r="D431" s="92" t="s">
        <v>2386</v>
      </c>
      <c r="E431" s="93" t="s">
        <v>187</v>
      </c>
      <c r="F431" s="94">
        <v>8</v>
      </c>
      <c r="G431" s="95">
        <v>102.94</v>
      </c>
      <c r="H431" s="96">
        <f t="shared" si="119"/>
        <v>102.94</v>
      </c>
      <c r="I431" s="95">
        <f t="shared" si="120"/>
        <v>823.52</v>
      </c>
      <c r="J431" s="97">
        <f t="shared" si="121"/>
        <v>823.52</v>
      </c>
      <c r="K431" s="175"/>
    </row>
    <row r="432" spans="1:12" s="79" customFormat="1" ht="51" x14ac:dyDescent="0.25">
      <c r="A432" s="91" t="s">
        <v>2387</v>
      </c>
      <c r="B432" s="102" t="s">
        <v>742</v>
      </c>
      <c r="C432" s="102" t="s">
        <v>186</v>
      </c>
      <c r="D432" s="92" t="s">
        <v>2388</v>
      </c>
      <c r="E432" s="93" t="s">
        <v>187</v>
      </c>
      <c r="F432" s="94">
        <v>4</v>
      </c>
      <c r="G432" s="95">
        <v>228.63</v>
      </c>
      <c r="H432" s="96">
        <f t="shared" si="119"/>
        <v>228.63</v>
      </c>
      <c r="I432" s="95">
        <f t="shared" si="120"/>
        <v>914.52</v>
      </c>
      <c r="J432" s="97">
        <f t="shared" si="121"/>
        <v>914.52</v>
      </c>
      <c r="K432" s="175"/>
    </row>
    <row r="433" spans="1:12" s="79" customFormat="1" ht="25.5" x14ac:dyDescent="0.25">
      <c r="A433" s="91" t="s">
        <v>2389</v>
      </c>
      <c r="B433" s="102" t="s">
        <v>284</v>
      </c>
      <c r="C433" s="102" t="s">
        <v>180</v>
      </c>
      <c r="D433" s="92" t="s">
        <v>285</v>
      </c>
      <c r="E433" s="93" t="s">
        <v>179</v>
      </c>
      <c r="F433" s="94">
        <v>4.5</v>
      </c>
      <c r="G433" s="95">
        <v>407.76</v>
      </c>
      <c r="H433" s="96">
        <f t="shared" si="119"/>
        <v>407.76</v>
      </c>
      <c r="I433" s="95">
        <f t="shared" si="120"/>
        <v>1834.92</v>
      </c>
      <c r="J433" s="97">
        <f t="shared" si="121"/>
        <v>1834.92</v>
      </c>
      <c r="K433" s="175"/>
    </row>
    <row r="434" spans="1:12" s="111" customFormat="1" x14ac:dyDescent="0.25">
      <c r="A434" s="105" t="s">
        <v>2390</v>
      </c>
      <c r="B434" s="114"/>
      <c r="C434" s="114"/>
      <c r="D434" s="107" t="s">
        <v>743</v>
      </c>
      <c r="E434" s="108"/>
      <c r="F434" s="109"/>
      <c r="G434" s="110"/>
      <c r="H434" s="134"/>
      <c r="I434" s="110"/>
      <c r="J434" s="101"/>
      <c r="K434" s="175"/>
      <c r="L434" s="79"/>
    </row>
    <row r="435" spans="1:12" s="79" customFormat="1" ht="38.25" x14ac:dyDescent="0.25">
      <c r="A435" s="91" t="s">
        <v>2391</v>
      </c>
      <c r="B435" s="102" t="s">
        <v>744</v>
      </c>
      <c r="C435" s="102" t="s">
        <v>186</v>
      </c>
      <c r="D435" s="92" t="s">
        <v>2392</v>
      </c>
      <c r="E435" s="93" t="s">
        <v>179</v>
      </c>
      <c r="F435" s="94">
        <v>14.06</v>
      </c>
      <c r="G435" s="95">
        <v>128.82</v>
      </c>
      <c r="H435" s="96">
        <f t="shared" si="119"/>
        <v>128.82</v>
      </c>
      <c r="I435" s="95">
        <f t="shared" si="120"/>
        <v>1811.2092</v>
      </c>
      <c r="J435" s="97">
        <f t="shared" si="121"/>
        <v>1811.2092</v>
      </c>
      <c r="K435" s="175"/>
    </row>
    <row r="436" spans="1:12" s="79" customFormat="1" ht="25.5" x14ac:dyDescent="0.25">
      <c r="A436" s="91" t="s">
        <v>2393</v>
      </c>
      <c r="B436" s="102" t="s">
        <v>745</v>
      </c>
      <c r="C436" s="102" t="s">
        <v>746</v>
      </c>
      <c r="D436" s="92" t="s">
        <v>747</v>
      </c>
      <c r="E436" s="93" t="s">
        <v>748</v>
      </c>
      <c r="F436" s="94">
        <v>4</v>
      </c>
      <c r="G436" s="95">
        <v>319.56</v>
      </c>
      <c r="H436" s="96">
        <f t="shared" si="119"/>
        <v>319.56</v>
      </c>
      <c r="I436" s="95">
        <f t="shared" si="120"/>
        <v>1278.24</v>
      </c>
      <c r="J436" s="97">
        <f t="shared" si="121"/>
        <v>1278.24</v>
      </c>
      <c r="K436" s="175"/>
    </row>
    <row r="437" spans="1:12" s="79" customFormat="1" ht="25.5" x14ac:dyDescent="0.25">
      <c r="A437" s="91" t="s">
        <v>2394</v>
      </c>
      <c r="B437" s="102" t="s">
        <v>749</v>
      </c>
      <c r="C437" s="102" t="s">
        <v>178</v>
      </c>
      <c r="D437" s="92" t="s">
        <v>750</v>
      </c>
      <c r="E437" s="93" t="s">
        <v>692</v>
      </c>
      <c r="F437" s="94">
        <v>1</v>
      </c>
      <c r="G437" s="95">
        <v>5088.91</v>
      </c>
      <c r="H437" s="96">
        <f t="shared" si="119"/>
        <v>5088.91</v>
      </c>
      <c r="I437" s="95">
        <f t="shared" si="120"/>
        <v>5088.91</v>
      </c>
      <c r="J437" s="97">
        <f t="shared" si="121"/>
        <v>5088.91</v>
      </c>
      <c r="K437" s="175"/>
    </row>
    <row r="438" spans="1:12" s="79" customFormat="1" x14ac:dyDescent="0.25">
      <c r="A438" s="91" t="s">
        <v>2395</v>
      </c>
      <c r="B438" s="102" t="s">
        <v>751</v>
      </c>
      <c r="C438" s="102" t="s">
        <v>500</v>
      </c>
      <c r="D438" s="92" t="s">
        <v>752</v>
      </c>
      <c r="E438" s="93" t="s">
        <v>187</v>
      </c>
      <c r="F438" s="94">
        <v>4</v>
      </c>
      <c r="G438" s="95">
        <v>40.85</v>
      </c>
      <c r="H438" s="96">
        <f t="shared" si="119"/>
        <v>40.85</v>
      </c>
      <c r="I438" s="95">
        <f t="shared" si="120"/>
        <v>163.4</v>
      </c>
      <c r="J438" s="97">
        <f t="shared" si="121"/>
        <v>163.4</v>
      </c>
      <c r="K438" s="175"/>
    </row>
    <row r="439" spans="1:12" s="79" customFormat="1" x14ac:dyDescent="0.25">
      <c r="A439" s="91" t="s">
        <v>2396</v>
      </c>
      <c r="B439" s="102" t="s">
        <v>753</v>
      </c>
      <c r="C439" s="102" t="s">
        <v>500</v>
      </c>
      <c r="D439" s="92" t="s">
        <v>754</v>
      </c>
      <c r="E439" s="93" t="s">
        <v>187</v>
      </c>
      <c r="F439" s="94">
        <v>8</v>
      </c>
      <c r="G439" s="95">
        <v>74.44</v>
      </c>
      <c r="H439" s="96">
        <f t="shared" si="119"/>
        <v>74.44</v>
      </c>
      <c r="I439" s="95">
        <f t="shared" si="120"/>
        <v>595.52</v>
      </c>
      <c r="J439" s="97">
        <f t="shared" si="121"/>
        <v>595.52</v>
      </c>
      <c r="K439" s="175"/>
    </row>
    <row r="440" spans="1:12" s="79" customFormat="1" x14ac:dyDescent="0.25">
      <c r="A440" s="91" t="s">
        <v>2397</v>
      </c>
      <c r="B440" s="102" t="s">
        <v>755</v>
      </c>
      <c r="C440" s="102" t="s">
        <v>500</v>
      </c>
      <c r="D440" s="92" t="s">
        <v>756</v>
      </c>
      <c r="E440" s="93" t="s">
        <v>187</v>
      </c>
      <c r="F440" s="94">
        <v>8</v>
      </c>
      <c r="G440" s="95">
        <v>17.02</v>
      </c>
      <c r="H440" s="96">
        <f t="shared" si="119"/>
        <v>17.02</v>
      </c>
      <c r="I440" s="95">
        <f t="shared" si="120"/>
        <v>136.16</v>
      </c>
      <c r="J440" s="97">
        <f t="shared" si="121"/>
        <v>136.16</v>
      </c>
      <c r="K440" s="175"/>
    </row>
    <row r="441" spans="1:12" s="79" customFormat="1" x14ac:dyDescent="0.25">
      <c r="A441" s="91" t="s">
        <v>2398</v>
      </c>
      <c r="B441" s="102" t="s">
        <v>757</v>
      </c>
      <c r="C441" s="102" t="s">
        <v>500</v>
      </c>
      <c r="D441" s="92" t="s">
        <v>758</v>
      </c>
      <c r="E441" s="93" t="s">
        <v>187</v>
      </c>
      <c r="F441" s="94">
        <v>2</v>
      </c>
      <c r="G441" s="95">
        <v>18.649999999999999</v>
      </c>
      <c r="H441" s="96">
        <f t="shared" si="119"/>
        <v>18.649999999999999</v>
      </c>
      <c r="I441" s="95">
        <f t="shared" si="120"/>
        <v>37.299999999999997</v>
      </c>
      <c r="J441" s="97">
        <f t="shared" si="121"/>
        <v>37.299999999999997</v>
      </c>
      <c r="K441" s="175"/>
    </row>
    <row r="442" spans="1:12" s="79" customFormat="1" x14ac:dyDescent="0.25">
      <c r="A442" s="91" t="s">
        <v>2399</v>
      </c>
      <c r="B442" s="102" t="s">
        <v>759</v>
      </c>
      <c r="C442" s="102" t="s">
        <v>479</v>
      </c>
      <c r="D442" s="92" t="s">
        <v>760</v>
      </c>
      <c r="E442" s="93" t="s">
        <v>187</v>
      </c>
      <c r="F442" s="94">
        <v>26</v>
      </c>
      <c r="G442" s="95">
        <v>59.51</v>
      </c>
      <c r="H442" s="96">
        <f t="shared" si="119"/>
        <v>59.51</v>
      </c>
      <c r="I442" s="95">
        <f t="shared" si="120"/>
        <v>1547.26</v>
      </c>
      <c r="J442" s="97">
        <f t="shared" si="121"/>
        <v>1547.26</v>
      </c>
      <c r="K442" s="175"/>
    </row>
    <row r="443" spans="1:12" s="79" customFormat="1" ht="25.5" x14ac:dyDescent="0.25">
      <c r="A443" s="91" t="s">
        <v>2400</v>
      </c>
      <c r="B443" s="102" t="s">
        <v>761</v>
      </c>
      <c r="C443" s="102" t="s">
        <v>186</v>
      </c>
      <c r="D443" s="92" t="s">
        <v>2401</v>
      </c>
      <c r="E443" s="93" t="s">
        <v>141</v>
      </c>
      <c r="F443" s="94">
        <v>33.6</v>
      </c>
      <c r="G443" s="95">
        <v>17.86</v>
      </c>
      <c r="H443" s="96">
        <f t="shared" si="119"/>
        <v>17.86</v>
      </c>
      <c r="I443" s="95">
        <f t="shared" si="120"/>
        <v>600.096</v>
      </c>
      <c r="J443" s="97">
        <f t="shared" si="121"/>
        <v>600.096</v>
      </c>
      <c r="K443" s="175"/>
    </row>
    <row r="444" spans="1:12" s="79" customFormat="1" x14ac:dyDescent="0.25">
      <c r="A444" s="91" t="s">
        <v>2402</v>
      </c>
      <c r="B444" s="102" t="s">
        <v>762</v>
      </c>
      <c r="C444" s="102" t="s">
        <v>252</v>
      </c>
      <c r="D444" s="92" t="s">
        <v>763</v>
      </c>
      <c r="E444" s="93" t="s">
        <v>187</v>
      </c>
      <c r="F444" s="94">
        <v>42</v>
      </c>
      <c r="G444" s="95">
        <v>4.5199999999999996</v>
      </c>
      <c r="H444" s="96">
        <f t="shared" si="119"/>
        <v>4.5199999999999996</v>
      </c>
      <c r="I444" s="95">
        <f t="shared" si="120"/>
        <v>189.83999999999997</v>
      </c>
      <c r="J444" s="97">
        <f t="shared" si="121"/>
        <v>189.83999999999997</v>
      </c>
      <c r="K444" s="175"/>
    </row>
    <row r="445" spans="1:12" s="79" customFormat="1" ht="38.25" x14ac:dyDescent="0.25">
      <c r="A445" s="91" t="s">
        <v>2403</v>
      </c>
      <c r="B445" s="102" t="s">
        <v>764</v>
      </c>
      <c r="C445" s="102" t="s">
        <v>186</v>
      </c>
      <c r="D445" s="92" t="s">
        <v>2404</v>
      </c>
      <c r="E445" s="93" t="s">
        <v>179</v>
      </c>
      <c r="F445" s="94">
        <v>15.5</v>
      </c>
      <c r="G445" s="95">
        <v>128.82</v>
      </c>
      <c r="H445" s="96">
        <f t="shared" si="119"/>
        <v>128.82</v>
      </c>
      <c r="I445" s="95">
        <f t="shared" si="120"/>
        <v>1996.7099999999998</v>
      </c>
      <c r="J445" s="97">
        <f t="shared" si="121"/>
        <v>1996.7099999999998</v>
      </c>
      <c r="K445" s="175"/>
    </row>
    <row r="446" spans="1:12" s="79" customFormat="1" x14ac:dyDescent="0.25">
      <c r="A446" s="91" t="s">
        <v>2405</v>
      </c>
      <c r="B446" s="102"/>
      <c r="C446" s="102"/>
      <c r="D446" s="92" t="s">
        <v>765</v>
      </c>
      <c r="E446" s="93"/>
      <c r="F446" s="94"/>
      <c r="G446" s="95"/>
      <c r="H446" s="96">
        <f t="shared" si="119"/>
        <v>0</v>
      </c>
      <c r="I446" s="95">
        <f t="shared" si="120"/>
        <v>0</v>
      </c>
      <c r="J446" s="97">
        <f t="shared" si="121"/>
        <v>0</v>
      </c>
      <c r="K446" s="175"/>
    </row>
    <row r="447" spans="1:12" s="79" customFormat="1" x14ac:dyDescent="0.25">
      <c r="A447" s="91" t="s">
        <v>2406</v>
      </c>
      <c r="B447" s="102" t="s">
        <v>291</v>
      </c>
      <c r="C447" s="102" t="s">
        <v>180</v>
      </c>
      <c r="D447" s="92" t="s">
        <v>142</v>
      </c>
      <c r="E447" s="93" t="s">
        <v>179</v>
      </c>
      <c r="F447" s="94">
        <v>935.76</v>
      </c>
      <c r="G447" s="95">
        <v>2.33</v>
      </c>
      <c r="H447" s="96">
        <f t="shared" si="119"/>
        <v>2.33</v>
      </c>
      <c r="I447" s="95">
        <f t="shared" si="120"/>
        <v>2180.3208</v>
      </c>
      <c r="J447" s="97">
        <f t="shared" si="121"/>
        <v>2180.3208</v>
      </c>
      <c r="K447" s="175"/>
    </row>
    <row r="448" spans="1:12" s="79" customFormat="1" x14ac:dyDescent="0.25">
      <c r="A448" s="98"/>
      <c r="B448" s="98"/>
      <c r="C448" s="98"/>
      <c r="D448" s="157" t="s">
        <v>1</v>
      </c>
      <c r="E448" s="99"/>
      <c r="F448" s="100"/>
      <c r="G448" s="100"/>
      <c r="H448" s="100"/>
      <c r="I448" s="129">
        <f>SUM(I424:I447)</f>
        <v>23268.852099999996</v>
      </c>
      <c r="J448" s="101">
        <f>SUM(J424:J447)</f>
        <v>23268.852099999996</v>
      </c>
      <c r="K448" s="175"/>
      <c r="L448" s="215"/>
    </row>
    <row r="449" spans="1:13" s="79" customFormat="1" x14ac:dyDescent="0.25">
      <c r="A449" s="88" t="s">
        <v>164</v>
      </c>
      <c r="B449" s="88"/>
      <c r="C449" s="88"/>
      <c r="D449" s="89" t="s">
        <v>21</v>
      </c>
      <c r="E449" s="90"/>
      <c r="F449" s="90"/>
      <c r="G449" s="90"/>
      <c r="H449" s="90"/>
      <c r="I449" s="90"/>
      <c r="J449" s="163"/>
      <c r="K449" s="175"/>
    </row>
    <row r="450" spans="1:13" s="79" customFormat="1" ht="25.5" x14ac:dyDescent="0.25">
      <c r="A450" s="91" t="s">
        <v>292</v>
      </c>
      <c r="B450" s="102" t="s">
        <v>766</v>
      </c>
      <c r="C450" s="102" t="s">
        <v>180</v>
      </c>
      <c r="D450" s="92" t="s">
        <v>767</v>
      </c>
      <c r="E450" s="93" t="s">
        <v>184</v>
      </c>
      <c r="F450" s="94">
        <v>5.49</v>
      </c>
      <c r="G450" s="95">
        <v>402.99</v>
      </c>
      <c r="H450" s="96">
        <f t="shared" ref="H450:H451" si="122">G450*(1-$L$5)</f>
        <v>402.99</v>
      </c>
      <c r="I450" s="95">
        <f>F450*G450</f>
        <v>2212.4151000000002</v>
      </c>
      <c r="J450" s="97">
        <f t="shared" ref="J450:J451" si="123">H450*F450</f>
        <v>2212.4151000000002</v>
      </c>
      <c r="K450" s="175"/>
    </row>
    <row r="451" spans="1:13" s="79" customFormat="1" ht="38.25" x14ac:dyDescent="0.25">
      <c r="A451" s="91" t="s">
        <v>293</v>
      </c>
      <c r="B451" s="102" t="s">
        <v>768</v>
      </c>
      <c r="C451" s="102" t="s">
        <v>180</v>
      </c>
      <c r="D451" s="92" t="s">
        <v>769</v>
      </c>
      <c r="E451" s="93" t="s">
        <v>179</v>
      </c>
      <c r="F451" s="94">
        <v>54.89</v>
      </c>
      <c r="G451" s="95">
        <v>71.069999999999993</v>
      </c>
      <c r="H451" s="96">
        <f t="shared" si="122"/>
        <v>71.069999999999993</v>
      </c>
      <c r="I451" s="95">
        <f>F451*G451</f>
        <v>3901.0322999999999</v>
      </c>
      <c r="J451" s="97">
        <f t="shared" si="123"/>
        <v>3901.0322999999999</v>
      </c>
      <c r="K451" s="175"/>
    </row>
    <row r="452" spans="1:13" s="104" customFormat="1" x14ac:dyDescent="0.25">
      <c r="A452" s="98"/>
      <c r="B452" s="98"/>
      <c r="C452" s="98"/>
      <c r="D452" s="157" t="s">
        <v>1</v>
      </c>
      <c r="E452" s="103"/>
      <c r="F452" s="100"/>
      <c r="G452" s="100"/>
      <c r="H452" s="100"/>
      <c r="I452" s="129">
        <f>SUM(I450:I451)</f>
        <v>6113.4474</v>
      </c>
      <c r="J452" s="101">
        <f>SUM(J450:J451)</f>
        <v>6113.4474</v>
      </c>
      <c r="K452" s="176"/>
      <c r="L452" s="215"/>
    </row>
    <row r="453" spans="1:13" s="79" customFormat="1" x14ac:dyDescent="0.25">
      <c r="A453" s="88" t="s">
        <v>165</v>
      </c>
      <c r="B453" s="88"/>
      <c r="C453" s="88"/>
      <c r="D453" s="89" t="s">
        <v>22</v>
      </c>
      <c r="E453" s="90"/>
      <c r="F453" s="90"/>
      <c r="G453" s="90"/>
      <c r="H453" s="90"/>
      <c r="I453" s="90"/>
      <c r="J453" s="163"/>
      <c r="K453" s="175"/>
    </row>
    <row r="454" spans="1:13" s="79" customFormat="1" ht="38.25" x14ac:dyDescent="0.25">
      <c r="A454" s="91" t="s">
        <v>177</v>
      </c>
      <c r="B454" s="102" t="s">
        <v>3057</v>
      </c>
      <c r="C454" s="102" t="s">
        <v>178</v>
      </c>
      <c r="D454" s="92" t="s">
        <v>3058</v>
      </c>
      <c r="E454" s="93" t="s">
        <v>31</v>
      </c>
      <c r="F454" s="94">
        <v>1</v>
      </c>
      <c r="G454" s="95">
        <v>78969.5</v>
      </c>
      <c r="H454" s="96">
        <f t="shared" ref="H454:H456" si="124">G454*(1-$L$5)</f>
        <v>78969.5</v>
      </c>
      <c r="I454" s="95">
        <f t="shared" ref="I454:I456" si="125">F454*G454</f>
        <v>78969.5</v>
      </c>
      <c r="J454" s="97">
        <f t="shared" ref="J454:J456" si="126">H454*F454</f>
        <v>78969.5</v>
      </c>
      <c r="K454" s="175"/>
    </row>
    <row r="455" spans="1:13" s="79" customFormat="1" x14ac:dyDescent="0.25">
      <c r="A455" s="105" t="s">
        <v>2199</v>
      </c>
      <c r="B455" s="114"/>
      <c r="C455" s="114"/>
      <c r="D455" s="107" t="s">
        <v>3059</v>
      </c>
      <c r="E455" s="93"/>
      <c r="F455" s="94"/>
      <c r="G455" s="95"/>
      <c r="H455" s="96"/>
      <c r="I455" s="95"/>
      <c r="J455" s="97"/>
      <c r="K455" s="175"/>
    </row>
    <row r="456" spans="1:13" s="79" customFormat="1" ht="25.5" x14ac:dyDescent="0.25">
      <c r="A456" s="91" t="s">
        <v>3047</v>
      </c>
      <c r="B456" s="102" t="s">
        <v>3060</v>
      </c>
      <c r="C456" s="102" t="s">
        <v>479</v>
      </c>
      <c r="D456" s="92" t="s">
        <v>3061</v>
      </c>
      <c r="E456" s="93" t="s">
        <v>187</v>
      </c>
      <c r="F456" s="94">
        <v>1</v>
      </c>
      <c r="G456" s="95">
        <v>439.72325000000001</v>
      </c>
      <c r="H456" s="96">
        <f t="shared" si="124"/>
        <v>439.72325000000001</v>
      </c>
      <c r="I456" s="95">
        <f t="shared" si="125"/>
        <v>439.72325000000001</v>
      </c>
      <c r="J456" s="97">
        <f t="shared" si="126"/>
        <v>439.72325000000001</v>
      </c>
      <c r="K456" s="175"/>
    </row>
    <row r="457" spans="1:13" s="79" customFormat="1" x14ac:dyDescent="0.25">
      <c r="A457" s="98"/>
      <c r="B457" s="98"/>
      <c r="C457" s="98"/>
      <c r="D457" s="157" t="s">
        <v>1</v>
      </c>
      <c r="E457" s="99"/>
      <c r="F457" s="100"/>
      <c r="G457" s="100"/>
      <c r="H457" s="100"/>
      <c r="I457" s="110">
        <f>SUM(I454:I456)</f>
        <v>79409.223249999995</v>
      </c>
      <c r="J457" s="101">
        <f>SUM(J454:J456)</f>
        <v>79409.223249999995</v>
      </c>
      <c r="K457" s="175"/>
      <c r="L457" s="215"/>
    </row>
    <row r="458" spans="1:13" s="79" customFormat="1" x14ac:dyDescent="0.25">
      <c r="A458" s="88" t="s">
        <v>166</v>
      </c>
      <c r="B458" s="88"/>
      <c r="C458" s="88"/>
      <c r="D458" s="89" t="s">
        <v>23</v>
      </c>
      <c r="E458" s="90"/>
      <c r="F458" s="90"/>
      <c r="G458" s="90"/>
      <c r="H458" s="90"/>
      <c r="I458" s="90"/>
      <c r="J458" s="163"/>
      <c r="K458" s="175"/>
      <c r="L458" s="175"/>
    </row>
    <row r="459" spans="1:13" s="79" customFormat="1" x14ac:dyDescent="0.25">
      <c r="A459" s="98" t="s">
        <v>294</v>
      </c>
      <c r="B459" s="102" t="s">
        <v>770</v>
      </c>
      <c r="C459" s="102" t="s">
        <v>178</v>
      </c>
      <c r="D459" s="92" t="s">
        <v>2407</v>
      </c>
      <c r="E459" s="93" t="s">
        <v>375</v>
      </c>
      <c r="F459" s="94">
        <v>1</v>
      </c>
      <c r="G459" s="95">
        <v>171652.78</v>
      </c>
      <c r="H459" s="96">
        <f t="shared" ref="H459" si="127">G459*(1-$L$5)</f>
        <v>171652.78</v>
      </c>
      <c r="I459" s="95">
        <f t="shared" ref="I459" si="128">F459*G459</f>
        <v>171652.78</v>
      </c>
      <c r="J459" s="97">
        <f t="shared" ref="J459" si="129">H459*F459</f>
        <v>171652.78</v>
      </c>
      <c r="K459" s="175"/>
      <c r="L459" s="175"/>
    </row>
    <row r="460" spans="1:13" s="104" customFormat="1" x14ac:dyDescent="0.25">
      <c r="A460" s="98"/>
      <c r="B460" s="98"/>
      <c r="C460" s="98"/>
      <c r="D460" s="157" t="s">
        <v>1</v>
      </c>
      <c r="E460" s="103"/>
      <c r="F460" s="100"/>
      <c r="G460" s="100"/>
      <c r="H460" s="100"/>
      <c r="I460" s="129">
        <f>SUM(I459:I459)</f>
        <v>171652.78</v>
      </c>
      <c r="J460" s="101">
        <f>SUM(J459:J459)</f>
        <v>171652.78</v>
      </c>
      <c r="K460" s="175"/>
      <c r="L460" s="215"/>
      <c r="M460" s="79"/>
    </row>
    <row r="461" spans="1:13" s="79" customFormat="1" x14ac:dyDescent="0.25">
      <c r="A461" s="88" t="s">
        <v>167</v>
      </c>
      <c r="B461" s="88"/>
      <c r="C461" s="88"/>
      <c r="D461" s="89" t="s">
        <v>28</v>
      </c>
      <c r="E461" s="90"/>
      <c r="F461" s="90"/>
      <c r="G461" s="90"/>
      <c r="H461" s="90"/>
      <c r="I461" s="90"/>
      <c r="J461" s="163"/>
      <c r="K461" s="175"/>
      <c r="L461" s="175"/>
    </row>
    <row r="462" spans="1:13" s="79" customFormat="1" ht="25.5" x14ac:dyDescent="0.25">
      <c r="A462" s="91" t="s">
        <v>295</v>
      </c>
      <c r="B462" s="102" t="s">
        <v>296</v>
      </c>
      <c r="C462" s="102" t="s">
        <v>180</v>
      </c>
      <c r="D462" s="92" t="s">
        <v>297</v>
      </c>
      <c r="E462" s="93" t="s">
        <v>179</v>
      </c>
      <c r="F462" s="94">
        <v>840.9</v>
      </c>
      <c r="G462" s="95">
        <v>34.1</v>
      </c>
      <c r="H462" s="96">
        <f t="shared" ref="H462:H463" si="130">G462*(1-$L$5)</f>
        <v>34.1</v>
      </c>
      <c r="I462" s="95">
        <f>F462*G462</f>
        <v>28674.69</v>
      </c>
      <c r="J462" s="97">
        <f t="shared" ref="J462:J463" si="131">H462*F462</f>
        <v>28674.69</v>
      </c>
      <c r="K462" s="175"/>
    </row>
    <row r="463" spans="1:13" s="79" customFormat="1" x14ac:dyDescent="0.25">
      <c r="A463" s="91" t="s">
        <v>2408</v>
      </c>
      <c r="B463" s="102" t="s">
        <v>771</v>
      </c>
      <c r="C463" s="102" t="s">
        <v>180</v>
      </c>
      <c r="D463" s="92" t="s">
        <v>772</v>
      </c>
      <c r="E463" s="93" t="s">
        <v>141</v>
      </c>
      <c r="F463" s="94">
        <v>662.76</v>
      </c>
      <c r="G463" s="95">
        <v>2.65</v>
      </c>
      <c r="H463" s="96">
        <f t="shared" si="130"/>
        <v>2.65</v>
      </c>
      <c r="I463" s="95">
        <f>F463*G463</f>
        <v>1756.3139999999999</v>
      </c>
      <c r="J463" s="97">
        <f t="shared" si="131"/>
        <v>1756.3139999999999</v>
      </c>
      <c r="K463" s="175"/>
    </row>
    <row r="464" spans="1:13" s="104" customFormat="1" x14ac:dyDescent="0.25">
      <c r="A464" s="98"/>
      <c r="B464" s="98"/>
      <c r="C464" s="98"/>
      <c r="D464" s="157" t="s">
        <v>1</v>
      </c>
      <c r="E464" s="103"/>
      <c r="F464" s="100"/>
      <c r="G464" s="100"/>
      <c r="H464" s="100"/>
      <c r="I464" s="129">
        <f>SUM(I462:I463)</f>
        <v>30431.003999999997</v>
      </c>
      <c r="J464" s="101">
        <f>SUM(J462:J463)</f>
        <v>30431.003999999997</v>
      </c>
      <c r="K464" s="176"/>
      <c r="L464" s="215"/>
    </row>
    <row r="465" spans="1:12" s="79" customFormat="1" x14ac:dyDescent="0.25">
      <c r="A465" s="88" t="s">
        <v>168</v>
      </c>
      <c r="B465" s="88"/>
      <c r="C465" s="88"/>
      <c r="D465" s="89" t="s">
        <v>29</v>
      </c>
      <c r="E465" s="90"/>
      <c r="F465" s="90"/>
      <c r="G465" s="90"/>
      <c r="H465" s="90"/>
      <c r="I465" s="90"/>
      <c r="J465" s="163"/>
      <c r="K465" s="175"/>
    </row>
    <row r="466" spans="1:12" s="111" customFormat="1" ht="12.75" customHeight="1" x14ac:dyDescent="0.25">
      <c r="A466" s="112" t="s">
        <v>2576</v>
      </c>
      <c r="B466" s="180"/>
      <c r="C466" s="180"/>
      <c r="D466" s="184" t="s">
        <v>3051</v>
      </c>
      <c r="E466" s="185"/>
      <c r="F466" s="186"/>
      <c r="G466" s="158"/>
      <c r="H466" s="134"/>
      <c r="I466" s="110"/>
      <c r="J466" s="101"/>
      <c r="K466" s="175"/>
      <c r="L466" s="79"/>
    </row>
    <row r="467" spans="1:12" s="79" customFormat="1" ht="52.9" customHeight="1" x14ac:dyDescent="0.25">
      <c r="A467" s="98" t="s">
        <v>2577</v>
      </c>
      <c r="B467" s="181" t="s">
        <v>3036</v>
      </c>
      <c r="C467" s="181" t="s">
        <v>180</v>
      </c>
      <c r="D467" s="103" t="s">
        <v>3037</v>
      </c>
      <c r="E467" s="187" t="s">
        <v>141</v>
      </c>
      <c r="F467" s="188">
        <v>50</v>
      </c>
      <c r="G467" s="189">
        <v>48.02</v>
      </c>
      <c r="H467" s="96">
        <f t="shared" ref="H467:H471" si="132">G467*(1-$L$5)</f>
        <v>48.02</v>
      </c>
      <c r="I467" s="95">
        <f t="shared" ref="I467:I471" si="133">F467*G467</f>
        <v>2401</v>
      </c>
      <c r="J467" s="97">
        <f t="shared" ref="J467:J471" si="134">H467*F467</f>
        <v>2401</v>
      </c>
      <c r="K467" s="175"/>
    </row>
    <row r="468" spans="1:12" s="79" customFormat="1" ht="52.9" customHeight="1" x14ac:dyDescent="0.25">
      <c r="A468" s="98" t="s">
        <v>2578</v>
      </c>
      <c r="B468" s="181" t="s">
        <v>3038</v>
      </c>
      <c r="C468" s="181" t="s">
        <v>178</v>
      </c>
      <c r="D468" s="103" t="s">
        <v>3039</v>
      </c>
      <c r="E468" s="187" t="s">
        <v>141</v>
      </c>
      <c r="F468" s="188">
        <v>9</v>
      </c>
      <c r="G468" s="189">
        <v>49.7</v>
      </c>
      <c r="H468" s="96">
        <f t="shared" ref="H468:H470" si="135">G468*(1-$L$5)</f>
        <v>49.7</v>
      </c>
      <c r="I468" s="95">
        <f t="shared" ref="I468:I470" si="136">F468*G468</f>
        <v>447.3</v>
      </c>
      <c r="J468" s="97">
        <f t="shared" ref="J468:J470" si="137">H468*F468</f>
        <v>447.3</v>
      </c>
      <c r="K468" s="175"/>
    </row>
    <row r="469" spans="1:12" s="79" customFormat="1" ht="52.9" customHeight="1" x14ac:dyDescent="0.25">
      <c r="A469" s="98" t="s">
        <v>2579</v>
      </c>
      <c r="B469" s="181" t="s">
        <v>3040</v>
      </c>
      <c r="C469" s="181" t="s">
        <v>178</v>
      </c>
      <c r="D469" s="103" t="s">
        <v>3041</v>
      </c>
      <c r="E469" s="187" t="s">
        <v>141</v>
      </c>
      <c r="F469" s="188">
        <v>230</v>
      </c>
      <c r="G469" s="189">
        <v>39.93</v>
      </c>
      <c r="H469" s="96">
        <f t="shared" si="135"/>
        <v>39.93</v>
      </c>
      <c r="I469" s="95">
        <f t="shared" si="136"/>
        <v>9183.9</v>
      </c>
      <c r="J469" s="97">
        <f t="shared" si="137"/>
        <v>9183.9</v>
      </c>
      <c r="K469" s="175"/>
    </row>
    <row r="470" spans="1:12" s="79" customFormat="1" ht="52.9" customHeight="1" x14ac:dyDescent="0.25">
      <c r="A470" s="98" t="s">
        <v>2580</v>
      </c>
      <c r="B470" s="181" t="s">
        <v>3042</v>
      </c>
      <c r="C470" s="181" t="s">
        <v>180</v>
      </c>
      <c r="D470" s="103" t="s">
        <v>3043</v>
      </c>
      <c r="E470" s="187" t="s">
        <v>141</v>
      </c>
      <c r="F470" s="188">
        <v>250</v>
      </c>
      <c r="G470" s="189">
        <v>31.76</v>
      </c>
      <c r="H470" s="96">
        <f t="shared" si="135"/>
        <v>31.76</v>
      </c>
      <c r="I470" s="95">
        <f t="shared" si="136"/>
        <v>7940</v>
      </c>
      <c r="J470" s="97">
        <f t="shared" si="137"/>
        <v>7940</v>
      </c>
      <c r="K470" s="175"/>
    </row>
    <row r="471" spans="1:12" s="79" customFormat="1" ht="46.9" customHeight="1" x14ac:dyDescent="0.25">
      <c r="A471" s="98" t="s">
        <v>3052</v>
      </c>
      <c r="B471" s="181" t="s">
        <v>3044</v>
      </c>
      <c r="C471" s="181" t="s">
        <v>178</v>
      </c>
      <c r="D471" s="103" t="s">
        <v>3045</v>
      </c>
      <c r="E471" s="187" t="s">
        <v>141</v>
      </c>
      <c r="F471" s="188">
        <v>50</v>
      </c>
      <c r="G471" s="189">
        <v>4.7</v>
      </c>
      <c r="H471" s="96">
        <f t="shared" si="132"/>
        <v>4.7</v>
      </c>
      <c r="I471" s="95">
        <f t="shared" si="133"/>
        <v>235</v>
      </c>
      <c r="J471" s="97">
        <f t="shared" si="134"/>
        <v>235</v>
      </c>
      <c r="K471" s="175"/>
      <c r="L471" s="215"/>
    </row>
    <row r="472" spans="1:12" s="79" customFormat="1" x14ac:dyDescent="0.25">
      <c r="A472" s="112" t="s">
        <v>3055</v>
      </c>
      <c r="B472" s="180"/>
      <c r="C472" s="180"/>
      <c r="D472" s="184" t="s">
        <v>3046</v>
      </c>
      <c r="E472" s="187"/>
      <c r="F472" s="188"/>
      <c r="G472" s="189"/>
      <c r="H472" s="96"/>
      <c r="I472" s="95"/>
      <c r="J472" s="97"/>
      <c r="K472" s="175"/>
    </row>
    <row r="473" spans="1:12" s="79" customFormat="1" ht="33" customHeight="1" x14ac:dyDescent="0.25">
      <c r="A473" s="98" t="s">
        <v>3056</v>
      </c>
      <c r="B473" s="181" t="s">
        <v>3048</v>
      </c>
      <c r="C473" s="181" t="s">
        <v>180</v>
      </c>
      <c r="D473" s="103" t="s">
        <v>3049</v>
      </c>
      <c r="E473" s="187" t="s">
        <v>141</v>
      </c>
      <c r="F473" s="188">
        <v>150</v>
      </c>
      <c r="G473" s="189">
        <v>9.4700000000000006</v>
      </c>
      <c r="H473" s="96">
        <f t="shared" ref="H473:H475" si="138">G473*(1-$L$5)</f>
        <v>9.4700000000000006</v>
      </c>
      <c r="I473" s="95">
        <f t="shared" ref="I473:I475" si="139">F473*G473</f>
        <v>1420.5</v>
      </c>
      <c r="J473" s="97">
        <f t="shared" ref="J473:J475" si="140">H473*F473</f>
        <v>1420.5</v>
      </c>
      <c r="K473" s="175"/>
    </row>
    <row r="474" spans="1:12" s="111" customFormat="1" ht="12.75" customHeight="1" x14ac:dyDescent="0.25">
      <c r="A474" s="112" t="s">
        <v>3053</v>
      </c>
      <c r="B474" s="180"/>
      <c r="C474" s="180"/>
      <c r="D474" s="184" t="s">
        <v>2574</v>
      </c>
      <c r="E474" s="185"/>
      <c r="F474" s="186"/>
      <c r="G474" s="158"/>
      <c r="H474" s="134"/>
      <c r="I474" s="110"/>
      <c r="J474" s="101"/>
      <c r="K474" s="175"/>
      <c r="L474" s="79"/>
    </row>
    <row r="475" spans="1:12" s="79" customFormat="1" ht="45" customHeight="1" x14ac:dyDescent="0.25">
      <c r="A475" s="98" t="s">
        <v>3054</v>
      </c>
      <c r="B475" s="181" t="s">
        <v>2575</v>
      </c>
      <c r="C475" s="181" t="s">
        <v>178</v>
      </c>
      <c r="D475" s="103" t="s">
        <v>3050</v>
      </c>
      <c r="E475" s="187" t="s">
        <v>31</v>
      </c>
      <c r="F475" s="188">
        <v>10</v>
      </c>
      <c r="G475" s="189">
        <v>1914.72</v>
      </c>
      <c r="H475" s="96">
        <f t="shared" si="138"/>
        <v>1914.72</v>
      </c>
      <c r="I475" s="95">
        <f t="shared" si="139"/>
        <v>19147.2</v>
      </c>
      <c r="J475" s="97">
        <f t="shared" si="140"/>
        <v>19147.2</v>
      </c>
      <c r="K475" s="175"/>
    </row>
    <row r="476" spans="1:12" s="79" customFormat="1" x14ac:dyDescent="0.25">
      <c r="A476" s="292" t="s">
        <v>362</v>
      </c>
      <c r="B476" s="293"/>
      <c r="C476" s="293"/>
      <c r="D476" s="294"/>
      <c r="E476" s="295"/>
      <c r="F476" s="296"/>
      <c r="G476" s="297"/>
      <c r="H476" s="158"/>
      <c r="I476" s="110">
        <f>SUM(I466:I475)</f>
        <v>40774.9</v>
      </c>
      <c r="J476" s="101">
        <f>SUM(J466:J475)</f>
        <v>40774.9</v>
      </c>
      <c r="K476" s="175"/>
      <c r="L476" s="215"/>
    </row>
    <row r="477" spans="1:12" s="79" customFormat="1" x14ac:dyDescent="0.25">
      <c r="A477" s="88" t="s">
        <v>169</v>
      </c>
      <c r="B477" s="88"/>
      <c r="C477" s="88"/>
      <c r="D477" s="89" t="s">
        <v>30</v>
      </c>
      <c r="E477" s="90"/>
      <c r="F477" s="90"/>
      <c r="G477" s="90"/>
      <c r="H477" s="90"/>
      <c r="I477" s="90"/>
      <c r="J477" s="163"/>
      <c r="K477" s="175"/>
    </row>
    <row r="478" spans="1:12" s="79" customFormat="1" ht="25.5" x14ac:dyDescent="0.25">
      <c r="A478" s="91" t="s">
        <v>2410</v>
      </c>
      <c r="B478" s="102" t="s">
        <v>774</v>
      </c>
      <c r="C478" s="102" t="s">
        <v>180</v>
      </c>
      <c r="D478" s="92" t="s">
        <v>775</v>
      </c>
      <c r="E478" s="93" t="s">
        <v>179</v>
      </c>
      <c r="F478" s="94">
        <v>493.19</v>
      </c>
      <c r="G478" s="95">
        <v>5.22</v>
      </c>
      <c r="H478" s="96">
        <f t="shared" ref="H478:H489" si="141">G478*(1-$L$5)</f>
        <v>5.22</v>
      </c>
      <c r="I478" s="95">
        <f t="shared" ref="I478:I489" si="142">F478*G478</f>
        <v>2574.4517999999998</v>
      </c>
      <c r="J478" s="97">
        <f t="shared" ref="J478:J489" si="143">H478*F478</f>
        <v>2574.4517999999998</v>
      </c>
      <c r="K478" s="175"/>
    </row>
    <row r="479" spans="1:12" s="79" customFormat="1" ht="25.5" x14ac:dyDescent="0.25">
      <c r="A479" s="91" t="s">
        <v>2411</v>
      </c>
      <c r="B479" s="102" t="s">
        <v>196</v>
      </c>
      <c r="C479" s="102" t="s">
        <v>180</v>
      </c>
      <c r="D479" s="92" t="s">
        <v>776</v>
      </c>
      <c r="E479" s="93" t="s">
        <v>179</v>
      </c>
      <c r="F479" s="94">
        <v>493.19</v>
      </c>
      <c r="G479" s="95">
        <v>20.13</v>
      </c>
      <c r="H479" s="96">
        <f t="shared" si="141"/>
        <v>20.13</v>
      </c>
      <c r="I479" s="95">
        <f t="shared" si="142"/>
        <v>9927.9146999999994</v>
      </c>
      <c r="J479" s="97">
        <f t="shared" si="143"/>
        <v>9927.9146999999994</v>
      </c>
      <c r="K479" s="175"/>
    </row>
    <row r="480" spans="1:12" s="79" customFormat="1" ht="38.25" x14ac:dyDescent="0.25">
      <c r="A480" s="91" t="s">
        <v>2412</v>
      </c>
      <c r="B480" s="102" t="s">
        <v>777</v>
      </c>
      <c r="C480" s="102" t="s">
        <v>180</v>
      </c>
      <c r="D480" s="92" t="s">
        <v>778</v>
      </c>
      <c r="E480" s="93" t="s">
        <v>179</v>
      </c>
      <c r="F480" s="94">
        <v>833.13</v>
      </c>
      <c r="G480" s="95">
        <v>28.21</v>
      </c>
      <c r="H480" s="96">
        <f t="shared" si="141"/>
        <v>28.21</v>
      </c>
      <c r="I480" s="95">
        <f t="shared" si="142"/>
        <v>23502.597300000001</v>
      </c>
      <c r="J480" s="97">
        <f t="shared" si="143"/>
        <v>23502.597300000001</v>
      </c>
      <c r="K480" s="175"/>
    </row>
    <row r="481" spans="1:222" s="79" customFormat="1" ht="38.25" x14ac:dyDescent="0.25">
      <c r="A481" s="91" t="s">
        <v>2413</v>
      </c>
      <c r="B481" s="102" t="s">
        <v>779</v>
      </c>
      <c r="C481" s="102" t="s">
        <v>180</v>
      </c>
      <c r="D481" s="92" t="s">
        <v>780</v>
      </c>
      <c r="E481" s="93" t="s">
        <v>179</v>
      </c>
      <c r="F481" s="94">
        <v>264.11</v>
      </c>
      <c r="G481" s="95">
        <v>36.67</v>
      </c>
      <c r="H481" s="96">
        <f t="shared" si="141"/>
        <v>36.67</v>
      </c>
      <c r="I481" s="95">
        <f>F481*G481</f>
        <v>9684.913700000001</v>
      </c>
      <c r="J481" s="97">
        <f t="shared" si="143"/>
        <v>9684.913700000001</v>
      </c>
      <c r="K481" s="175"/>
    </row>
    <row r="482" spans="1:222" s="79" customFormat="1" ht="38.25" x14ac:dyDescent="0.25">
      <c r="A482" s="91" t="s">
        <v>2414</v>
      </c>
      <c r="B482" s="102" t="s">
        <v>781</v>
      </c>
      <c r="C482" s="102" t="s">
        <v>186</v>
      </c>
      <c r="D482" s="92" t="s">
        <v>2409</v>
      </c>
      <c r="E482" s="93" t="s">
        <v>179</v>
      </c>
      <c r="F482" s="94">
        <v>761.34</v>
      </c>
      <c r="G482" s="95">
        <v>74.989999999999995</v>
      </c>
      <c r="H482" s="96">
        <f t="shared" si="141"/>
        <v>74.989999999999995</v>
      </c>
      <c r="I482" s="95">
        <f>F482*G482</f>
        <v>57092.886599999998</v>
      </c>
      <c r="J482" s="97">
        <f t="shared" si="143"/>
        <v>57092.886599999998</v>
      </c>
      <c r="K482" s="175"/>
    </row>
    <row r="483" spans="1:222" s="79" customFormat="1" ht="38.25" x14ac:dyDescent="0.25">
      <c r="A483" s="91" t="s">
        <v>2415</v>
      </c>
      <c r="B483" s="102" t="s">
        <v>782</v>
      </c>
      <c r="C483" s="102" t="s">
        <v>180</v>
      </c>
      <c r="D483" s="92" t="s">
        <v>783</v>
      </c>
      <c r="E483" s="93" t="s">
        <v>179</v>
      </c>
      <c r="F483" s="94">
        <v>12.8</v>
      </c>
      <c r="G483" s="95">
        <v>56.52</v>
      </c>
      <c r="H483" s="96">
        <f t="shared" si="141"/>
        <v>56.52</v>
      </c>
      <c r="I483" s="95">
        <f>F483*G483</f>
        <v>723.45600000000013</v>
      </c>
      <c r="J483" s="97">
        <f t="shared" si="143"/>
        <v>723.45600000000013</v>
      </c>
      <c r="K483" s="175"/>
    </row>
    <row r="484" spans="1:222" s="79" customFormat="1" ht="38.25" x14ac:dyDescent="0.25">
      <c r="A484" s="91" t="s">
        <v>2416</v>
      </c>
      <c r="B484" s="102" t="s">
        <v>784</v>
      </c>
      <c r="C484" s="102" t="s">
        <v>180</v>
      </c>
      <c r="D484" s="92" t="s">
        <v>785</v>
      </c>
      <c r="E484" s="93" t="s">
        <v>179</v>
      </c>
      <c r="F484" s="94">
        <v>9.39</v>
      </c>
      <c r="G484" s="95">
        <v>46.7</v>
      </c>
      <c r="H484" s="96">
        <f t="shared" si="141"/>
        <v>46.7</v>
      </c>
      <c r="I484" s="95">
        <f t="shared" si="142"/>
        <v>438.51300000000003</v>
      </c>
      <c r="J484" s="97">
        <f t="shared" si="143"/>
        <v>438.51300000000003</v>
      </c>
      <c r="K484" s="175"/>
    </row>
    <row r="485" spans="1:222" s="79" customFormat="1" ht="38.25" x14ac:dyDescent="0.25">
      <c r="A485" s="91" t="s">
        <v>2417</v>
      </c>
      <c r="B485" s="102" t="s">
        <v>786</v>
      </c>
      <c r="C485" s="102" t="s">
        <v>180</v>
      </c>
      <c r="D485" s="92" t="s">
        <v>787</v>
      </c>
      <c r="E485" s="93" t="s">
        <v>179</v>
      </c>
      <c r="F485" s="94">
        <v>257.70999999999998</v>
      </c>
      <c r="G485" s="95">
        <v>40.29</v>
      </c>
      <c r="H485" s="96">
        <f t="shared" si="141"/>
        <v>40.29</v>
      </c>
      <c r="I485" s="95">
        <f t="shared" si="142"/>
        <v>10383.135899999999</v>
      </c>
      <c r="J485" s="97">
        <f t="shared" si="143"/>
        <v>10383.135899999999</v>
      </c>
      <c r="K485" s="175"/>
    </row>
    <row r="486" spans="1:222" s="79" customFormat="1" x14ac:dyDescent="0.25">
      <c r="A486" s="91" t="s">
        <v>2418</v>
      </c>
      <c r="B486" s="102" t="s">
        <v>788</v>
      </c>
      <c r="C486" s="102" t="s">
        <v>180</v>
      </c>
      <c r="D486" s="92" t="s">
        <v>789</v>
      </c>
      <c r="E486" s="93" t="s">
        <v>179</v>
      </c>
      <c r="F486" s="94">
        <v>23.67</v>
      </c>
      <c r="G486" s="95">
        <v>331.89</v>
      </c>
      <c r="H486" s="96">
        <f t="shared" si="141"/>
        <v>331.89</v>
      </c>
      <c r="I486" s="95">
        <f t="shared" ref="I486" si="144">F486*G486</f>
        <v>7855.8362999999999</v>
      </c>
      <c r="J486" s="97">
        <f t="shared" si="143"/>
        <v>7855.8362999999999</v>
      </c>
      <c r="K486" s="175"/>
    </row>
    <row r="487" spans="1:222" s="79" customFormat="1" x14ac:dyDescent="0.25">
      <c r="A487" s="91" t="s">
        <v>2419</v>
      </c>
      <c r="B487" s="102" t="s">
        <v>790</v>
      </c>
      <c r="C487" s="102" t="s">
        <v>180</v>
      </c>
      <c r="D487" s="92" t="s">
        <v>791</v>
      </c>
      <c r="E487" s="93" t="s">
        <v>141</v>
      </c>
      <c r="F487" s="94">
        <v>583.41</v>
      </c>
      <c r="G487" s="95">
        <v>60.58</v>
      </c>
      <c r="H487" s="96">
        <f t="shared" si="141"/>
        <v>60.58</v>
      </c>
      <c r="I487" s="95">
        <f t="shared" si="142"/>
        <v>35342.977800000001</v>
      </c>
      <c r="J487" s="97">
        <f t="shared" si="143"/>
        <v>35342.977800000001</v>
      </c>
      <c r="K487" s="177"/>
    </row>
    <row r="488" spans="1:222" s="79" customFormat="1" ht="25.5" x14ac:dyDescent="0.25">
      <c r="A488" s="91" t="s">
        <v>2420</v>
      </c>
      <c r="B488" s="102" t="s">
        <v>792</v>
      </c>
      <c r="C488" s="102" t="s">
        <v>180</v>
      </c>
      <c r="D488" s="92" t="s">
        <v>793</v>
      </c>
      <c r="E488" s="93" t="s">
        <v>141</v>
      </c>
      <c r="F488" s="94">
        <v>176</v>
      </c>
      <c r="G488" s="95">
        <v>6.71</v>
      </c>
      <c r="H488" s="96">
        <f t="shared" si="141"/>
        <v>6.71</v>
      </c>
      <c r="I488" s="95">
        <f t="shared" si="142"/>
        <v>1180.96</v>
      </c>
      <c r="J488" s="97">
        <f t="shared" si="143"/>
        <v>1180.96</v>
      </c>
      <c r="K488" s="175"/>
    </row>
    <row r="489" spans="1:222" s="79" customFormat="1" x14ac:dyDescent="0.25">
      <c r="A489" s="91" t="s">
        <v>2421</v>
      </c>
      <c r="B489" s="102" t="s">
        <v>300</v>
      </c>
      <c r="C489" s="102" t="s">
        <v>186</v>
      </c>
      <c r="D489" s="92" t="s">
        <v>354</v>
      </c>
      <c r="E489" s="93" t="s">
        <v>179</v>
      </c>
      <c r="F489" s="94">
        <v>4.0599999999999996</v>
      </c>
      <c r="G489" s="95">
        <v>215.11</v>
      </c>
      <c r="H489" s="96">
        <f t="shared" si="141"/>
        <v>215.11</v>
      </c>
      <c r="I489" s="95">
        <f t="shared" si="142"/>
        <v>873.34659999999997</v>
      </c>
      <c r="J489" s="97">
        <f t="shared" si="143"/>
        <v>873.34659999999997</v>
      </c>
      <c r="K489" s="175"/>
    </row>
    <row r="490" spans="1:222" s="79" customFormat="1" x14ac:dyDescent="0.25">
      <c r="A490" s="98"/>
      <c r="B490" s="98"/>
      <c r="C490" s="98"/>
      <c r="D490" s="157" t="s">
        <v>1</v>
      </c>
      <c r="E490" s="99"/>
      <c r="F490" s="100"/>
      <c r="G490" s="100"/>
      <c r="H490" s="100"/>
      <c r="I490" s="129">
        <f>SUM(I478:I489)</f>
        <v>159580.98969999998</v>
      </c>
      <c r="J490" s="101">
        <f>SUM(J478:J489)</f>
        <v>159580.98969999998</v>
      </c>
      <c r="K490" s="177"/>
      <c r="L490" s="215"/>
    </row>
    <row r="491" spans="1:222" s="121" customFormat="1" ht="15" customHeight="1" x14ac:dyDescent="0.25">
      <c r="A491" s="118"/>
      <c r="B491" s="118"/>
      <c r="C491" s="118"/>
      <c r="D491" s="286" t="s">
        <v>37</v>
      </c>
      <c r="E491" s="286"/>
      <c r="F491" s="286"/>
      <c r="G491" s="286"/>
      <c r="H491" s="128"/>
      <c r="I491" s="119">
        <f>I490+I476+I464+I460+I457+I452+I448+I422+I407+I393+I355+I349+I297+I255+I156+I132+I110+I97+I67+I28+I24+I11</f>
        <v>2191552.2113499995</v>
      </c>
      <c r="J491" s="87">
        <f>J490+J476+J464+J460+J457+J452+J448+J422+J407+J393+J355+J349+J297+J255+J156+J132+J110+J97+J67+J28+J24+J11</f>
        <v>2191552.2113499995</v>
      </c>
      <c r="K491" s="183"/>
      <c r="L491" s="261"/>
      <c r="M491" s="120"/>
      <c r="N491" s="120"/>
      <c r="O491" s="120"/>
      <c r="P491" s="120"/>
      <c r="Q491" s="120"/>
      <c r="R491" s="120"/>
      <c r="S491" s="120"/>
      <c r="T491" s="120"/>
      <c r="U491" s="120"/>
      <c r="V491" s="120"/>
      <c r="W491" s="120"/>
      <c r="X491" s="120"/>
      <c r="Y491" s="120"/>
      <c r="Z491" s="120"/>
      <c r="AA491" s="120"/>
      <c r="AB491" s="120"/>
      <c r="AC491" s="120"/>
      <c r="AD491" s="120"/>
      <c r="AE491" s="120"/>
      <c r="AF491" s="120"/>
      <c r="AG491" s="120"/>
      <c r="AH491" s="120"/>
      <c r="AI491" s="120"/>
      <c r="AJ491" s="120"/>
      <c r="AK491" s="120"/>
      <c r="AL491" s="120"/>
      <c r="AM491" s="120"/>
      <c r="AN491" s="120"/>
      <c r="AO491" s="120"/>
      <c r="AP491" s="120"/>
      <c r="AQ491" s="120"/>
      <c r="AR491" s="120"/>
      <c r="AS491" s="120"/>
      <c r="AT491" s="120"/>
      <c r="AU491" s="120"/>
      <c r="AV491" s="120"/>
      <c r="AW491" s="120"/>
      <c r="AX491" s="120"/>
      <c r="AY491" s="120"/>
      <c r="AZ491" s="120"/>
      <c r="BA491" s="120"/>
      <c r="BB491" s="120"/>
      <c r="BC491" s="120"/>
      <c r="BD491" s="120"/>
      <c r="BE491" s="120"/>
      <c r="BF491" s="120"/>
      <c r="BG491" s="120"/>
      <c r="BH491" s="120"/>
      <c r="BI491" s="120"/>
      <c r="BJ491" s="120"/>
      <c r="BK491" s="120"/>
      <c r="BL491" s="120"/>
      <c r="BM491" s="120"/>
      <c r="BN491" s="120"/>
      <c r="BO491" s="120"/>
      <c r="BP491" s="120"/>
      <c r="BQ491" s="120"/>
      <c r="BR491" s="120"/>
      <c r="BS491" s="120"/>
      <c r="BT491" s="120"/>
      <c r="BU491" s="120"/>
      <c r="BV491" s="120"/>
      <c r="BW491" s="120"/>
      <c r="BX491" s="120"/>
      <c r="BY491" s="120"/>
      <c r="BZ491" s="120"/>
      <c r="CA491" s="120"/>
      <c r="CB491" s="120"/>
      <c r="CC491" s="120"/>
      <c r="CD491" s="120"/>
      <c r="CE491" s="120"/>
      <c r="CF491" s="120"/>
      <c r="CG491" s="120"/>
      <c r="CH491" s="120"/>
      <c r="CI491" s="120"/>
      <c r="CJ491" s="120"/>
      <c r="CK491" s="120"/>
      <c r="CL491" s="120"/>
      <c r="CM491" s="120"/>
      <c r="CN491" s="120"/>
      <c r="CO491" s="120"/>
      <c r="CP491" s="120"/>
      <c r="CQ491" s="120"/>
      <c r="CR491" s="120"/>
      <c r="CS491" s="120"/>
      <c r="CT491" s="120"/>
      <c r="CU491" s="120"/>
      <c r="CV491" s="120"/>
      <c r="CW491" s="120"/>
      <c r="CX491" s="120"/>
      <c r="CY491" s="120"/>
      <c r="CZ491" s="120"/>
      <c r="DA491" s="120"/>
      <c r="DB491" s="120"/>
      <c r="DC491" s="120"/>
      <c r="DD491" s="120"/>
      <c r="DE491" s="120"/>
      <c r="DF491" s="120"/>
      <c r="DG491" s="120"/>
      <c r="DH491" s="120"/>
      <c r="DI491" s="120"/>
      <c r="DJ491" s="120"/>
      <c r="DK491" s="120"/>
      <c r="DL491" s="120"/>
      <c r="DM491" s="120"/>
      <c r="DN491" s="120"/>
      <c r="DO491" s="120"/>
      <c r="DP491" s="120"/>
      <c r="DQ491" s="120"/>
      <c r="DR491" s="120"/>
      <c r="DS491" s="120"/>
      <c r="DT491" s="120"/>
      <c r="DU491" s="120"/>
      <c r="DV491" s="120"/>
      <c r="DW491" s="120"/>
      <c r="DX491" s="120"/>
      <c r="DY491" s="120"/>
      <c r="DZ491" s="120"/>
      <c r="EA491" s="120"/>
      <c r="EB491" s="120"/>
      <c r="EC491" s="120"/>
      <c r="ED491" s="120"/>
      <c r="EE491" s="120"/>
      <c r="EF491" s="120"/>
      <c r="EG491" s="120"/>
      <c r="EH491" s="120"/>
      <c r="EI491" s="120"/>
      <c r="EJ491" s="120"/>
      <c r="EK491" s="120"/>
      <c r="EL491" s="120"/>
      <c r="EM491" s="120"/>
      <c r="EN491" s="120"/>
      <c r="EO491" s="120"/>
      <c r="EP491" s="120"/>
      <c r="EQ491" s="120"/>
      <c r="ER491" s="120"/>
      <c r="ES491" s="120"/>
      <c r="ET491" s="120"/>
      <c r="EU491" s="120"/>
      <c r="EV491" s="120"/>
      <c r="EW491" s="120"/>
      <c r="EX491" s="120"/>
      <c r="EY491" s="120"/>
      <c r="EZ491" s="120"/>
      <c r="FA491" s="120"/>
      <c r="FB491" s="120"/>
      <c r="FC491" s="120"/>
      <c r="FD491" s="120"/>
      <c r="FE491" s="120"/>
      <c r="FF491" s="120"/>
      <c r="FG491" s="120"/>
      <c r="FH491" s="120"/>
      <c r="FI491" s="120"/>
      <c r="FJ491" s="120"/>
      <c r="FK491" s="120"/>
      <c r="FL491" s="120"/>
      <c r="FM491" s="120"/>
      <c r="FN491" s="120"/>
      <c r="FO491" s="120"/>
      <c r="FP491" s="120"/>
      <c r="FQ491" s="120"/>
      <c r="FR491" s="120"/>
      <c r="FS491" s="120"/>
      <c r="FT491" s="120"/>
      <c r="FU491" s="120"/>
      <c r="FV491" s="120"/>
      <c r="FW491" s="120"/>
      <c r="FX491" s="120"/>
      <c r="FY491" s="120"/>
      <c r="FZ491" s="120"/>
      <c r="GA491" s="120"/>
      <c r="GB491" s="120"/>
      <c r="GC491" s="120"/>
      <c r="GD491" s="120"/>
      <c r="GE491" s="120"/>
      <c r="GF491" s="120"/>
      <c r="GG491" s="120"/>
      <c r="GH491" s="120"/>
      <c r="GI491" s="120"/>
      <c r="GJ491" s="120"/>
      <c r="GK491" s="120"/>
      <c r="GL491" s="120"/>
      <c r="GM491" s="120"/>
      <c r="GN491" s="120"/>
      <c r="GO491" s="120"/>
      <c r="GP491" s="120"/>
      <c r="GQ491" s="120"/>
      <c r="GR491" s="120"/>
      <c r="GS491" s="120"/>
      <c r="GT491" s="120"/>
      <c r="GU491" s="120"/>
      <c r="GV491" s="120"/>
      <c r="GW491" s="120"/>
      <c r="GX491" s="120"/>
      <c r="GY491" s="120"/>
      <c r="GZ491" s="120"/>
      <c r="HA491" s="120"/>
      <c r="HB491" s="120"/>
      <c r="HC491" s="120"/>
      <c r="HD491" s="120"/>
      <c r="HE491" s="120"/>
      <c r="HF491" s="120"/>
      <c r="HG491" s="120"/>
      <c r="HH491" s="120"/>
      <c r="HI491" s="120"/>
      <c r="HJ491" s="120"/>
      <c r="HK491" s="120"/>
      <c r="HL491" s="120"/>
      <c r="HM491" s="120"/>
      <c r="HN491" s="120"/>
    </row>
    <row r="492" spans="1:222" s="123" customFormat="1" x14ac:dyDescent="0.25">
      <c r="A492" s="122"/>
      <c r="B492" s="122"/>
      <c r="C492" s="122"/>
      <c r="D492" s="286" t="s">
        <v>361</v>
      </c>
      <c r="E492" s="286"/>
      <c r="F492" s="286"/>
      <c r="G492" s="286"/>
      <c r="H492" s="128"/>
      <c r="I492" s="119">
        <f>I491*'Anexo I-4.4.O'!D29</f>
        <v>463392.94656256086</v>
      </c>
      <c r="J492" s="135">
        <f>J491*'Anexo I.4.4'!D29</f>
        <v>463392.94656256086</v>
      </c>
      <c r="K492" s="178"/>
      <c r="L492" s="117"/>
      <c r="M492" s="117"/>
      <c r="N492" s="117"/>
      <c r="O492" s="117"/>
      <c r="P492" s="117"/>
      <c r="Q492" s="117"/>
      <c r="R492" s="117"/>
      <c r="S492" s="117"/>
      <c r="T492" s="117"/>
      <c r="U492" s="117"/>
      <c r="V492" s="117"/>
      <c r="W492" s="117"/>
      <c r="X492" s="117"/>
      <c r="Y492" s="117"/>
      <c r="Z492" s="117"/>
      <c r="AA492" s="117"/>
      <c r="AB492" s="117"/>
      <c r="AC492" s="117"/>
      <c r="AD492" s="117"/>
      <c r="AE492" s="117"/>
      <c r="AF492" s="117"/>
      <c r="AG492" s="117"/>
      <c r="AH492" s="117"/>
      <c r="AI492" s="117"/>
      <c r="AJ492" s="117"/>
      <c r="AK492" s="117"/>
      <c r="AL492" s="117"/>
      <c r="AM492" s="117"/>
      <c r="AN492" s="117"/>
      <c r="AO492" s="117"/>
      <c r="AP492" s="117"/>
      <c r="AQ492" s="117"/>
      <c r="AR492" s="117"/>
      <c r="AS492" s="117"/>
      <c r="AT492" s="117"/>
      <c r="AU492" s="117"/>
      <c r="AV492" s="117"/>
      <c r="AW492" s="117"/>
      <c r="AX492" s="117"/>
      <c r="AY492" s="117"/>
      <c r="AZ492" s="117"/>
      <c r="BA492" s="117"/>
      <c r="BB492" s="117"/>
      <c r="BC492" s="117"/>
      <c r="BD492" s="117"/>
      <c r="BE492" s="117"/>
      <c r="BF492" s="117"/>
      <c r="BG492" s="117"/>
      <c r="BH492" s="117"/>
      <c r="BI492" s="117"/>
      <c r="BJ492" s="117"/>
      <c r="BK492" s="117"/>
      <c r="BL492" s="117"/>
      <c r="BM492" s="117"/>
      <c r="BN492" s="117"/>
      <c r="BO492" s="117"/>
      <c r="BP492" s="117"/>
      <c r="BQ492" s="117"/>
      <c r="BR492" s="117"/>
      <c r="BS492" s="117"/>
      <c r="BT492" s="117"/>
      <c r="BU492" s="117"/>
      <c r="BV492" s="117"/>
      <c r="BW492" s="117"/>
      <c r="BX492" s="117"/>
      <c r="BY492" s="117"/>
      <c r="BZ492" s="117"/>
      <c r="CA492" s="117"/>
      <c r="CB492" s="117"/>
      <c r="CC492" s="117"/>
      <c r="CD492" s="117"/>
      <c r="CE492" s="117"/>
      <c r="CF492" s="117"/>
      <c r="CG492" s="117"/>
      <c r="CH492" s="117"/>
      <c r="CI492" s="117"/>
      <c r="CJ492" s="117"/>
      <c r="CK492" s="117"/>
      <c r="CL492" s="117"/>
      <c r="CM492" s="117"/>
      <c r="CN492" s="117"/>
      <c r="CO492" s="117"/>
      <c r="CP492" s="117"/>
      <c r="CQ492" s="117"/>
      <c r="CR492" s="117"/>
      <c r="CS492" s="117"/>
      <c r="CT492" s="117"/>
      <c r="CU492" s="117"/>
      <c r="CV492" s="117"/>
      <c r="CW492" s="117"/>
      <c r="CX492" s="117"/>
      <c r="CY492" s="117"/>
      <c r="CZ492" s="117"/>
      <c r="DA492" s="117"/>
      <c r="DB492" s="117"/>
      <c r="DC492" s="117"/>
      <c r="DD492" s="117"/>
      <c r="DE492" s="117"/>
      <c r="DF492" s="117"/>
      <c r="DG492" s="117"/>
      <c r="DH492" s="117"/>
      <c r="DI492" s="117"/>
      <c r="DJ492" s="117"/>
      <c r="DK492" s="117"/>
      <c r="DL492" s="117"/>
      <c r="DM492" s="117"/>
      <c r="DN492" s="117"/>
      <c r="DO492" s="117"/>
      <c r="DP492" s="117"/>
      <c r="DQ492" s="117"/>
      <c r="DR492" s="117"/>
      <c r="DS492" s="117"/>
      <c r="DT492" s="117"/>
      <c r="DU492" s="117"/>
      <c r="DV492" s="117"/>
      <c r="DW492" s="117"/>
      <c r="DX492" s="117"/>
      <c r="DY492" s="117"/>
      <c r="DZ492" s="117"/>
      <c r="EA492" s="117"/>
      <c r="EB492" s="117"/>
      <c r="EC492" s="117"/>
      <c r="ED492" s="117"/>
      <c r="EE492" s="117"/>
      <c r="EF492" s="117"/>
      <c r="EG492" s="117"/>
      <c r="EH492" s="117"/>
      <c r="EI492" s="117"/>
      <c r="EJ492" s="117"/>
      <c r="EK492" s="117"/>
      <c r="EL492" s="117"/>
      <c r="EM492" s="117"/>
      <c r="EN492" s="117"/>
      <c r="EO492" s="117"/>
      <c r="EP492" s="117"/>
      <c r="EQ492" s="117"/>
      <c r="ER492" s="117"/>
      <c r="ES492" s="117"/>
      <c r="ET492" s="117"/>
      <c r="EU492" s="117"/>
      <c r="EV492" s="117"/>
      <c r="EW492" s="117"/>
      <c r="EX492" s="117"/>
      <c r="EY492" s="117"/>
      <c r="EZ492" s="117"/>
      <c r="FA492" s="117"/>
      <c r="FB492" s="117"/>
      <c r="FC492" s="117"/>
      <c r="FD492" s="117"/>
      <c r="FE492" s="117"/>
      <c r="FF492" s="117"/>
      <c r="FG492" s="117"/>
      <c r="FH492" s="117"/>
      <c r="FI492" s="117"/>
      <c r="FJ492" s="117"/>
      <c r="FK492" s="117"/>
      <c r="FL492" s="117"/>
      <c r="FM492" s="117"/>
      <c r="FN492" s="117"/>
      <c r="FO492" s="117"/>
      <c r="FP492" s="117"/>
      <c r="FQ492" s="117"/>
      <c r="FR492" s="117"/>
      <c r="FS492" s="117"/>
      <c r="FT492" s="117"/>
      <c r="FU492" s="117"/>
      <c r="FV492" s="117"/>
      <c r="FW492" s="117"/>
      <c r="FX492" s="117"/>
      <c r="FY492" s="117"/>
      <c r="FZ492" s="117"/>
      <c r="GA492" s="117"/>
      <c r="GB492" s="117"/>
      <c r="GC492" s="117"/>
      <c r="GD492" s="117"/>
      <c r="GE492" s="117"/>
      <c r="GF492" s="117"/>
      <c r="GG492" s="117"/>
      <c r="GH492" s="117"/>
      <c r="GI492" s="117"/>
      <c r="GJ492" s="117"/>
      <c r="GK492" s="117"/>
      <c r="GL492" s="117"/>
      <c r="GM492" s="117"/>
      <c r="GN492" s="117"/>
      <c r="GO492" s="117"/>
      <c r="GP492" s="117"/>
      <c r="GQ492" s="117"/>
      <c r="GR492" s="117"/>
      <c r="GS492" s="117"/>
      <c r="GT492" s="117"/>
      <c r="GU492" s="117"/>
      <c r="GV492" s="117"/>
      <c r="GW492" s="117"/>
      <c r="GX492" s="117"/>
      <c r="GY492" s="117"/>
      <c r="GZ492" s="117"/>
      <c r="HA492" s="117"/>
      <c r="HB492" s="117"/>
      <c r="HC492" s="117"/>
      <c r="HD492" s="117"/>
      <c r="HE492" s="117"/>
      <c r="HF492" s="117"/>
      <c r="HG492" s="117"/>
      <c r="HH492" s="117"/>
      <c r="HI492" s="117"/>
      <c r="HJ492" s="117"/>
      <c r="HK492" s="117"/>
      <c r="HL492" s="117"/>
      <c r="HM492" s="117"/>
      <c r="HN492" s="117"/>
    </row>
    <row r="493" spans="1:222" s="121" customFormat="1" ht="15.75" customHeight="1" x14ac:dyDescent="0.25">
      <c r="A493" s="118"/>
      <c r="B493" s="118"/>
      <c r="C493" s="118"/>
      <c r="D493" s="286" t="s">
        <v>38</v>
      </c>
      <c r="E493" s="286"/>
      <c r="F493" s="286"/>
      <c r="G493" s="286"/>
      <c r="H493" s="128"/>
      <c r="I493" s="119">
        <f>I491+I492</f>
        <v>2654945.1579125603</v>
      </c>
      <c r="J493" s="87">
        <f>SUM(J491:J492)</f>
        <v>2654945.1579125603</v>
      </c>
      <c r="K493" s="178"/>
      <c r="L493" s="261"/>
      <c r="M493" s="120"/>
      <c r="N493" s="120"/>
      <c r="O493" s="120"/>
      <c r="P493" s="120"/>
      <c r="Q493" s="120"/>
      <c r="R493" s="120"/>
      <c r="S493" s="120"/>
      <c r="T493" s="120"/>
      <c r="U493" s="120"/>
      <c r="V493" s="120"/>
      <c r="W493" s="120"/>
      <c r="X493" s="120"/>
      <c r="Y493" s="120"/>
      <c r="Z493" s="120"/>
      <c r="AA493" s="120"/>
      <c r="AB493" s="120"/>
      <c r="AC493" s="120"/>
      <c r="AD493" s="120"/>
      <c r="AE493" s="120"/>
      <c r="AF493" s="120"/>
      <c r="AG493" s="120"/>
      <c r="AH493" s="120"/>
      <c r="AI493" s="120"/>
      <c r="AJ493" s="120"/>
      <c r="AK493" s="120"/>
      <c r="AL493" s="120"/>
      <c r="AM493" s="120"/>
      <c r="AN493" s="120"/>
      <c r="AO493" s="120"/>
      <c r="AP493" s="120"/>
      <c r="AQ493" s="120"/>
      <c r="AR493" s="120"/>
      <c r="AS493" s="120"/>
      <c r="AT493" s="120"/>
      <c r="AU493" s="120"/>
      <c r="AV493" s="120"/>
      <c r="AW493" s="120"/>
      <c r="AX493" s="120"/>
      <c r="AY493" s="120"/>
      <c r="AZ493" s="120"/>
      <c r="BA493" s="120"/>
      <c r="BB493" s="120"/>
      <c r="BC493" s="120"/>
      <c r="BD493" s="120"/>
      <c r="BE493" s="120"/>
      <c r="BF493" s="120"/>
      <c r="BG493" s="120"/>
      <c r="BH493" s="120"/>
      <c r="BI493" s="120"/>
      <c r="BJ493" s="120"/>
      <c r="BK493" s="120"/>
      <c r="BL493" s="120"/>
      <c r="BM493" s="120"/>
      <c r="BN493" s="120"/>
      <c r="BO493" s="120"/>
      <c r="BP493" s="120"/>
      <c r="BQ493" s="120"/>
      <c r="BR493" s="120"/>
      <c r="BS493" s="120"/>
      <c r="BT493" s="120"/>
      <c r="BU493" s="120"/>
      <c r="BV493" s="120"/>
      <c r="BW493" s="120"/>
      <c r="BX493" s="120"/>
      <c r="BY493" s="120"/>
      <c r="BZ493" s="120"/>
      <c r="CA493" s="120"/>
      <c r="CB493" s="120"/>
      <c r="CC493" s="120"/>
      <c r="CD493" s="120"/>
      <c r="CE493" s="120"/>
      <c r="CF493" s="120"/>
      <c r="CG493" s="120"/>
      <c r="CH493" s="120"/>
      <c r="CI493" s="120"/>
      <c r="CJ493" s="120"/>
      <c r="CK493" s="120"/>
      <c r="CL493" s="120"/>
      <c r="CM493" s="120"/>
      <c r="CN493" s="120"/>
      <c r="CO493" s="120"/>
      <c r="CP493" s="120"/>
      <c r="CQ493" s="120"/>
      <c r="CR493" s="120"/>
      <c r="CS493" s="120"/>
      <c r="CT493" s="120"/>
      <c r="CU493" s="120"/>
      <c r="CV493" s="120"/>
      <c r="CW493" s="120"/>
      <c r="CX493" s="120"/>
      <c r="CY493" s="120"/>
      <c r="CZ493" s="120"/>
      <c r="DA493" s="120"/>
      <c r="DB493" s="120"/>
      <c r="DC493" s="120"/>
      <c r="DD493" s="120"/>
      <c r="DE493" s="120"/>
      <c r="DF493" s="120"/>
      <c r="DG493" s="120"/>
      <c r="DH493" s="120"/>
      <c r="DI493" s="120"/>
      <c r="DJ493" s="120"/>
      <c r="DK493" s="120"/>
      <c r="DL493" s="120"/>
      <c r="DM493" s="120"/>
      <c r="DN493" s="120"/>
      <c r="DO493" s="120"/>
      <c r="DP493" s="120"/>
      <c r="DQ493" s="120"/>
      <c r="DR493" s="120"/>
      <c r="DS493" s="120"/>
      <c r="DT493" s="120"/>
      <c r="DU493" s="120"/>
      <c r="DV493" s="120"/>
      <c r="DW493" s="120"/>
      <c r="DX493" s="120"/>
      <c r="DY493" s="120"/>
      <c r="DZ493" s="120"/>
      <c r="EA493" s="120"/>
      <c r="EB493" s="120"/>
      <c r="EC493" s="120"/>
      <c r="ED493" s="120"/>
      <c r="EE493" s="120"/>
      <c r="EF493" s="120"/>
      <c r="EG493" s="120"/>
      <c r="EH493" s="120"/>
      <c r="EI493" s="120"/>
      <c r="EJ493" s="120"/>
      <c r="EK493" s="120"/>
      <c r="EL493" s="120"/>
      <c r="EM493" s="120"/>
      <c r="EN493" s="120"/>
      <c r="EO493" s="120"/>
      <c r="EP493" s="120"/>
      <c r="EQ493" s="120"/>
      <c r="ER493" s="120"/>
      <c r="ES493" s="120"/>
      <c r="ET493" s="120"/>
      <c r="EU493" s="120"/>
      <c r="EV493" s="120"/>
      <c r="EW493" s="120"/>
      <c r="EX493" s="120"/>
      <c r="EY493" s="120"/>
      <c r="EZ493" s="120"/>
      <c r="FA493" s="120"/>
      <c r="FB493" s="120"/>
      <c r="FC493" s="120"/>
      <c r="FD493" s="120"/>
      <c r="FE493" s="120"/>
      <c r="FF493" s="120"/>
      <c r="FG493" s="120"/>
      <c r="FH493" s="120"/>
      <c r="FI493" s="120"/>
      <c r="FJ493" s="120"/>
      <c r="FK493" s="120"/>
      <c r="FL493" s="120"/>
      <c r="FM493" s="120"/>
      <c r="FN493" s="120"/>
      <c r="FO493" s="120"/>
      <c r="FP493" s="120"/>
      <c r="FQ493" s="120"/>
      <c r="FR493" s="120"/>
      <c r="FS493" s="120"/>
      <c r="FT493" s="120"/>
      <c r="FU493" s="120"/>
      <c r="FV493" s="120"/>
      <c r="FW493" s="120"/>
      <c r="FX493" s="120"/>
      <c r="FY493" s="120"/>
      <c r="FZ493" s="120"/>
      <c r="GA493" s="120"/>
      <c r="GB493" s="120"/>
      <c r="GC493" s="120"/>
      <c r="GD493" s="120"/>
      <c r="GE493" s="120"/>
      <c r="GF493" s="120"/>
      <c r="GG493" s="120"/>
      <c r="GH493" s="120"/>
      <c r="GI493" s="120"/>
      <c r="GJ493" s="120"/>
      <c r="GK493" s="120"/>
      <c r="GL493" s="120"/>
      <c r="GM493" s="120"/>
      <c r="GN493" s="120"/>
      <c r="GO493" s="120"/>
      <c r="GP493" s="120"/>
      <c r="GQ493" s="120"/>
      <c r="GR493" s="120"/>
      <c r="GS493" s="120"/>
      <c r="GT493" s="120"/>
      <c r="GU493" s="120"/>
      <c r="GV493" s="120"/>
      <c r="GW493" s="120"/>
      <c r="GX493" s="120"/>
      <c r="GY493" s="120"/>
      <c r="GZ493" s="120"/>
      <c r="HA493" s="120"/>
      <c r="HB493" s="120"/>
      <c r="HC493" s="120"/>
      <c r="HD493" s="120"/>
      <c r="HE493" s="120"/>
      <c r="HF493" s="120"/>
      <c r="HG493" s="120"/>
      <c r="HH493" s="120"/>
      <c r="HI493" s="120"/>
      <c r="HJ493" s="120"/>
      <c r="HK493" s="120"/>
      <c r="HL493" s="120"/>
      <c r="HM493" s="120"/>
      <c r="HN493" s="120"/>
    </row>
    <row r="494" spans="1:222" ht="13.5" thickBot="1" x14ac:dyDescent="0.3"/>
    <row r="495" spans="1:222" x14ac:dyDescent="0.25">
      <c r="A495" s="303"/>
      <c r="B495" s="304"/>
      <c r="C495" s="304"/>
      <c r="D495" s="304"/>
      <c r="E495" s="304"/>
      <c r="F495" s="304"/>
      <c r="G495" s="304"/>
      <c r="H495" s="304"/>
      <c r="I495" s="304"/>
      <c r="J495" s="305"/>
    </row>
    <row r="496" spans="1:222" ht="13.5" thickBot="1" x14ac:dyDescent="0.3">
      <c r="A496" s="300"/>
      <c r="B496" s="301"/>
      <c r="C496" s="301"/>
      <c r="D496" s="301"/>
      <c r="E496" s="301"/>
      <c r="F496" s="301"/>
      <c r="G496" s="301"/>
      <c r="H496" s="301"/>
      <c r="I496" s="301"/>
      <c r="J496" s="302"/>
    </row>
    <row r="497" spans="1:10" x14ac:dyDescent="0.25">
      <c r="A497" s="303"/>
      <c r="B497" s="304"/>
      <c r="C497" s="304"/>
      <c r="D497" s="304"/>
      <c r="E497" s="304"/>
      <c r="F497" s="304"/>
      <c r="G497" s="304"/>
      <c r="H497" s="304"/>
      <c r="I497" s="304"/>
      <c r="J497" s="305"/>
    </row>
    <row r="498" spans="1:10" ht="13.5" thickBot="1" x14ac:dyDescent="0.3">
      <c r="A498" s="300"/>
      <c r="B498" s="301"/>
      <c r="C498" s="301"/>
      <c r="D498" s="301"/>
      <c r="E498" s="301"/>
      <c r="F498" s="301"/>
      <c r="G498" s="301"/>
      <c r="H498" s="301"/>
      <c r="I498" s="301"/>
      <c r="J498" s="302"/>
    </row>
    <row r="499" spans="1:10" x14ac:dyDescent="0.25">
      <c r="A499" s="303"/>
      <c r="B499" s="304"/>
      <c r="C499" s="304"/>
      <c r="D499" s="304"/>
      <c r="E499" s="304"/>
      <c r="F499" s="304"/>
      <c r="G499" s="304"/>
      <c r="H499" s="304"/>
      <c r="I499" s="304"/>
      <c r="J499" s="305"/>
    </row>
    <row r="500" spans="1:10" ht="13.5" thickBot="1" x14ac:dyDescent="0.3">
      <c r="A500" s="300"/>
      <c r="B500" s="301"/>
      <c r="C500" s="301"/>
      <c r="D500" s="301"/>
      <c r="E500" s="301"/>
      <c r="F500" s="301"/>
      <c r="G500" s="301"/>
      <c r="H500" s="301"/>
      <c r="I500" s="301"/>
      <c r="J500" s="302"/>
    </row>
  </sheetData>
  <sheetProtection algorithmName="SHA-512" hashValue="SUdmOMg+a2yawahzIBjltRMFAbYbAsHYD/ASVLuRcMpYwkNvByokWYcv5p0p9JXlKYaFEvJxhXpv+1erB8ekiA==" saltValue="04iLkexttevxJtlrNvty6g==" spinCount="100000" sheet="1" objects="1" scenarios="1"/>
  <mergeCells count="19">
    <mergeCell ref="A500:J500"/>
    <mergeCell ref="A495:J495"/>
    <mergeCell ref="A496:J496"/>
    <mergeCell ref="A497:J497"/>
    <mergeCell ref="A498:J498"/>
    <mergeCell ref="A499:J499"/>
    <mergeCell ref="L2:L4"/>
    <mergeCell ref="M2:M4"/>
    <mergeCell ref="D493:G493"/>
    <mergeCell ref="B5:J5"/>
    <mergeCell ref="A476:D476"/>
    <mergeCell ref="E476:G476"/>
    <mergeCell ref="D491:G491"/>
    <mergeCell ref="B6:C6"/>
    <mergeCell ref="A1:J1"/>
    <mergeCell ref="A2:J2"/>
    <mergeCell ref="B3:J3"/>
    <mergeCell ref="B4:J4"/>
    <mergeCell ref="D492:G492"/>
  </mergeCells>
  <phoneticPr fontId="34" type="noConversion"/>
  <pageMargins left="0.51181102362204722" right="0" top="0.51181102362204722" bottom="0.51181102362204722" header="0.31496062992125984" footer="0.31496062992125984"/>
  <pageSetup paperSize="9" scale="65" fitToHeight="0" orientation="landscape" verticalDpi="300" r:id="rId1"/>
  <headerFooter>
    <oddFooter>Página &amp;P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Plan3">
    <pageSetUpPr fitToPage="1"/>
  </sheetPr>
  <dimension ref="A1:BK70"/>
  <sheetViews>
    <sheetView showGridLines="0" tabSelected="1" zoomScale="55" zoomScaleNormal="55" workbookViewId="0">
      <selection activeCell="E25" sqref="E25"/>
    </sheetView>
  </sheetViews>
  <sheetFormatPr defaultColWidth="20.140625" defaultRowHeight="12.75" x14ac:dyDescent="0.25"/>
  <cols>
    <col min="1" max="1" width="21.140625" style="10" bestFit="1" customWidth="1"/>
    <col min="2" max="2" width="62.7109375" style="10" customWidth="1"/>
    <col min="3" max="3" width="20.140625" style="10"/>
    <col min="4" max="4" width="26.28515625" style="10" customWidth="1"/>
    <col min="5" max="5" width="22.28515625" style="10" bestFit="1" customWidth="1"/>
    <col min="6" max="17" width="20.140625" style="10"/>
    <col min="18" max="18" width="20.140625" style="26"/>
    <col min="19" max="20" width="20.140625" style="10"/>
    <col min="21" max="21" width="22.28515625" style="10" bestFit="1" customWidth="1"/>
    <col min="22" max="30" width="20.140625" style="10"/>
    <col min="31" max="31" width="18.140625" style="155" hidden="1" customWidth="1"/>
    <col min="32" max="32" width="20.140625" style="10" hidden="1" customWidth="1"/>
    <col min="33" max="33" width="0" style="10" hidden="1" customWidth="1"/>
    <col min="34" max="16384" width="20.140625" style="10"/>
  </cols>
  <sheetData>
    <row r="1" spans="1:31" ht="24" customHeight="1" thickBot="1" x14ac:dyDescent="0.3">
      <c r="A1" s="330" t="s">
        <v>3034</v>
      </c>
      <c r="B1" s="331"/>
      <c r="C1" s="331"/>
      <c r="D1" s="331"/>
      <c r="E1" s="331"/>
      <c r="F1" s="331"/>
      <c r="G1" s="331"/>
      <c r="H1" s="331"/>
      <c r="I1" s="331"/>
      <c r="J1" s="331"/>
      <c r="K1" s="331"/>
      <c r="L1" s="331"/>
      <c r="M1" s="331"/>
      <c r="N1" s="331"/>
      <c r="O1" s="331"/>
      <c r="P1" s="331"/>
      <c r="Q1" s="331"/>
      <c r="R1" s="331"/>
      <c r="S1" s="331"/>
      <c r="T1" s="331"/>
      <c r="U1" s="331"/>
      <c r="V1" s="331"/>
      <c r="W1" s="331"/>
      <c r="X1" s="331"/>
      <c r="Y1" s="331"/>
      <c r="Z1" s="331"/>
      <c r="AA1" s="331"/>
      <c r="AB1" s="331"/>
      <c r="AC1" s="331"/>
      <c r="AD1" s="332"/>
    </row>
    <row r="2" spans="1:31" ht="21.75" customHeight="1" thickBot="1" x14ac:dyDescent="0.3">
      <c r="A2" s="333" t="s">
        <v>40</v>
      </c>
      <c r="B2" s="334"/>
      <c r="C2" s="334"/>
      <c r="D2" s="334"/>
      <c r="E2" s="334"/>
      <c r="F2" s="334"/>
      <c r="G2" s="334"/>
      <c r="H2" s="334"/>
      <c r="I2" s="334"/>
      <c r="J2" s="334"/>
      <c r="K2" s="334"/>
      <c r="L2" s="334"/>
      <c r="M2" s="334"/>
      <c r="N2" s="334"/>
      <c r="O2" s="334"/>
      <c r="P2" s="334"/>
      <c r="Q2" s="334"/>
      <c r="R2" s="334"/>
      <c r="S2" s="334"/>
      <c r="T2" s="334"/>
      <c r="U2" s="334"/>
      <c r="V2" s="334"/>
      <c r="W2" s="334"/>
      <c r="X2" s="334"/>
      <c r="Y2" s="334"/>
      <c r="Z2" s="334"/>
      <c r="AA2" s="334"/>
      <c r="AB2" s="334"/>
      <c r="AC2" s="334"/>
      <c r="AD2" s="335"/>
    </row>
    <row r="3" spans="1:31" ht="16.5" thickBot="1" x14ac:dyDescent="0.3">
      <c r="A3" s="311" t="s">
        <v>3</v>
      </c>
      <c r="B3" s="345" t="s">
        <v>0</v>
      </c>
      <c r="C3" s="347" t="s">
        <v>35</v>
      </c>
      <c r="D3" s="306" t="s">
        <v>365</v>
      </c>
      <c r="E3" s="327" t="s">
        <v>4</v>
      </c>
      <c r="F3" s="328"/>
      <c r="G3" s="328"/>
      <c r="H3" s="328"/>
      <c r="I3" s="328"/>
      <c r="J3" s="328"/>
      <c r="K3" s="328"/>
      <c r="L3" s="328"/>
      <c r="M3" s="328"/>
      <c r="N3" s="328"/>
      <c r="O3" s="328"/>
      <c r="P3" s="328"/>
      <c r="Q3" s="328"/>
      <c r="R3" s="328"/>
      <c r="S3" s="328"/>
      <c r="T3" s="328"/>
      <c r="U3" s="328"/>
      <c r="V3" s="328"/>
      <c r="W3" s="328"/>
      <c r="X3" s="328"/>
      <c r="Y3" s="328"/>
      <c r="Z3" s="328"/>
      <c r="AA3" s="328"/>
      <c r="AB3" s="328"/>
      <c r="AC3" s="328"/>
      <c r="AD3" s="329"/>
    </row>
    <row r="4" spans="1:31" ht="16.5" thickBot="1" x14ac:dyDescent="0.3">
      <c r="A4" s="312"/>
      <c r="B4" s="346"/>
      <c r="C4" s="348"/>
      <c r="D4" s="307"/>
      <c r="E4" s="190" t="s">
        <v>5</v>
      </c>
      <c r="F4" s="191" t="s">
        <v>5</v>
      </c>
      <c r="G4" s="192" t="s">
        <v>6</v>
      </c>
      <c r="H4" s="193" t="s">
        <v>6</v>
      </c>
      <c r="I4" s="192" t="s">
        <v>7</v>
      </c>
      <c r="J4" s="191" t="s">
        <v>7</v>
      </c>
      <c r="K4" s="192" t="s">
        <v>170</v>
      </c>
      <c r="L4" s="191" t="s">
        <v>170</v>
      </c>
      <c r="M4" s="192" t="s">
        <v>171</v>
      </c>
      <c r="N4" s="191" t="s">
        <v>171</v>
      </c>
      <c r="O4" s="192" t="s">
        <v>172</v>
      </c>
      <c r="P4" s="191" t="s">
        <v>172</v>
      </c>
      <c r="Q4" s="192" t="s">
        <v>304</v>
      </c>
      <c r="R4" s="191" t="s">
        <v>304</v>
      </c>
      <c r="S4" s="192" t="s">
        <v>305</v>
      </c>
      <c r="T4" s="191" t="s">
        <v>305</v>
      </c>
      <c r="U4" s="192" t="s">
        <v>306</v>
      </c>
      <c r="V4" s="191" t="s">
        <v>306</v>
      </c>
      <c r="W4" s="192" t="s">
        <v>307</v>
      </c>
      <c r="X4" s="191" t="s">
        <v>307</v>
      </c>
      <c r="Y4" s="192" t="s">
        <v>308</v>
      </c>
      <c r="Z4" s="191" t="s">
        <v>308</v>
      </c>
      <c r="AA4" s="192" t="s">
        <v>309</v>
      </c>
      <c r="AB4" s="191" t="s">
        <v>309</v>
      </c>
      <c r="AC4" s="192" t="s">
        <v>310</v>
      </c>
      <c r="AD4" s="191" t="s">
        <v>310</v>
      </c>
    </row>
    <row r="5" spans="1:31" ht="15" customHeight="1" x14ac:dyDescent="0.25">
      <c r="A5" s="316">
        <v>1</v>
      </c>
      <c r="B5" s="320" t="str">
        <f>'Anexo I.4.1'!D7</f>
        <v>PROJETOS</v>
      </c>
      <c r="C5" s="194">
        <f>C6/$E$50</f>
        <v>4.4231517505251422E-3</v>
      </c>
      <c r="D5" s="195">
        <f>D6/$E$51</f>
        <v>4.4231517505251422E-3</v>
      </c>
      <c r="E5" s="196">
        <f>E6/$C$6</f>
        <v>0.19007655385509239</v>
      </c>
      <c r="F5" s="195">
        <f>E5</f>
        <v>0.19007655385509239</v>
      </c>
      <c r="G5" s="196">
        <f t="shared" ref="G5" si="0">G6/$C$6</f>
        <v>0</v>
      </c>
      <c r="H5" s="195">
        <f>G5</f>
        <v>0</v>
      </c>
      <c r="I5" s="196">
        <f t="shared" ref="I5" si="1">I6/$C$6</f>
        <v>0.10522441272398357</v>
      </c>
      <c r="J5" s="195">
        <f>I5</f>
        <v>0.10522441272398357</v>
      </c>
      <c r="K5" s="196">
        <f t="shared" ref="K5" si="2">K6/$C$6</f>
        <v>0</v>
      </c>
      <c r="L5" s="195">
        <f>K5</f>
        <v>0</v>
      </c>
      <c r="M5" s="196">
        <f t="shared" ref="M5" si="3">M6/$C$6</f>
        <v>0</v>
      </c>
      <c r="N5" s="195">
        <f>M5</f>
        <v>0</v>
      </c>
      <c r="O5" s="196">
        <f t="shared" ref="O5" si="4">O6/$C$6</f>
        <v>0</v>
      </c>
      <c r="P5" s="195">
        <f>O5</f>
        <v>0</v>
      </c>
      <c r="Q5" s="196">
        <f t="shared" ref="Q5" si="5">Q6/$C$6</f>
        <v>0</v>
      </c>
      <c r="R5" s="195">
        <f>Q5</f>
        <v>0</v>
      </c>
      <c r="S5" s="196">
        <f t="shared" ref="S5" si="6">S6/$C$6</f>
        <v>0</v>
      </c>
      <c r="T5" s="195">
        <f>S5</f>
        <v>0</v>
      </c>
      <c r="U5" s="196">
        <f t="shared" ref="U5" si="7">U6/$C$6</f>
        <v>0</v>
      </c>
      <c r="V5" s="195">
        <f>U5</f>
        <v>0</v>
      </c>
      <c r="W5" s="196">
        <f t="shared" ref="W5" si="8">W6/$C$6</f>
        <v>0</v>
      </c>
      <c r="X5" s="195">
        <f>W5</f>
        <v>0</v>
      </c>
      <c r="Y5" s="196">
        <f t="shared" ref="Y5" si="9">Y6/$C$6</f>
        <v>0</v>
      </c>
      <c r="Z5" s="195">
        <f>Y5</f>
        <v>0</v>
      </c>
      <c r="AA5" s="196">
        <f t="shared" ref="AA5" si="10">AA6/$C$6</f>
        <v>0</v>
      </c>
      <c r="AB5" s="195">
        <f>AA5</f>
        <v>0</v>
      </c>
      <c r="AC5" s="196">
        <f t="shared" ref="AC5" si="11">AC6/$C$6</f>
        <v>0.7046990334209241</v>
      </c>
      <c r="AD5" s="195">
        <f>AC5</f>
        <v>0.7046990334209241</v>
      </c>
      <c r="AE5" s="155">
        <f>SUM(E5:AD5)/2</f>
        <v>1</v>
      </c>
    </row>
    <row r="6" spans="1:31" ht="15.75" thickBot="1" x14ac:dyDescent="0.3">
      <c r="A6" s="317"/>
      <c r="B6" s="321"/>
      <c r="C6" s="197">
        <f>'Anexo I.4.1'!I11*C63</f>
        <v>11743.225322769194</v>
      </c>
      <c r="D6" s="198">
        <f>'Anexo I.4.1'!J11*D63</f>
        <v>11743.225322769194</v>
      </c>
      <c r="E6" s="199">
        <f>'Anexo I.4.1'!I9*'Anexo I.4.2'!C63</f>
        <v>2232.1118004958234</v>
      </c>
      <c r="F6" s="200">
        <f>$D$6*F5</f>
        <v>2232.1118004958234</v>
      </c>
      <c r="G6" s="199">
        <v>0</v>
      </c>
      <c r="H6" s="200">
        <f>$D$6*H5</f>
        <v>0</v>
      </c>
      <c r="I6" s="199">
        <f>'Anexo I.4.1'!I10*'Anexo I.4.2'!C63</f>
        <v>1235.673988073801</v>
      </c>
      <c r="J6" s="200">
        <f>$D$6*J5</f>
        <v>1235.673988073801</v>
      </c>
      <c r="K6" s="199">
        <v>0</v>
      </c>
      <c r="L6" s="200">
        <f>$D$6*L5</f>
        <v>0</v>
      </c>
      <c r="M6" s="199">
        <v>0</v>
      </c>
      <c r="N6" s="200">
        <f>$D$6*N5</f>
        <v>0</v>
      </c>
      <c r="O6" s="199">
        <v>0</v>
      </c>
      <c r="P6" s="200">
        <f>$D$6*P5</f>
        <v>0</v>
      </c>
      <c r="Q6" s="199">
        <v>0</v>
      </c>
      <c r="R6" s="200">
        <f>$D$6*R5</f>
        <v>0</v>
      </c>
      <c r="S6" s="199">
        <v>0</v>
      </c>
      <c r="T6" s="200">
        <f>$D$6*T5</f>
        <v>0</v>
      </c>
      <c r="U6" s="199">
        <v>0</v>
      </c>
      <c r="V6" s="200">
        <f>$D$6*V5</f>
        <v>0</v>
      </c>
      <c r="W6" s="199">
        <v>0</v>
      </c>
      <c r="X6" s="200">
        <f>$D$6*X5</f>
        <v>0</v>
      </c>
      <c r="Y6" s="199">
        <v>0</v>
      </c>
      <c r="Z6" s="200">
        <f>$D$6*Z5</f>
        <v>0</v>
      </c>
      <c r="AA6" s="199">
        <v>0</v>
      </c>
      <c r="AB6" s="200">
        <f>$D$6*AB5</f>
        <v>0</v>
      </c>
      <c r="AC6" s="199">
        <f>'Anexo I.4.1'!I8*'Anexo I.4.2'!C63</f>
        <v>8275.4395341995714</v>
      </c>
      <c r="AD6" s="200">
        <f>$D$6*AD5</f>
        <v>8275.4395341995714</v>
      </c>
    </row>
    <row r="7" spans="1:31" ht="15" x14ac:dyDescent="0.25">
      <c r="A7" s="316">
        <v>2</v>
      </c>
      <c r="B7" s="320" t="str">
        <f>'Anexo I.4.1'!D12</f>
        <v>SERVIÇOS PRELIMINARES</v>
      </c>
      <c r="C7" s="194">
        <f>C8/$E$50</f>
        <v>2.9754748055868172E-2</v>
      </c>
      <c r="D7" s="195">
        <f>D8/$E$51</f>
        <v>2.9754748055868172E-2</v>
      </c>
      <c r="E7" s="196">
        <f>E8/$C$8</f>
        <v>1</v>
      </c>
      <c r="F7" s="195">
        <f>E7</f>
        <v>1</v>
      </c>
      <c r="G7" s="196">
        <f t="shared" ref="G7" si="12">G8/$C$8</f>
        <v>0</v>
      </c>
      <c r="H7" s="195">
        <f>G7</f>
        <v>0</v>
      </c>
      <c r="I7" s="196">
        <f t="shared" ref="I7" si="13">I8/$C$8</f>
        <v>0</v>
      </c>
      <c r="J7" s="195">
        <f>I7</f>
        <v>0</v>
      </c>
      <c r="K7" s="196">
        <f t="shared" ref="K7" si="14">K8/$C$8</f>
        <v>0</v>
      </c>
      <c r="L7" s="195">
        <f>K7</f>
        <v>0</v>
      </c>
      <c r="M7" s="196">
        <f t="shared" ref="M7" si="15">M8/$C$8</f>
        <v>0</v>
      </c>
      <c r="N7" s="195">
        <f>M7</f>
        <v>0</v>
      </c>
      <c r="O7" s="196">
        <f t="shared" ref="O7" si="16">O8/$C$8</f>
        <v>0</v>
      </c>
      <c r="P7" s="195">
        <f>O7</f>
        <v>0</v>
      </c>
      <c r="Q7" s="196">
        <f t="shared" ref="Q7" si="17">Q8/$C$8</f>
        <v>0</v>
      </c>
      <c r="R7" s="195">
        <f>Q7</f>
        <v>0</v>
      </c>
      <c r="S7" s="196">
        <f t="shared" ref="S7" si="18">S8/$C$8</f>
        <v>0</v>
      </c>
      <c r="T7" s="195">
        <f>S7</f>
        <v>0</v>
      </c>
      <c r="U7" s="196">
        <f t="shared" ref="U7" si="19">U8/$C$8</f>
        <v>0</v>
      </c>
      <c r="V7" s="195">
        <f>U7</f>
        <v>0</v>
      </c>
      <c r="W7" s="196">
        <f t="shared" ref="W7" si="20">W8/$C$8</f>
        <v>0</v>
      </c>
      <c r="X7" s="195">
        <f>W7</f>
        <v>0</v>
      </c>
      <c r="Y7" s="196">
        <f t="shared" ref="Y7" si="21">Y8/$C$8</f>
        <v>0</v>
      </c>
      <c r="Z7" s="195">
        <f>Y7</f>
        <v>0</v>
      </c>
      <c r="AA7" s="196">
        <f t="shared" ref="AA7" si="22">AA8/$C$8</f>
        <v>0</v>
      </c>
      <c r="AB7" s="195">
        <f>AA7</f>
        <v>0</v>
      </c>
      <c r="AC7" s="196">
        <f t="shared" ref="AC7" si="23">AC8/$C$8</f>
        <v>0</v>
      </c>
      <c r="AD7" s="195">
        <f>AC7</f>
        <v>0</v>
      </c>
      <c r="AE7" s="155">
        <f t="shared" ref="AE7" si="24">SUM(E7:AD7)/2</f>
        <v>1</v>
      </c>
    </row>
    <row r="8" spans="1:31" ht="15.75" thickBot="1" x14ac:dyDescent="0.3">
      <c r="A8" s="317"/>
      <c r="B8" s="321"/>
      <c r="C8" s="197">
        <f>'Anexo I.4.1'!I24*'Anexo I.4.2'!C63</f>
        <v>78997.224275835397</v>
      </c>
      <c r="D8" s="198">
        <f>'Anexo I.4.1'!J24*'Anexo I.4.2'!D63</f>
        <v>78997.224275835397</v>
      </c>
      <c r="E8" s="199">
        <f>'Anexo I.4.1'!I24*'Anexo I.4.2'!C63</f>
        <v>78997.224275835397</v>
      </c>
      <c r="F8" s="200">
        <f>$D$8*F7</f>
        <v>78997.224275835397</v>
      </c>
      <c r="G8" s="199">
        <v>0</v>
      </c>
      <c r="H8" s="200">
        <f>$D$8*H7</f>
        <v>0</v>
      </c>
      <c r="I8" s="199">
        <v>0</v>
      </c>
      <c r="J8" s="200">
        <f>$D$8*J7</f>
        <v>0</v>
      </c>
      <c r="K8" s="199">
        <v>0</v>
      </c>
      <c r="L8" s="200">
        <f>$D$8*L7</f>
        <v>0</v>
      </c>
      <c r="M8" s="199">
        <v>0</v>
      </c>
      <c r="N8" s="200">
        <f>$D$8*N7</f>
        <v>0</v>
      </c>
      <c r="O8" s="199">
        <v>0</v>
      </c>
      <c r="P8" s="200">
        <f>$D$8*P7</f>
        <v>0</v>
      </c>
      <c r="Q8" s="199">
        <v>0</v>
      </c>
      <c r="R8" s="200">
        <f>$D$8*R7</f>
        <v>0</v>
      </c>
      <c r="S8" s="199">
        <v>0</v>
      </c>
      <c r="T8" s="200">
        <f>$D$8*T7</f>
        <v>0</v>
      </c>
      <c r="U8" s="199">
        <v>0</v>
      </c>
      <c r="V8" s="200">
        <f>$D$8*V7</f>
        <v>0</v>
      </c>
      <c r="W8" s="199">
        <v>0</v>
      </c>
      <c r="X8" s="200">
        <f>$D$8*X7</f>
        <v>0</v>
      </c>
      <c r="Y8" s="199">
        <v>0</v>
      </c>
      <c r="Z8" s="200">
        <f>$D$8*Z7</f>
        <v>0</v>
      </c>
      <c r="AA8" s="199">
        <v>0</v>
      </c>
      <c r="AB8" s="200">
        <f>$D$8*AB7</f>
        <v>0</v>
      </c>
      <c r="AC8" s="199">
        <v>0</v>
      </c>
      <c r="AD8" s="200">
        <f>$D$8*AD7</f>
        <v>0</v>
      </c>
    </row>
    <row r="9" spans="1:31" ht="15" customHeight="1" x14ac:dyDescent="0.25">
      <c r="A9" s="316">
        <v>3</v>
      </c>
      <c r="B9" s="320" t="str">
        <f>'Anexo I.4.1'!D25</f>
        <v>MOVIMENTO DE TERRA</v>
      </c>
      <c r="C9" s="194">
        <f>C10/$E$50</f>
        <v>8.2623298255102267E-3</v>
      </c>
      <c r="D9" s="195">
        <f>D10/$E$51</f>
        <v>8.2623298255102267E-3</v>
      </c>
      <c r="E9" s="196">
        <f>E10/$C$10</f>
        <v>1</v>
      </c>
      <c r="F9" s="195">
        <f>E9</f>
        <v>1</v>
      </c>
      <c r="G9" s="196">
        <f t="shared" ref="G9" si="25">G10/$C$10</f>
        <v>0</v>
      </c>
      <c r="H9" s="195">
        <f>G9</f>
        <v>0</v>
      </c>
      <c r="I9" s="196">
        <f t="shared" ref="I9" si="26">I10/$C$10</f>
        <v>0</v>
      </c>
      <c r="J9" s="195">
        <f>I9</f>
        <v>0</v>
      </c>
      <c r="K9" s="196">
        <f t="shared" ref="K9" si="27">K10/$C$10</f>
        <v>0</v>
      </c>
      <c r="L9" s="195">
        <f>K9</f>
        <v>0</v>
      </c>
      <c r="M9" s="196">
        <f t="shared" ref="M9" si="28">M10/$C$10</f>
        <v>0</v>
      </c>
      <c r="N9" s="195">
        <f>M9</f>
        <v>0</v>
      </c>
      <c r="O9" s="196">
        <f t="shared" ref="O9" si="29">O10/$C$10</f>
        <v>0</v>
      </c>
      <c r="P9" s="195">
        <f>O9</f>
        <v>0</v>
      </c>
      <c r="Q9" s="196">
        <f t="shared" ref="Q9" si="30">Q10/$C$10</f>
        <v>0</v>
      </c>
      <c r="R9" s="195">
        <f>Q9</f>
        <v>0</v>
      </c>
      <c r="S9" s="196">
        <f t="shared" ref="S9" si="31">S10/$C$10</f>
        <v>0</v>
      </c>
      <c r="T9" s="195">
        <f>S9</f>
        <v>0</v>
      </c>
      <c r="U9" s="196">
        <f t="shared" ref="U9" si="32">U10/$C$10</f>
        <v>0</v>
      </c>
      <c r="V9" s="195">
        <f>U9</f>
        <v>0</v>
      </c>
      <c r="W9" s="196">
        <f t="shared" ref="W9" si="33">W10/$C$10</f>
        <v>0</v>
      </c>
      <c r="X9" s="195">
        <f>W9</f>
        <v>0</v>
      </c>
      <c r="Y9" s="196">
        <f t="shared" ref="Y9" si="34">Y10/$C$10</f>
        <v>0</v>
      </c>
      <c r="Z9" s="195">
        <f>Y9</f>
        <v>0</v>
      </c>
      <c r="AA9" s="196">
        <f t="shared" ref="AA9" si="35">AA10/$C$10</f>
        <v>0</v>
      </c>
      <c r="AB9" s="195">
        <f>AA9</f>
        <v>0</v>
      </c>
      <c r="AC9" s="196">
        <f t="shared" ref="AC9" si="36">AC10/$C$10</f>
        <v>0</v>
      </c>
      <c r="AD9" s="195">
        <f>AC9</f>
        <v>0</v>
      </c>
      <c r="AE9" s="155">
        <f t="shared" ref="AE9" si="37">SUM(E9:AD9)/2</f>
        <v>1</v>
      </c>
    </row>
    <row r="10" spans="1:31" ht="15.75" customHeight="1" thickBot="1" x14ac:dyDescent="0.3">
      <c r="A10" s="317"/>
      <c r="B10" s="321"/>
      <c r="C10" s="197">
        <f>'Anexo I.4.1'!I28*'Anexo I.4.2'!C63</f>
        <v>21936.032563314915</v>
      </c>
      <c r="D10" s="198">
        <f>'Anexo I.4.1'!J28*'Anexo I.4.2'!D63</f>
        <v>21936.032563314915</v>
      </c>
      <c r="E10" s="199">
        <f>'Anexo I.4.1'!I28*'Anexo I.4.2'!C63</f>
        <v>21936.032563314915</v>
      </c>
      <c r="F10" s="200">
        <f>$D$10*F9</f>
        <v>21936.032563314915</v>
      </c>
      <c r="G10" s="199">
        <v>0</v>
      </c>
      <c r="H10" s="200">
        <f>$D$10*H9</f>
        <v>0</v>
      </c>
      <c r="I10" s="199">
        <v>0</v>
      </c>
      <c r="J10" s="200">
        <f>$D$10*J9</f>
        <v>0</v>
      </c>
      <c r="K10" s="199">
        <v>0</v>
      </c>
      <c r="L10" s="200">
        <f>$D$10*L9</f>
        <v>0</v>
      </c>
      <c r="M10" s="199">
        <v>0</v>
      </c>
      <c r="N10" s="200">
        <f>$D$10*N9</f>
        <v>0</v>
      </c>
      <c r="O10" s="199">
        <v>0</v>
      </c>
      <c r="P10" s="200">
        <f>$D$10*P9</f>
        <v>0</v>
      </c>
      <c r="Q10" s="199">
        <v>0</v>
      </c>
      <c r="R10" s="200">
        <f>$D$10*R9</f>
        <v>0</v>
      </c>
      <c r="S10" s="199">
        <v>0</v>
      </c>
      <c r="T10" s="200">
        <f>$D$10*T9</f>
        <v>0</v>
      </c>
      <c r="U10" s="199">
        <v>0</v>
      </c>
      <c r="V10" s="200">
        <f>$D$10*V9</f>
        <v>0</v>
      </c>
      <c r="W10" s="199">
        <v>0</v>
      </c>
      <c r="X10" s="200">
        <f>$D$10*X9</f>
        <v>0</v>
      </c>
      <c r="Y10" s="199">
        <v>0</v>
      </c>
      <c r="Z10" s="200">
        <f>$D$10*Z9</f>
        <v>0</v>
      </c>
      <c r="AA10" s="199">
        <v>0</v>
      </c>
      <c r="AB10" s="200">
        <f>$D$10*AB9</f>
        <v>0</v>
      </c>
      <c r="AC10" s="199">
        <v>0</v>
      </c>
      <c r="AD10" s="200">
        <f>$D$10*AD9</f>
        <v>0</v>
      </c>
    </row>
    <row r="11" spans="1:31" ht="15" customHeight="1" x14ac:dyDescent="0.25">
      <c r="A11" s="316">
        <v>4</v>
      </c>
      <c r="B11" s="320" t="str">
        <f>'Anexo I.4.1'!D29</f>
        <v>FUNDAÇÕES</v>
      </c>
      <c r="C11" s="194">
        <f>C12/$E$50</f>
        <v>0.12750629099904781</v>
      </c>
      <c r="D11" s="195">
        <f>D12/$E$51</f>
        <v>0.12750629099904781</v>
      </c>
      <c r="E11" s="196">
        <f>E12/$C$12</f>
        <v>0</v>
      </c>
      <c r="F11" s="195">
        <f>E11</f>
        <v>0</v>
      </c>
      <c r="G11" s="196">
        <f t="shared" ref="G11" si="38">G12/$C$12</f>
        <v>0.56492988447680403</v>
      </c>
      <c r="H11" s="195">
        <f>G11</f>
        <v>0.56492988447680403</v>
      </c>
      <c r="I11" s="196">
        <f t="shared" ref="I11" si="39">I12/$C$12</f>
        <v>0.24826557009009001</v>
      </c>
      <c r="J11" s="195">
        <f>I11</f>
        <v>0.24826557009009001</v>
      </c>
      <c r="K11" s="196">
        <f t="shared" ref="K11" si="40">K12/$C$12</f>
        <v>0</v>
      </c>
      <c r="L11" s="195">
        <f>K11</f>
        <v>0</v>
      </c>
      <c r="M11" s="196">
        <f t="shared" ref="M11" si="41">M12/$C$12</f>
        <v>0.14525583386697247</v>
      </c>
      <c r="N11" s="195">
        <f>M11</f>
        <v>0.14525583386697247</v>
      </c>
      <c r="O11" s="196">
        <f t="shared" ref="O11" si="42">O12/$C$12</f>
        <v>0</v>
      </c>
      <c r="P11" s="195">
        <f>O11</f>
        <v>0</v>
      </c>
      <c r="Q11" s="196">
        <f t="shared" ref="Q11" si="43">Q12/$C$12</f>
        <v>0</v>
      </c>
      <c r="R11" s="195">
        <f>Q11</f>
        <v>0</v>
      </c>
      <c r="S11" s="196">
        <f t="shared" ref="S11" si="44">S12/$C$12</f>
        <v>0</v>
      </c>
      <c r="T11" s="195">
        <f>S11</f>
        <v>0</v>
      </c>
      <c r="U11" s="196">
        <f t="shared" ref="U11" si="45">U12/$C$12</f>
        <v>0</v>
      </c>
      <c r="V11" s="195">
        <f>U11</f>
        <v>0</v>
      </c>
      <c r="W11" s="196">
        <f t="shared" ref="W11" si="46">W12/$C$12</f>
        <v>0</v>
      </c>
      <c r="X11" s="195">
        <f>W11</f>
        <v>0</v>
      </c>
      <c r="Y11" s="196">
        <f t="shared" ref="Y11" si="47">Y12/$C$12</f>
        <v>4.1548711566133843E-2</v>
      </c>
      <c r="Z11" s="195">
        <f>Y11</f>
        <v>4.1548711566133843E-2</v>
      </c>
      <c r="AA11" s="196">
        <f t="shared" ref="AA11" si="48">AA12/$C$12</f>
        <v>0</v>
      </c>
      <c r="AB11" s="195">
        <f>AA11</f>
        <v>0</v>
      </c>
      <c r="AC11" s="196">
        <f t="shared" ref="AC11" si="49">AC12/$C$12</f>
        <v>0</v>
      </c>
      <c r="AD11" s="195">
        <f>AC11</f>
        <v>0</v>
      </c>
      <c r="AE11" s="155">
        <f t="shared" ref="AE11" si="50">SUM(E11:AD11)/2</f>
        <v>1.0000000000000004</v>
      </c>
    </row>
    <row r="12" spans="1:31" ht="15.75" customHeight="1" thickBot="1" x14ac:dyDescent="0.3">
      <c r="A12" s="317"/>
      <c r="B12" s="321"/>
      <c r="C12" s="197">
        <f>'Anexo I.4.1'!I67*'Anexo I.4.2'!C63</f>
        <v>338522.209891312</v>
      </c>
      <c r="D12" s="198">
        <f>'Anexo I.4.1'!J67*'Anexo I.4.2'!D63</f>
        <v>338522.209891312</v>
      </c>
      <c r="E12" s="199">
        <v>0</v>
      </c>
      <c r="F12" s="200">
        <f>F11*$D$12</f>
        <v>0</v>
      </c>
      <c r="G12" s="199">
        <f>(('Anexo I.4.1'!I31+'Anexo I.4.1'!I32+'Anexo I.4.1'!I33+'Anexo I.4.1'!I34)+('Anexo I.4.1'!I36+'Anexo I.4.1'!I37+'Anexo I.4.1'!I38+'Anexo I.4.1'!I39+'Anexo I.4.1'!I40+'Anexo I.4.1'!I41+'Anexo I.4.1'!I43+'Anexo I.4.1'!I44+'Anexo I.4.1'!I45+'Anexo I.4.1'!I46+'Anexo I.4.1'!I47)*0.3)*'Anexo I.4.2'!C63</f>
        <v>191241.31292673131</v>
      </c>
      <c r="H12" s="200">
        <f>H11*$D$12</f>
        <v>191241.31292673131</v>
      </c>
      <c r="I12" s="199">
        <f>((('Anexo I.4.1'!I36+'Anexo I.4.1'!I37+'Anexo I.4.1'!I38+'Anexo I.4.1'!I39+'Anexo I.4.1'!I40+'Anexo I.4.1'!I41+'Anexo I.4.1'!I43+'Anexo I.4.1'!I44+'Anexo I.4.1'!I45+'Anexo I.4.1'!I46+'Anexo I.4.1'!I47)*0.7)+('Anexo I.4.1'!I52+'Anexo I.4.1'!I53+'Anexo I.4.1'!I54+'Anexo I.4.1'!I55+'Anexo I.4.1'!I56+'Anexo I.4.1'!I57+'Anexo I.4.1'!I58+'Anexo I.4.1'!I59))*'Anexo I.4.2'!C63</f>
        <v>84043.40942682368</v>
      </c>
      <c r="J12" s="200">
        <f>J11*$D$12</f>
        <v>84043.40942682368</v>
      </c>
      <c r="K12" s="199">
        <v>0</v>
      </c>
      <c r="L12" s="200">
        <f>L11*$D$12</f>
        <v>0</v>
      </c>
      <c r="M12" s="199">
        <f>(SUM('Anexo I.4.1'!I49:I50))*'Anexo I.4.2'!C63</f>
        <v>49172.3258802528</v>
      </c>
      <c r="N12" s="200">
        <f>N11*$D$12</f>
        <v>49172.3258802528</v>
      </c>
      <c r="O12" s="199">
        <v>0</v>
      </c>
      <c r="P12" s="200">
        <f>P11*$D$12</f>
        <v>0</v>
      </c>
      <c r="Q12" s="199">
        <v>0</v>
      </c>
      <c r="R12" s="200">
        <f>R11*$D$12</f>
        <v>0</v>
      </c>
      <c r="S12" s="199">
        <v>0</v>
      </c>
      <c r="T12" s="200">
        <f>T11*$D$12</f>
        <v>0</v>
      </c>
      <c r="U12" s="199">
        <v>0</v>
      </c>
      <c r="V12" s="200">
        <f>V11*$D$12</f>
        <v>0</v>
      </c>
      <c r="W12" s="199">
        <v>0</v>
      </c>
      <c r="X12" s="200">
        <f>X11*$D$12</f>
        <v>0</v>
      </c>
      <c r="Y12" s="199">
        <f>(SUM('Anexo I.4.1'!I60:I66)*'Anexo I.4.2'!C63)</f>
        <v>14065.161657504344</v>
      </c>
      <c r="Z12" s="200">
        <f>Z11*$D$12</f>
        <v>14065.161657504343</v>
      </c>
      <c r="AA12" s="199">
        <v>0</v>
      </c>
      <c r="AB12" s="200">
        <f>AB11*$D$12</f>
        <v>0</v>
      </c>
      <c r="AC12" s="199">
        <v>0</v>
      </c>
      <c r="AD12" s="200">
        <f>AD11*$D$12</f>
        <v>0</v>
      </c>
    </row>
    <row r="13" spans="1:31" ht="15" customHeight="1" x14ac:dyDescent="0.25">
      <c r="A13" s="316">
        <v>5</v>
      </c>
      <c r="B13" s="320" t="str">
        <f>'Anexo I.4.1'!D68</f>
        <v>SUPERESTRUTURA</v>
      </c>
      <c r="C13" s="194">
        <f>C14/$E$50</f>
        <v>0.14075788124161409</v>
      </c>
      <c r="D13" s="195">
        <f>D14/$E$51</f>
        <v>0.14075788124161409</v>
      </c>
      <c r="E13" s="196">
        <f>E14/$C$14</f>
        <v>0</v>
      </c>
      <c r="F13" s="195">
        <f t="shared" ref="F13:AD13" si="51">E13</f>
        <v>0</v>
      </c>
      <c r="G13" s="196">
        <f t="shared" ref="G13" si="52">G14/$C$14</f>
        <v>0</v>
      </c>
      <c r="H13" s="195">
        <f t="shared" si="51"/>
        <v>0</v>
      </c>
      <c r="I13" s="196">
        <f t="shared" ref="I13" si="53">I14/$C$14</f>
        <v>0</v>
      </c>
      <c r="J13" s="195">
        <f t="shared" si="51"/>
        <v>0</v>
      </c>
      <c r="K13" s="196">
        <f t="shared" ref="K13" si="54">K14/$C$14</f>
        <v>0.2680621964402839</v>
      </c>
      <c r="L13" s="195">
        <f t="shared" si="51"/>
        <v>0.2680621964402839</v>
      </c>
      <c r="M13" s="196">
        <f t="shared" ref="M13" si="55">M14/$C$14</f>
        <v>0.23193780355971613</v>
      </c>
      <c r="N13" s="195">
        <f t="shared" si="51"/>
        <v>0.23193780355971613</v>
      </c>
      <c r="O13" s="196">
        <f t="shared" ref="O13" si="56">O14/$C$14</f>
        <v>0.2680621964402839</v>
      </c>
      <c r="P13" s="195">
        <f t="shared" si="51"/>
        <v>0.2680621964402839</v>
      </c>
      <c r="Q13" s="196">
        <f t="shared" ref="Q13" si="57">Q14/$C$14</f>
        <v>0.23193780355971613</v>
      </c>
      <c r="R13" s="195">
        <f t="shared" si="51"/>
        <v>0.23193780355971613</v>
      </c>
      <c r="S13" s="196">
        <f t="shared" ref="S13" si="58">S14/$C$14</f>
        <v>0</v>
      </c>
      <c r="T13" s="195">
        <f t="shared" si="51"/>
        <v>0</v>
      </c>
      <c r="U13" s="196">
        <f t="shared" ref="U13" si="59">U14/$C$14</f>
        <v>0</v>
      </c>
      <c r="V13" s="195">
        <f t="shared" si="51"/>
        <v>0</v>
      </c>
      <c r="W13" s="196">
        <f t="shared" ref="W13" si="60">W14/$C$14</f>
        <v>0</v>
      </c>
      <c r="X13" s="195">
        <f t="shared" si="51"/>
        <v>0</v>
      </c>
      <c r="Y13" s="196">
        <f t="shared" ref="Y13" si="61">Y14/$C$14</f>
        <v>0</v>
      </c>
      <c r="Z13" s="195">
        <f t="shared" si="51"/>
        <v>0</v>
      </c>
      <c r="AA13" s="196">
        <f t="shared" ref="AA13" si="62">AA14/$C$14</f>
        <v>0</v>
      </c>
      <c r="AB13" s="195">
        <f t="shared" si="51"/>
        <v>0</v>
      </c>
      <c r="AC13" s="196">
        <f t="shared" ref="AC13" si="63">AC14/$C$14</f>
        <v>0</v>
      </c>
      <c r="AD13" s="195">
        <f t="shared" si="51"/>
        <v>0</v>
      </c>
      <c r="AE13" s="155">
        <f t="shared" ref="AE13" si="64">SUM(E13:AD13)/2</f>
        <v>1</v>
      </c>
    </row>
    <row r="14" spans="1:31" ht="15.75" customHeight="1" thickBot="1" x14ac:dyDescent="0.3">
      <c r="A14" s="317"/>
      <c r="B14" s="321"/>
      <c r="C14" s="197">
        <f>'Anexo I.4.1'!I97*'Anexo I.4.2'!C63</f>
        <v>373704.45524045464</v>
      </c>
      <c r="D14" s="198">
        <f>'Anexo I.4.1'!J97*'Anexo I.4.2'!D63</f>
        <v>373704.45524045464</v>
      </c>
      <c r="E14" s="199">
        <v>0</v>
      </c>
      <c r="F14" s="200">
        <f>F13*$D$14</f>
        <v>0</v>
      </c>
      <c r="G14" s="199">
        <v>0</v>
      </c>
      <c r="H14" s="200">
        <f>H13*$D$14</f>
        <v>0</v>
      </c>
      <c r="I14" s="199">
        <v>0</v>
      </c>
      <c r="J14" s="200">
        <f>J13*$D$14</f>
        <v>0</v>
      </c>
      <c r="K14" s="199">
        <f>(SUM('Anexo I.4.1'!I70:I86)*0.5*'Anexo I.4.2'!C63)</f>
        <v>100176.03709127603</v>
      </c>
      <c r="L14" s="200">
        <f>L13*$D$14</f>
        <v>100176.03709127603</v>
      </c>
      <c r="M14" s="199">
        <f>(SUM('Anexo I.4.1'!I88:I96))*0.5*'Anexo I.4.2'!C63</f>
        <v>86676.190528951294</v>
      </c>
      <c r="N14" s="200">
        <f>N13*$D$14</f>
        <v>86676.190528951294</v>
      </c>
      <c r="O14" s="199">
        <f>(SUM('Anexo I.4.1'!I70:I86)*0.5*'Anexo I.4.2'!C63)</f>
        <v>100176.03709127603</v>
      </c>
      <c r="P14" s="200">
        <f>P13*$D$14</f>
        <v>100176.03709127603</v>
      </c>
      <c r="Q14" s="199">
        <f>(SUM('Anexo I.4.1'!I88:I96))*0.5*'Anexo I.4.2'!C63</f>
        <v>86676.190528951294</v>
      </c>
      <c r="R14" s="200">
        <f>R13*$D$14</f>
        <v>86676.190528951294</v>
      </c>
      <c r="S14" s="199">
        <v>0</v>
      </c>
      <c r="T14" s="200">
        <f>T13*$D$14</f>
        <v>0</v>
      </c>
      <c r="U14" s="199">
        <v>0</v>
      </c>
      <c r="V14" s="200">
        <f>V13*$D$14</f>
        <v>0</v>
      </c>
      <c r="W14" s="199">
        <v>0</v>
      </c>
      <c r="X14" s="200">
        <f>X13*$D$14</f>
        <v>0</v>
      </c>
      <c r="Y14" s="199">
        <v>0</v>
      </c>
      <c r="Z14" s="200">
        <f>Z13*$D$14</f>
        <v>0</v>
      </c>
      <c r="AA14" s="199">
        <v>0</v>
      </c>
      <c r="AB14" s="200">
        <f>AB13*$D$14</f>
        <v>0</v>
      </c>
      <c r="AC14" s="199">
        <v>0</v>
      </c>
      <c r="AD14" s="200">
        <f>AD13*$D$14</f>
        <v>0</v>
      </c>
    </row>
    <row r="15" spans="1:31" ht="15" customHeight="1" x14ac:dyDescent="0.25">
      <c r="A15" s="316">
        <v>6</v>
      </c>
      <c r="B15" s="320" t="str">
        <f>'Anexo I.4.1'!D98</f>
        <v>ALVENARIA / VEDAÇÃO / DIVISÓRIA</v>
      </c>
      <c r="C15" s="194">
        <f>C16/$E$50</f>
        <v>5.8524393503265916E-2</v>
      </c>
      <c r="D15" s="195">
        <f>D16/$E$51</f>
        <v>5.8524393503265916E-2</v>
      </c>
      <c r="E15" s="196">
        <f>E16/$C$16</f>
        <v>0</v>
      </c>
      <c r="F15" s="195">
        <f t="shared" ref="F15:AD15" si="65">E15</f>
        <v>0</v>
      </c>
      <c r="G15" s="196">
        <f t="shared" ref="G15" si="66">G16/$C$16</f>
        <v>0</v>
      </c>
      <c r="H15" s="195">
        <f t="shared" si="65"/>
        <v>0</v>
      </c>
      <c r="I15" s="196">
        <f t="shared" ref="I15" si="67">I16/$C$16</f>
        <v>0</v>
      </c>
      <c r="J15" s="195">
        <f t="shared" si="65"/>
        <v>0</v>
      </c>
      <c r="K15" s="196">
        <f t="shared" ref="K15" si="68">K16/$C$16</f>
        <v>0</v>
      </c>
      <c r="L15" s="195">
        <f t="shared" si="65"/>
        <v>0</v>
      </c>
      <c r="M15" s="196">
        <f t="shared" ref="M15" si="69">M16/$C$16</f>
        <v>0</v>
      </c>
      <c r="N15" s="195">
        <f t="shared" si="65"/>
        <v>0</v>
      </c>
      <c r="O15" s="196">
        <f t="shared" ref="O15" si="70">O16/$C$16</f>
        <v>0.25447483559550127</v>
      </c>
      <c r="P15" s="195">
        <f t="shared" si="65"/>
        <v>0.25447483559550127</v>
      </c>
      <c r="Q15" s="196">
        <f t="shared" ref="Q15" si="71">Q16/$C$16</f>
        <v>0.16964989039700087</v>
      </c>
      <c r="R15" s="195">
        <f t="shared" si="65"/>
        <v>0.16964989039700087</v>
      </c>
      <c r="S15" s="196">
        <f t="shared" ref="S15" si="72">S16/$C$16</f>
        <v>0.42412472599250217</v>
      </c>
      <c r="T15" s="195">
        <f t="shared" si="65"/>
        <v>0.42412472599250217</v>
      </c>
      <c r="U15" s="196">
        <f t="shared" ref="U15" si="73">U16/$C$16</f>
        <v>1.9237035384828032E-3</v>
      </c>
      <c r="V15" s="195">
        <f t="shared" si="65"/>
        <v>1.9237035384828032E-3</v>
      </c>
      <c r="W15" s="196">
        <f t="shared" ref="W15" si="74">W16/$C$16</f>
        <v>0</v>
      </c>
      <c r="X15" s="195">
        <f t="shared" si="65"/>
        <v>0</v>
      </c>
      <c r="Y15" s="196">
        <f t="shared" ref="Y15" si="75">Y16/$C$16</f>
        <v>0</v>
      </c>
      <c r="Z15" s="195">
        <f t="shared" si="65"/>
        <v>0</v>
      </c>
      <c r="AA15" s="196">
        <f t="shared" ref="AA15" si="76">AA16/$C$16</f>
        <v>0.14982684447651284</v>
      </c>
      <c r="AB15" s="195">
        <f t="shared" si="65"/>
        <v>0.14982684447651284</v>
      </c>
      <c r="AC15" s="196">
        <f t="shared" ref="AC15" si="77">AC16/$C$16</f>
        <v>0</v>
      </c>
      <c r="AD15" s="195">
        <f t="shared" si="65"/>
        <v>0</v>
      </c>
      <c r="AE15" s="155">
        <f t="shared" ref="AE15" si="78">SUM(E15:AD15)/2</f>
        <v>0.99999999999999978</v>
      </c>
    </row>
    <row r="16" spans="1:31" ht="15.6" customHeight="1" thickBot="1" x14ac:dyDescent="0.3">
      <c r="A16" s="317"/>
      <c r="B16" s="321"/>
      <c r="C16" s="197">
        <f>'Anexo I.4.1'!I110*C63</f>
        <v>155379.0551512652</v>
      </c>
      <c r="D16" s="198">
        <f>'Anexo I.4.1'!J110*'Anexo I.4.2'!D63</f>
        <v>155379.0551512652</v>
      </c>
      <c r="E16" s="199">
        <v>0</v>
      </c>
      <c r="F16" s="200">
        <f>F15*$D$16</f>
        <v>0</v>
      </c>
      <c r="G16" s="199">
        <v>0</v>
      </c>
      <c r="H16" s="200">
        <f>H15*$D$16</f>
        <v>0</v>
      </c>
      <c r="I16" s="199">
        <v>0</v>
      </c>
      <c r="J16" s="200">
        <f>J15*$D$16</f>
        <v>0</v>
      </c>
      <c r="K16" s="199">
        <v>0</v>
      </c>
      <c r="L16" s="200">
        <f>L15*$D$16</f>
        <v>0</v>
      </c>
      <c r="M16" s="199">
        <v>0</v>
      </c>
      <c r="N16" s="200">
        <f>N15*$D$16</f>
        <v>0</v>
      </c>
      <c r="O16" s="199">
        <f>((SUM('Anexo I.4.1'!I99+'Anexo I.4.1'!I100+'Anexo I.4.1'!I102+'Anexo I.4.1'!I104+'Anexo I.4.1'!I105+'Anexo I.4.1'!I106+'Anexo I.4.1'!I107+'Anexo I.4.1'!I108+'Anexo I.4.1'!I109))*0.3)*'Anexo I.4.2'!C63</f>
        <v>39540.059514602537</v>
      </c>
      <c r="P16" s="200">
        <f>P15*$D$16</f>
        <v>39540.059514602537</v>
      </c>
      <c r="Q16" s="199">
        <f>((SUM('Anexo I.4.1'!I99+'Anexo I.4.1'!I100+'Anexo I.4.1'!I102+'Anexo I.4.1'!I104+'Anexo I.4.1'!I105+'Anexo I.4.1'!I106+'Anexo I.4.1'!I107+'Anexo I.4.1'!I108+'Anexo I.4.1'!I109))*0.2)*'Anexo I.4.2'!C63</f>
        <v>26360.039676401695</v>
      </c>
      <c r="R16" s="200">
        <f>R15*$D$16</f>
        <v>26360.039676401695</v>
      </c>
      <c r="S16" s="199">
        <f>((SUM('Anexo I.4.1'!I99+'Anexo I.4.1'!I100+'Anexo I.4.1'!I102+'Anexo I.4.1'!I104+'Anexo I.4.1'!I105+'Anexo I.4.1'!I106+'Anexo I.4.1'!I107+'Anexo I.4.1'!I108+'Anexo I.4.1'!I109))*0.5)*'Anexo I.4.2'!C63</f>
        <v>65900.099191004236</v>
      </c>
      <c r="T16" s="200">
        <f>T15*$D$16</f>
        <v>65900.099191004236</v>
      </c>
      <c r="U16" s="199">
        <f>'Anexo I.4.1'!I101*'Anexo I.4.2'!C63</f>
        <v>298.90323820060348</v>
      </c>
      <c r="V16" s="200">
        <f>V15*$D$16</f>
        <v>298.90323820060348</v>
      </c>
      <c r="W16" s="199">
        <v>0</v>
      </c>
      <c r="X16" s="200">
        <f>X15*$D$16</f>
        <v>0</v>
      </c>
      <c r="Y16" s="199">
        <v>0</v>
      </c>
      <c r="Z16" s="200">
        <f>Z15*$D$16</f>
        <v>0</v>
      </c>
      <c r="AA16" s="199">
        <f>'Anexo I.4.1'!I103*'Anexo I.4.2'!C63</f>
        <v>23279.953531056122</v>
      </c>
      <c r="AB16" s="200">
        <f>AB15*$D$16</f>
        <v>23279.953531056122</v>
      </c>
      <c r="AC16" s="199">
        <v>0</v>
      </c>
      <c r="AD16" s="200">
        <f>AD15*$D$16</f>
        <v>0</v>
      </c>
    </row>
    <row r="17" spans="1:31" ht="15" customHeight="1" x14ac:dyDescent="0.25">
      <c r="A17" s="316">
        <v>7</v>
      </c>
      <c r="B17" s="320" t="str">
        <f>'Anexo I.4.1'!D111</f>
        <v xml:space="preserve">ESQUADRIAS </v>
      </c>
      <c r="C17" s="194">
        <f>C18/$E$50</f>
        <v>4.7668579766870993E-2</v>
      </c>
      <c r="D17" s="195">
        <f>D18/$E$51</f>
        <v>4.7668579766870993E-2</v>
      </c>
      <c r="E17" s="196">
        <f>E18/$C$18</f>
        <v>0</v>
      </c>
      <c r="F17" s="195">
        <f t="shared" ref="F17:AD17" si="79">E17</f>
        <v>0</v>
      </c>
      <c r="G17" s="196">
        <f t="shared" ref="G17" si="80">G18/$C$18</f>
        <v>0</v>
      </c>
      <c r="H17" s="195">
        <f t="shared" si="79"/>
        <v>0</v>
      </c>
      <c r="I17" s="196">
        <f t="shared" ref="I17" si="81">I18/$C$18</f>
        <v>0</v>
      </c>
      <c r="J17" s="195">
        <f t="shared" si="79"/>
        <v>0</v>
      </c>
      <c r="K17" s="196">
        <f t="shared" ref="K17" si="82">K18/$C$18</f>
        <v>0</v>
      </c>
      <c r="L17" s="195">
        <f t="shared" si="79"/>
        <v>0</v>
      </c>
      <c r="M17" s="196">
        <f t="shared" ref="M17" si="83">M18/$C$18</f>
        <v>0</v>
      </c>
      <c r="N17" s="195">
        <f t="shared" si="79"/>
        <v>0</v>
      </c>
      <c r="O17" s="196">
        <f t="shared" ref="O17" si="84">O18/$C$18</f>
        <v>0</v>
      </c>
      <c r="P17" s="195">
        <f t="shared" si="79"/>
        <v>0</v>
      </c>
      <c r="Q17" s="196">
        <f t="shared" ref="Q17" si="85">Q18/$C$18</f>
        <v>0</v>
      </c>
      <c r="R17" s="195">
        <f t="shared" si="79"/>
        <v>0</v>
      </c>
      <c r="S17" s="196">
        <f t="shared" ref="S17" si="86">S18/$C$18</f>
        <v>0</v>
      </c>
      <c r="T17" s="195">
        <f t="shared" si="79"/>
        <v>0</v>
      </c>
      <c r="U17" s="196">
        <f t="shared" ref="U17" si="87">U18/$C$18</f>
        <v>0</v>
      </c>
      <c r="V17" s="195">
        <f t="shared" si="79"/>
        <v>0</v>
      </c>
      <c r="W17" s="196">
        <f t="shared" ref="W17" si="88">W18/$C$18</f>
        <v>0.4</v>
      </c>
      <c r="X17" s="195">
        <f t="shared" si="79"/>
        <v>0.4</v>
      </c>
      <c r="Y17" s="196">
        <f t="shared" ref="Y17" si="89">Y18/$C$18</f>
        <v>0.5</v>
      </c>
      <c r="Z17" s="195">
        <f t="shared" si="79"/>
        <v>0.5</v>
      </c>
      <c r="AA17" s="196">
        <f t="shared" ref="AA17" si="90">AA18/$C$18</f>
        <v>0.1</v>
      </c>
      <c r="AB17" s="195">
        <f t="shared" si="79"/>
        <v>0.1</v>
      </c>
      <c r="AC17" s="196">
        <f t="shared" ref="AC17" si="91">AC18/$C$18</f>
        <v>0</v>
      </c>
      <c r="AD17" s="195">
        <f t="shared" si="79"/>
        <v>0</v>
      </c>
      <c r="AE17" s="155">
        <f t="shared" ref="AE17" si="92">SUM(E17:AD17)/2</f>
        <v>1</v>
      </c>
    </row>
    <row r="18" spans="1:31" ht="15.75" customHeight="1" thickBot="1" x14ac:dyDescent="0.3">
      <c r="A18" s="317"/>
      <c r="B18" s="321"/>
      <c r="C18" s="197">
        <f>'Anexo I.4.1'!I132*C63</f>
        <v>126557.46503662283</v>
      </c>
      <c r="D18" s="198">
        <f>'Anexo I.4.1'!J132*D63</f>
        <v>126557.46503662283</v>
      </c>
      <c r="E18" s="199">
        <v>0</v>
      </c>
      <c r="F18" s="200">
        <f>F17*$D$18</f>
        <v>0</v>
      </c>
      <c r="G18" s="199">
        <v>0</v>
      </c>
      <c r="H18" s="200">
        <f>H17*$D$18</f>
        <v>0</v>
      </c>
      <c r="I18" s="199">
        <v>0</v>
      </c>
      <c r="J18" s="200">
        <f>J17*$D$18</f>
        <v>0</v>
      </c>
      <c r="K18" s="199">
        <v>0</v>
      </c>
      <c r="L18" s="200">
        <f>L17*$D$18</f>
        <v>0</v>
      </c>
      <c r="M18" s="199">
        <v>0</v>
      </c>
      <c r="N18" s="200">
        <f>N17*$D$18</f>
        <v>0</v>
      </c>
      <c r="O18" s="199">
        <v>0</v>
      </c>
      <c r="P18" s="200">
        <f>P17*$D$18</f>
        <v>0</v>
      </c>
      <c r="Q18" s="199">
        <v>0</v>
      </c>
      <c r="R18" s="200">
        <f>R17*$D$18</f>
        <v>0</v>
      </c>
      <c r="S18" s="199">
        <v>0</v>
      </c>
      <c r="T18" s="200">
        <f>T17*$D$18</f>
        <v>0</v>
      </c>
      <c r="U18" s="199">
        <v>0</v>
      </c>
      <c r="V18" s="200">
        <f>V17*$D$18</f>
        <v>0</v>
      </c>
      <c r="W18" s="199">
        <f>('Anexo I.4.1'!I132)*0.4*C63</f>
        <v>50622.986014649134</v>
      </c>
      <c r="X18" s="200">
        <f>X17*$D$18</f>
        <v>50622.986014649134</v>
      </c>
      <c r="Y18" s="199">
        <f>('Anexo I.4.1'!I132)*0.5*C63</f>
        <v>63278.732518311415</v>
      </c>
      <c r="Z18" s="200">
        <f>Z17*$D$18</f>
        <v>63278.732518311415</v>
      </c>
      <c r="AA18" s="199">
        <f>('Anexo I.4.1'!I132)*0.1*C63</f>
        <v>12655.746503662283</v>
      </c>
      <c r="AB18" s="200">
        <f>AB17*$D$18</f>
        <v>12655.746503662283</v>
      </c>
      <c r="AC18" s="199">
        <v>0</v>
      </c>
      <c r="AD18" s="200">
        <f>AD17*$D$18</f>
        <v>0</v>
      </c>
    </row>
    <row r="19" spans="1:31" ht="15" customHeight="1" x14ac:dyDescent="0.25">
      <c r="A19" s="316">
        <v>8</v>
      </c>
      <c r="B19" s="320" t="str">
        <f>'Anexo I.4.1'!D133</f>
        <v xml:space="preserve">COBERTURA </v>
      </c>
      <c r="C19" s="194">
        <f>C20/$E$50</f>
        <v>2.8513654649143193E-2</v>
      </c>
      <c r="D19" s="195">
        <f>D20/$E$51</f>
        <v>2.8513654649143193E-2</v>
      </c>
      <c r="E19" s="196">
        <f>E20/$C$20</f>
        <v>0</v>
      </c>
      <c r="F19" s="195">
        <f t="shared" ref="F19:AD19" si="93">E19</f>
        <v>0</v>
      </c>
      <c r="G19" s="196">
        <f t="shared" ref="G19" si="94">G20/$C$20</f>
        <v>0</v>
      </c>
      <c r="H19" s="195">
        <f t="shared" si="93"/>
        <v>0</v>
      </c>
      <c r="I19" s="196">
        <f t="shared" ref="I19" si="95">I20/$C$20</f>
        <v>0</v>
      </c>
      <c r="J19" s="195">
        <f t="shared" si="93"/>
        <v>0</v>
      </c>
      <c r="K19" s="196">
        <f t="shared" ref="K19" si="96">K20/$C$20</f>
        <v>0</v>
      </c>
      <c r="L19" s="195">
        <f t="shared" si="93"/>
        <v>0</v>
      </c>
      <c r="M19" s="196">
        <f t="shared" ref="M19" si="97">M20/$C$20</f>
        <v>0</v>
      </c>
      <c r="N19" s="195">
        <f t="shared" si="93"/>
        <v>0</v>
      </c>
      <c r="O19" s="196">
        <f t="shared" ref="O19" si="98">O20/$C$20</f>
        <v>0</v>
      </c>
      <c r="P19" s="195">
        <f t="shared" si="93"/>
        <v>0</v>
      </c>
      <c r="Q19" s="196">
        <f t="shared" ref="Q19" si="99">Q20/$C$20</f>
        <v>0</v>
      </c>
      <c r="R19" s="195">
        <f t="shared" si="93"/>
        <v>0</v>
      </c>
      <c r="S19" s="196">
        <f t="shared" ref="S19" si="100">S20/$C$20</f>
        <v>0.32773427982662262</v>
      </c>
      <c r="T19" s="195">
        <f t="shared" si="93"/>
        <v>0.32773427982662262</v>
      </c>
      <c r="U19" s="196">
        <f t="shared" ref="U19" si="101">U20/$C$20</f>
        <v>0.6722657201733776</v>
      </c>
      <c r="V19" s="195">
        <f t="shared" si="93"/>
        <v>0.6722657201733776</v>
      </c>
      <c r="W19" s="196">
        <f t="shared" ref="W19" si="102">W20/$C$20</f>
        <v>0</v>
      </c>
      <c r="X19" s="195">
        <f t="shared" si="93"/>
        <v>0</v>
      </c>
      <c r="Y19" s="196">
        <f t="shared" ref="Y19" si="103">Y20/$C$20</f>
        <v>0</v>
      </c>
      <c r="Z19" s="195">
        <f t="shared" si="93"/>
        <v>0</v>
      </c>
      <c r="AA19" s="196">
        <f t="shared" ref="AA19" si="104">AA20/$C$20</f>
        <v>0</v>
      </c>
      <c r="AB19" s="195">
        <f t="shared" si="93"/>
        <v>0</v>
      </c>
      <c r="AC19" s="196">
        <f t="shared" ref="AC19" si="105">AC20/$C$20</f>
        <v>0</v>
      </c>
      <c r="AD19" s="195">
        <f t="shared" si="93"/>
        <v>0</v>
      </c>
      <c r="AE19" s="155">
        <f t="shared" ref="AE19" si="106">SUM(E19:AD19)/2</f>
        <v>1.0000000000000002</v>
      </c>
    </row>
    <row r="20" spans="1:31" ht="15.75" customHeight="1" thickBot="1" x14ac:dyDescent="0.3">
      <c r="A20" s="317"/>
      <c r="B20" s="321"/>
      <c r="C20" s="197">
        <f>'Anexo I.4.1'!I156*C63</f>
        <v>75702.189345133709</v>
      </c>
      <c r="D20" s="198">
        <f>'Anexo I.4.1'!J156*D63</f>
        <v>75702.189345133709</v>
      </c>
      <c r="E20" s="199">
        <v>0</v>
      </c>
      <c r="F20" s="200">
        <f>F19*$D$20</f>
        <v>0</v>
      </c>
      <c r="G20" s="199">
        <v>0</v>
      </c>
      <c r="H20" s="200">
        <f>H19*$D$20</f>
        <v>0</v>
      </c>
      <c r="I20" s="199">
        <v>0</v>
      </c>
      <c r="J20" s="200">
        <f>J19*$D$20</f>
        <v>0</v>
      </c>
      <c r="K20" s="199">
        <v>0</v>
      </c>
      <c r="L20" s="200">
        <f>L19*$D$20</f>
        <v>0</v>
      </c>
      <c r="M20" s="199">
        <v>0</v>
      </c>
      <c r="N20" s="200">
        <f>N19*$D$20</f>
        <v>0</v>
      </c>
      <c r="O20" s="199">
        <v>0</v>
      </c>
      <c r="P20" s="200">
        <f>P19*$D$20</f>
        <v>0</v>
      </c>
      <c r="Q20" s="199">
        <v>0</v>
      </c>
      <c r="R20" s="200">
        <f>R19*$D$20</f>
        <v>0</v>
      </c>
      <c r="S20" s="199">
        <f>('Anexo I.4.1'!I134+'Anexo I.4.1'!I135+'Anexo I.4.1'!I142)*'Anexo I.4.2'!C63</f>
        <v>24810.202506326023</v>
      </c>
      <c r="T20" s="200">
        <f>T19*$D$20</f>
        <v>24810.202506326019</v>
      </c>
      <c r="U20" s="199">
        <f>('Anexo I.4.1'!I136+'Anexo I.4.1'!I137+'Anexo I.4.1'!I138+'Anexo I.4.1'!I139+'Anexo I.4.1'!I140+'Anexo I.4.1'!I141+'Anexo I.4.1'!I143+'Anexo I.4.1'!I144+'Anexo I.4.1'!I145+'Anexo I.4.1'!I146+'Anexo I.4.1'!I147+'Anexo I.4.1'!I148+'Anexo I.4.1'!I149+'Anexo I.4.1'!I150+'Anexo I.4.1'!I151+'Anexo I.4.1'!I152+'Anexo I.4.1'!I153+'Anexo I.4.1'!I154+'Anexo I.4.1'!I155)*'Anexo I.4.2'!C63</f>
        <v>50891.986838807708</v>
      </c>
      <c r="V20" s="200">
        <f>V19*$D$20</f>
        <v>50891.986838807708</v>
      </c>
      <c r="W20" s="199">
        <v>0</v>
      </c>
      <c r="X20" s="200">
        <f>X19*$D$20</f>
        <v>0</v>
      </c>
      <c r="Y20" s="199">
        <v>0</v>
      </c>
      <c r="Z20" s="200">
        <f>Z19*$D$20</f>
        <v>0</v>
      </c>
      <c r="AA20" s="199">
        <v>0</v>
      </c>
      <c r="AB20" s="200">
        <f>AB19*$D$20</f>
        <v>0</v>
      </c>
      <c r="AC20" s="199">
        <v>0</v>
      </c>
      <c r="AD20" s="200">
        <f>AD19*$D$20</f>
        <v>0</v>
      </c>
    </row>
    <row r="21" spans="1:31" ht="15" customHeight="1" x14ac:dyDescent="0.25">
      <c r="A21" s="316">
        <v>9</v>
      </c>
      <c r="B21" s="318" t="str">
        <f>'Anexo I.4.1'!D157</f>
        <v>INSTALAÇÕES ELÉTRICAS</v>
      </c>
      <c r="C21" s="194">
        <f>C22/$E$50</f>
        <v>9.3487696865680245E-2</v>
      </c>
      <c r="D21" s="195">
        <f>D22/$E$51</f>
        <v>9.3487696865680245E-2</v>
      </c>
      <c r="E21" s="196">
        <f>E22/$C$22</f>
        <v>0</v>
      </c>
      <c r="F21" s="195">
        <f>E21</f>
        <v>0</v>
      </c>
      <c r="G21" s="196">
        <f>G22/$C$22</f>
        <v>0</v>
      </c>
      <c r="H21" s="195">
        <f>G21</f>
        <v>0</v>
      </c>
      <c r="I21" s="196">
        <f>I22/$C$22</f>
        <v>7.1143960167019821E-3</v>
      </c>
      <c r="J21" s="195">
        <f>I21</f>
        <v>7.1143960167019821E-3</v>
      </c>
      <c r="K21" s="196">
        <f>K22/$C$22</f>
        <v>2.1148150067073733E-3</v>
      </c>
      <c r="L21" s="195">
        <f>K21</f>
        <v>2.1148150067073733E-3</v>
      </c>
      <c r="M21" s="196">
        <f>M22/$C$22</f>
        <v>0</v>
      </c>
      <c r="N21" s="195">
        <f>M21</f>
        <v>0</v>
      </c>
      <c r="O21" s="196">
        <f>O22/$C$22</f>
        <v>2.1148150067073733E-3</v>
      </c>
      <c r="P21" s="195">
        <f>O21</f>
        <v>2.1148150067073733E-3</v>
      </c>
      <c r="Q21" s="196">
        <f>Q22/$C$22</f>
        <v>3.1894145518506826E-2</v>
      </c>
      <c r="R21" s="195">
        <f>Q21</f>
        <v>3.1894145518506826E-2</v>
      </c>
      <c r="S21" s="196">
        <f>S22/$C$22</f>
        <v>9.3145127351232163E-2</v>
      </c>
      <c r="T21" s="195">
        <f>S21</f>
        <v>9.3145127351232163E-2</v>
      </c>
      <c r="U21" s="196">
        <f>U22/$C$22</f>
        <v>0.11992390099151959</v>
      </c>
      <c r="V21" s="195">
        <f>U21</f>
        <v>0.11992390099151959</v>
      </c>
      <c r="W21" s="196">
        <f>W22/$C$22</f>
        <v>0.1119340213953192</v>
      </c>
      <c r="X21" s="195">
        <f>W21</f>
        <v>0.1119340213953192</v>
      </c>
      <c r="Y21" s="196">
        <f>Y22/$C$22</f>
        <v>0.50252995940582112</v>
      </c>
      <c r="Z21" s="195">
        <f>Y21</f>
        <v>0.50252995940582112</v>
      </c>
      <c r="AA21" s="196">
        <f>AA22/$C$22</f>
        <v>0.12922881930748423</v>
      </c>
      <c r="AB21" s="195">
        <f>AA21</f>
        <v>0.12922881930748423</v>
      </c>
      <c r="AC21" s="196">
        <f>AC22/$C$22</f>
        <v>0</v>
      </c>
      <c r="AD21" s="195">
        <f>AC21</f>
        <v>0</v>
      </c>
      <c r="AE21" s="155">
        <f t="shared" ref="AE21" si="107">SUM(E21:AD21)/2</f>
        <v>0.99999999999999978</v>
      </c>
    </row>
    <row r="22" spans="1:31" ht="15.75" customHeight="1" thickBot="1" x14ac:dyDescent="0.3">
      <c r="A22" s="317"/>
      <c r="B22" s="319"/>
      <c r="C22" s="197">
        <f>'Anexo I.4.1'!I255*C63</f>
        <v>248204.70811793511</v>
      </c>
      <c r="D22" s="198">
        <f>'Anexo I.4.1'!J255*D63</f>
        <v>248204.70811793511</v>
      </c>
      <c r="E22" s="199">
        <v>0</v>
      </c>
      <c r="F22" s="201">
        <f>F21*$D$22</f>
        <v>0</v>
      </c>
      <c r="G22" s="199">
        <v>0</v>
      </c>
      <c r="H22" s="201">
        <f>H21*$D$22</f>
        <v>0</v>
      </c>
      <c r="I22" s="199">
        <f>('Anexo I.4.1'!I253)*'Anexo I.4.2'!C63</f>
        <v>1765.8265867609157</v>
      </c>
      <c r="J22" s="201">
        <f>J21*$D$22</f>
        <v>1765.8265867609157</v>
      </c>
      <c r="K22" s="199">
        <f>(('Anexo I.4.1'!I249)*'Anexo I.4.2'!C63)/2</f>
        <v>524.90704146323253</v>
      </c>
      <c r="L22" s="201">
        <f>L21*$D$22</f>
        <v>524.90704146323253</v>
      </c>
      <c r="M22" s="199">
        <v>0</v>
      </c>
      <c r="N22" s="201">
        <f>N21*$D$22</f>
        <v>0</v>
      </c>
      <c r="O22" s="199">
        <f>(('Anexo I.4.1'!I249)*'Anexo I.4.2'!C63)/2</f>
        <v>524.90704146323253</v>
      </c>
      <c r="P22" s="201">
        <f>P21*$D$22</f>
        <v>524.90704146323253</v>
      </c>
      <c r="Q22" s="199">
        <f>('Anexo I.4.1'!I213+'Anexo I.4.1'!I216+'Anexo I.4.1'!I220+'Anexo I.4.1'!I223+'Anexo I.4.1'!I224)*'Anexo I.4.2'!C63</f>
        <v>7916.2770790919358</v>
      </c>
      <c r="R22" s="201">
        <f>R21*$D$22</f>
        <v>7916.2770790919349</v>
      </c>
      <c r="S22" s="199">
        <f>(('Anexo I.4.1'!I183+'Anexo I.4.1'!I184+'Anexo I.4.1'!I185+'Anexo I.4.1'!I186+'Anexo I.4.1'!I187+'Anexo I.4.1'!I188+'Anexo I.4.1'!I189+'Anexo I.4.1'!I190+'Anexo I.4.1'!I191+'Anexo I.4.1'!I192+'Anexo I.4.1'!I193+'Anexo I.4.1'!I195+'Anexo I.4.1'!I196+'Anexo I.4.1'!I197+'Anexo I.4.1'!I214+'Anexo I.4.1'!I215+'Anexo I.4.1'!I217+'Anexo I.4.1'!I218+'Anexo I.4.1'!I219+'Anexo I.4.1'!I221+'Anexo I.4.1'!I222)*'Anexo I.4.2'!C63)/2</f>
        <v>23119.059146820473</v>
      </c>
      <c r="T22" s="201">
        <f>T21*$D$22</f>
        <v>23119.059146820473</v>
      </c>
      <c r="U22" s="199">
        <f>(('Anexo I.4.1'!I183+'Anexo I.4.1'!I184+'Anexo I.4.1'!I185+'Anexo I.4.1'!I186+'Anexo I.4.1'!I187+'Anexo I.4.1'!I188+'Anexo I.4.1'!I189+'Anexo I.4.1'!I190+'Anexo I.4.1'!I191+'Anexo I.4.1'!I192+'Anexo I.4.1'!I193+'Anexo I.4.1'!I195+'Anexo I.4.1'!I196+'Anexo I.4.1'!I197+'Anexo I.4.1'!I214+'Anexo I.4.1'!I215+'Anexo I.4.1'!I217+'Anexo I.4.1'!I218+'Anexo I.4.1'!I219+'Anexo I.4.1'!I221+'Anexo I.4.1'!I222)*'Anexo I.4.2'!C63)/2+('Anexo I.4.1'!I226+'Anexo I.4.1'!I227+'Anexo I.4.1'!I228)*'Anexo I.4.2'!C63</f>
        <v>29765.676841964269</v>
      </c>
      <c r="V22" s="201">
        <f>V21*$D$22</f>
        <v>29765.676841964269</v>
      </c>
      <c r="W22" s="199">
        <f>(('Anexo I.4.1'!I199+'Anexo I.4.1'!I200+'Anexo I.4.1'!I201+'Anexo I.4.1'!I202+'Anexo I.4.1'!I203+'Anexo I.4.1'!I204+'Anexo I.4.1'!I205+'Anexo I.4.1'!I206+'Anexo I.4.1'!I207+'Anexo I.4.1'!I208+'Anexo I.4.1'!I209+'Anexo I.4.1'!I210+'Anexo I.4.1'!I211)*'Anexo I.4.2'!C63/2)+('Anexo I.4.1'!I237+'Anexo I.4.1'!I238+'Anexo I.4.1'!I239+'Anexo I.4.1'!I240+'Anexo I.4.1'!I241+'Anexo I.4.1'!I242+'Anexo I.4.1'!I243+'Anexo I.4.1'!I244+'Anexo I.4.1'!I245+'Anexo I.4.1'!I246)*'Anexo I.4.2'!C63</f>
        <v>27782.551108891905</v>
      </c>
      <c r="X22" s="201">
        <f>X21*$D$22</f>
        <v>27782.551108891905</v>
      </c>
      <c r="Y22" s="199">
        <f>((('Anexo I.4.1'!I199+'Anexo I.4.1'!I200+'Anexo I.4.1'!I201+'Anexo I.4.1'!I202+'Anexo I.4.1'!I203+'Anexo I.4.1'!I204+'Anexo I.4.1'!I205+'Anexo I.4.1'!I206+'Anexo I.4.1'!I207+'Anexo I.4.1'!I208+'Anexo I.4.1'!I209+'Anexo I.4.1'!I210+'Anexo I.4.1'!I211)*'Anexo I.4.2'!C63)/2)+((('Anexo I.4.1'!I171+'Anexo I.4.1'!I172+'Anexo I.4.1'!I173+'Anexo I.4.1'!I174+'Anexo I.4.1'!I175+'Anexo I.4.1'!I176+'Anexo I.4.1'!I177+'Anexo I.4.1'!I178+'Anexo I.4.1'!I179+'Anexo I.4.1'!I180+'Anexo I.4.1'!I181)*'Anexo I.4.2'!C63)/2)+('Anexo I.4.1'!I159+'Anexo I.4.1'!I160+'Anexo I.4.1'!I161+'Anexo I.4.1'!I162+'Anexo I.4.1'!I163+'Anexo I.4.1'!I164+'Anexo I.4.1'!I165+'Anexo I.4.1'!I166+'Anexo I.4.1'!I167+'Anexo I.4.1'!I168+'Anexo I.4.1'!I169+'Anexo I.4.1'!I230+'Anexo I.4.1'!I231+'Anexo I.4.1'!I232+'Anexo I.4.1'!I233+'Anexo I.4.1'!I234+'Anexo I.4.1'!I248+'Anexo I.4.1'!I250+'Anexo I.4.1'!I251+'Anexo I.4.1'!I254)*'Anexo I.4.2'!C63</f>
        <v>124730.30189483961</v>
      </c>
      <c r="Z22" s="201">
        <f>Z21*$D$22</f>
        <v>124730.30189483961</v>
      </c>
      <c r="AA22" s="199">
        <f>(('Anexo I.4.1'!I171+'Anexo I.4.1'!I172+'Anexo I.4.1'!I173+'Anexo I.4.1'!I174+'Anexo I.4.1'!I175+'Anexo I.4.1'!I176+'Anexo I.4.1'!I177+'Anexo I.4.1'!I178+'Anexo I.4.1'!I179+'Anexo I.4.1'!I180+'Anexo I.4.1'!I181)*'Anexo I.4.2'!C63)/2</f>
        <v>32075.201376639503</v>
      </c>
      <c r="AB22" s="201">
        <f>AB21*$D$22</f>
        <v>32075.201376639499</v>
      </c>
      <c r="AC22" s="199">
        <v>0</v>
      </c>
      <c r="AD22" s="201">
        <f>AD21*$D$22</f>
        <v>0</v>
      </c>
    </row>
    <row r="23" spans="1:31" ht="15" customHeight="1" x14ac:dyDescent="0.25">
      <c r="A23" s="316">
        <v>10</v>
      </c>
      <c r="B23" s="318" t="str">
        <f>'Anexo I.4.1'!D256</f>
        <v xml:space="preserve">INSTALAÇÕES DE LÓGICA / TELEFÔNICA </v>
      </c>
      <c r="C23" s="194">
        <f>C24/$E$50</f>
        <v>2.5394088314107732E-2</v>
      </c>
      <c r="D23" s="195">
        <f>D24/$E$51</f>
        <v>2.5394088314107732E-2</v>
      </c>
      <c r="E23" s="196">
        <f>E24/$C$24</f>
        <v>0</v>
      </c>
      <c r="F23" s="195">
        <f>E23</f>
        <v>0</v>
      </c>
      <c r="G23" s="196">
        <f>G24/$C$24</f>
        <v>0</v>
      </c>
      <c r="H23" s="195">
        <f>G23</f>
        <v>0</v>
      </c>
      <c r="I23" s="196">
        <f>I24/$C$24</f>
        <v>0</v>
      </c>
      <c r="J23" s="195">
        <f>I23</f>
        <v>0</v>
      </c>
      <c r="K23" s="196">
        <f>K24/$C$24</f>
        <v>0</v>
      </c>
      <c r="L23" s="195">
        <f>K23</f>
        <v>0</v>
      </c>
      <c r="M23" s="196">
        <f>M24/$C$24</f>
        <v>0</v>
      </c>
      <c r="N23" s="195">
        <f>M23</f>
        <v>0</v>
      </c>
      <c r="O23" s="196">
        <f>O24/$C$24</f>
        <v>0</v>
      </c>
      <c r="P23" s="195">
        <f>O23</f>
        <v>0</v>
      </c>
      <c r="Q23" s="196">
        <f>Q24/$C$24</f>
        <v>0</v>
      </c>
      <c r="R23" s="195">
        <f>Q23</f>
        <v>0</v>
      </c>
      <c r="S23" s="196">
        <f>S24/$C$24</f>
        <v>0</v>
      </c>
      <c r="T23" s="195">
        <f>S23</f>
        <v>0</v>
      </c>
      <c r="U23" s="196">
        <f>U24/$C$24</f>
        <v>0.1531218315871922</v>
      </c>
      <c r="V23" s="195">
        <f>U23</f>
        <v>0.1531218315871922</v>
      </c>
      <c r="W23" s="196">
        <f>W24/$C$24</f>
        <v>0.1531218315871922</v>
      </c>
      <c r="X23" s="195">
        <f>W23</f>
        <v>0.1531218315871922</v>
      </c>
      <c r="Y23" s="196">
        <f>Y24/$C$24</f>
        <v>0.25784893099732009</v>
      </c>
      <c r="Z23" s="195">
        <f>Y23</f>
        <v>0.25784893099732009</v>
      </c>
      <c r="AA23" s="196">
        <f>AA24/$C$24</f>
        <v>0.43590740582829529</v>
      </c>
      <c r="AB23" s="195">
        <f>AA23</f>
        <v>0.43590740582829529</v>
      </c>
      <c r="AC23" s="196">
        <f>AC24/$C$24</f>
        <v>0</v>
      </c>
      <c r="AD23" s="195">
        <f>AC23</f>
        <v>0</v>
      </c>
      <c r="AE23" s="155">
        <f t="shared" ref="AE23" si="108">SUM(E23:AD23)/2</f>
        <v>0.99999999999999978</v>
      </c>
    </row>
    <row r="24" spans="1:31" s="154" customFormat="1" ht="15.75" customHeight="1" thickBot="1" x14ac:dyDescent="0.3">
      <c r="A24" s="317"/>
      <c r="B24" s="319"/>
      <c r="C24" s="197">
        <f>'Anexo I.4.1'!I297*C63</f>
        <v>67419.91180914428</v>
      </c>
      <c r="D24" s="198">
        <f>'Anexo I.4.1'!J297*D63</f>
        <v>67419.91180914428</v>
      </c>
      <c r="E24" s="199">
        <v>0</v>
      </c>
      <c r="F24" s="201">
        <f>F23*$D$24</f>
        <v>0</v>
      </c>
      <c r="G24" s="199">
        <v>0</v>
      </c>
      <c r="H24" s="201">
        <f>H23*$D$24</f>
        <v>0</v>
      </c>
      <c r="I24" s="199">
        <v>0</v>
      </c>
      <c r="J24" s="201">
        <f>J23*$D$24</f>
        <v>0</v>
      </c>
      <c r="K24" s="199">
        <v>0</v>
      </c>
      <c r="L24" s="201">
        <f>L23*$D$24</f>
        <v>0</v>
      </c>
      <c r="M24" s="199">
        <v>0</v>
      </c>
      <c r="N24" s="201">
        <f>N23*$D$24</f>
        <v>0</v>
      </c>
      <c r="O24" s="199">
        <v>0</v>
      </c>
      <c r="P24" s="201">
        <f>P23*$D$24</f>
        <v>0</v>
      </c>
      <c r="Q24" s="199">
        <v>0</v>
      </c>
      <c r="R24" s="201">
        <f>R23*$D$24</f>
        <v>0</v>
      </c>
      <c r="S24" s="199">
        <v>0</v>
      </c>
      <c r="T24" s="201">
        <f>T23*$D$24</f>
        <v>0</v>
      </c>
      <c r="U24" s="199">
        <f>(('Anexo I.4.1'!I263+'Anexo I.4.1'!I264+'Anexo I.4.1'!I265+'Anexo I.4.1'!I266+'Anexo I.4.1'!I267+'Anexo I.4.1'!I268+'Anexo I.4.1'!I269+'Anexo I.4.1'!I270+'Anexo I.4.1'!I271+'Anexo I.4.1'!I272+'Anexo I.4.1'!I273+'Anexo I.4.1'!I274+'Anexo I.4.1'!I275+'Anexo I.4.1'!I276+'Anexo I.4.1'!I277+'Anexo I.4.1'!I278)*'Anexo I.4.2'!C63)/2</f>
        <v>10323.460381663141</v>
      </c>
      <c r="V24" s="201">
        <f>V23*$D$24</f>
        <v>10323.460381663141</v>
      </c>
      <c r="W24" s="199">
        <f>(('Anexo I.4.1'!I263+'Anexo I.4.1'!I264+'Anexo I.4.1'!I265+'Anexo I.4.1'!I266+'Anexo I.4.1'!I267+'Anexo I.4.1'!I268+'Anexo I.4.1'!I269+'Anexo I.4.1'!I270+'Anexo I.4.1'!I271+'Anexo I.4.1'!I272+'Anexo I.4.1'!I273+'Anexo I.4.1'!I274+'Anexo I.4.1'!I275+'Anexo I.4.1'!I276+'Anexo I.4.1'!I277+'Anexo I.4.1'!I278)*'Anexo I.4.2'!C63)/2</f>
        <v>10323.460381663141</v>
      </c>
      <c r="X24" s="201">
        <f>X23*$D$24</f>
        <v>10323.460381663141</v>
      </c>
      <c r="Y24" s="199">
        <f>('Anexo I.4.1'!I280++'Anexo I.4.1'!I281+'Anexo I.4.1'!I282+'Anexo I.4.1'!I283+'Anexo I.4.1'!I284+'Anexo I.4.1'!I285+'Anexo I.4.1'!I286+'Anexo I.4.1'!I287+'Anexo I.4.1'!I288)*'Anexo I.4.2'!C63</f>
        <v>17384.152187921449</v>
      </c>
      <c r="Z24" s="201">
        <f>Z23*$D$24</f>
        <v>17384.152187921449</v>
      </c>
      <c r="AA24" s="199">
        <f>('Anexo I.4.1'!I258+'Anexo I.4.1'!I259+'Anexo I.4.1'!I260+'Anexo I.4.1'!I261+'Anexo I.4.1'!I290+'Anexo I.4.1'!I291+'Anexo I.4.1'!I292+'Anexo I.4.1'!I293+'Anexo I.4.1'!I294+'Anexo I.4.1'!I295+'Anexo I.4.1'!I296)*'Anexo I.4.2'!C63</f>
        <v>29388.838857896535</v>
      </c>
      <c r="AB24" s="201">
        <f>AB23*$D$24</f>
        <v>29388.838857896535</v>
      </c>
      <c r="AC24" s="199">
        <v>0</v>
      </c>
      <c r="AD24" s="201">
        <f>AD23*$D$24</f>
        <v>0</v>
      </c>
      <c r="AE24" s="155"/>
    </row>
    <row r="25" spans="1:31" ht="15" customHeight="1" x14ac:dyDescent="0.25">
      <c r="A25" s="316">
        <v>11</v>
      </c>
      <c r="B25" s="320" t="str">
        <f>'Anexo I.4.1'!D298</f>
        <v>INSTALAÇÕES HIDRÁULICAS E SANITÁRIAS</v>
      </c>
      <c r="C25" s="194">
        <f>C26/$E$50</f>
        <v>3.0185054071447455E-2</v>
      </c>
      <c r="D25" s="195">
        <f>D26/$E$51</f>
        <v>3.0185054071447455E-2</v>
      </c>
      <c r="E25" s="196">
        <f>E26/$C$26</f>
        <v>0</v>
      </c>
      <c r="F25" s="195">
        <f t="shared" ref="F25:AD25" si="109">E25</f>
        <v>0</v>
      </c>
      <c r="G25" s="196">
        <f t="shared" ref="G25" si="110">G26/$C$26</f>
        <v>0</v>
      </c>
      <c r="H25" s="195">
        <f t="shared" si="109"/>
        <v>0</v>
      </c>
      <c r="I25" s="196">
        <f t="shared" ref="I25" si="111">I26/$C$26</f>
        <v>0</v>
      </c>
      <c r="J25" s="195">
        <f t="shared" si="109"/>
        <v>0</v>
      </c>
      <c r="K25" s="196">
        <f t="shared" ref="K25" si="112">K26/$C$26</f>
        <v>0</v>
      </c>
      <c r="L25" s="195">
        <f t="shared" si="109"/>
        <v>0</v>
      </c>
      <c r="M25" s="196">
        <f t="shared" ref="M25" si="113">M26/$C$26</f>
        <v>0</v>
      </c>
      <c r="N25" s="195">
        <f t="shared" si="109"/>
        <v>0</v>
      </c>
      <c r="O25" s="196">
        <f t="shared" ref="O25" si="114">O26/$C$26</f>
        <v>0</v>
      </c>
      <c r="P25" s="195">
        <f t="shared" si="109"/>
        <v>0</v>
      </c>
      <c r="Q25" s="196">
        <f t="shared" ref="Q25" si="115">Q26/$C$26</f>
        <v>0</v>
      </c>
      <c r="R25" s="195">
        <f t="shared" si="109"/>
        <v>0</v>
      </c>
      <c r="S25" s="196">
        <f t="shared" ref="S25" si="116">S26/$C$26</f>
        <v>0</v>
      </c>
      <c r="T25" s="195">
        <f t="shared" si="109"/>
        <v>0</v>
      </c>
      <c r="U25" s="196">
        <f t="shared" ref="U25" si="117">U26/$C$26</f>
        <v>0.15055534938093146</v>
      </c>
      <c r="V25" s="195">
        <f t="shared" si="109"/>
        <v>0.15055534938093146</v>
      </c>
      <c r="W25" s="196">
        <f t="shared" ref="W25" si="118">W26/$C$26</f>
        <v>0.2564152992703696</v>
      </c>
      <c r="X25" s="195">
        <f t="shared" si="109"/>
        <v>0.2564152992703696</v>
      </c>
      <c r="Y25" s="196">
        <f t="shared" ref="Y25" si="119">Y26/$C$26</f>
        <v>0.29966793808972603</v>
      </c>
      <c r="Z25" s="195">
        <f t="shared" si="109"/>
        <v>0.29966793808972603</v>
      </c>
      <c r="AA25" s="196">
        <f t="shared" ref="AA25" si="120">AA26/$C$26</f>
        <v>0</v>
      </c>
      <c r="AB25" s="195">
        <f t="shared" si="109"/>
        <v>0</v>
      </c>
      <c r="AC25" s="196">
        <f t="shared" ref="AC25" si="121">AC26/$C$26</f>
        <v>0.29336141325897314</v>
      </c>
      <c r="AD25" s="195">
        <f t="shared" si="109"/>
        <v>0.29336141325897314</v>
      </c>
      <c r="AE25" s="155">
        <f t="shared" ref="AE25" si="122">SUM(E25:AD25)/2</f>
        <v>1.0000000000000002</v>
      </c>
    </row>
    <row r="26" spans="1:31" ht="15.75" customHeight="1" thickBot="1" x14ac:dyDescent="0.3">
      <c r="A26" s="317"/>
      <c r="B26" s="321"/>
      <c r="C26" s="197">
        <f>'Anexo I.4.1'!I349*C63</f>
        <v>80139.663148318257</v>
      </c>
      <c r="D26" s="198">
        <f>'Anexo I.4.1'!J349*D63</f>
        <v>80139.663148318257</v>
      </c>
      <c r="E26" s="199">
        <v>0</v>
      </c>
      <c r="F26" s="200">
        <f>F25*$D$26</f>
        <v>0</v>
      </c>
      <c r="G26" s="199">
        <v>0</v>
      </c>
      <c r="H26" s="200">
        <f>H25*$D$26</f>
        <v>0</v>
      </c>
      <c r="I26" s="199">
        <v>0</v>
      </c>
      <c r="J26" s="200">
        <f>J25*$D$26</f>
        <v>0</v>
      </c>
      <c r="K26" s="199">
        <v>0</v>
      </c>
      <c r="L26" s="200">
        <f>L25*$D$26</f>
        <v>0</v>
      </c>
      <c r="M26" s="199">
        <v>0</v>
      </c>
      <c r="N26" s="200">
        <f>N25*$D$26</f>
        <v>0</v>
      </c>
      <c r="O26" s="199">
        <v>0</v>
      </c>
      <c r="P26" s="200">
        <f>P25*$D$26</f>
        <v>0</v>
      </c>
      <c r="Q26" s="199">
        <v>0</v>
      </c>
      <c r="R26" s="200">
        <f>R25*$D$26</f>
        <v>0</v>
      </c>
      <c r="S26" s="199">
        <v>0</v>
      </c>
      <c r="T26" s="200">
        <f>T25*$D$26</f>
        <v>0</v>
      </c>
      <c r="U26" s="199">
        <f>(SUM('Anexo I.4.1'!I299:I330)*0.4*'Anexo I.4.2'!C63)</f>
        <v>12065.454984565213</v>
      </c>
      <c r="V26" s="200">
        <f>V25*$D$26</f>
        <v>12065.454984565213</v>
      </c>
      <c r="W26" s="199">
        <f>((SUM('Anexo I.4.1'!I299:I330)*0.6+('Anexo I.4.1'!I344+'Anexo I.4.1'!I345+'Anexo I.4.1'!I346)))*'Anexo I.4.2'!C63</f>
        <v>20549.035709602638</v>
      </c>
      <c r="X26" s="200">
        <f>X25*$D$26</f>
        <v>20549.035709602635</v>
      </c>
      <c r="Y26" s="199">
        <f>('Anexo I.4.1'!I347+'Anexo I.4.1'!I348)*'Anexo I.4.2'!C63</f>
        <v>24015.287614861732</v>
      </c>
      <c r="Z26" s="200">
        <f>Z25*$D$26</f>
        <v>24015.287614861732</v>
      </c>
      <c r="AA26" s="199">
        <v>0</v>
      </c>
      <c r="AB26" s="200">
        <f>AB25*$D$26</f>
        <v>0</v>
      </c>
      <c r="AC26" s="199">
        <f>(SUM('Anexo I.4.1'!I331:I343))*'Anexo I.4.2'!C63</f>
        <v>23509.88483928869</v>
      </c>
      <c r="AD26" s="200">
        <f>AD25*$D$26</f>
        <v>23509.884839288694</v>
      </c>
    </row>
    <row r="27" spans="1:31" ht="15.6" customHeight="1" x14ac:dyDescent="0.25">
      <c r="A27" s="316">
        <v>12</v>
      </c>
      <c r="B27" s="320" t="str">
        <f>'Anexo I.4.1'!D350</f>
        <v>IMPERMEABILIZAÇÃO</v>
      </c>
      <c r="C27" s="194">
        <f>C28/$E$50</f>
        <v>3.0547743947546904E-2</v>
      </c>
      <c r="D27" s="195">
        <f>D28/$E$51</f>
        <v>3.0547743947546904E-2</v>
      </c>
      <c r="E27" s="196">
        <f>E28/$C$28</f>
        <v>0</v>
      </c>
      <c r="F27" s="195">
        <f t="shared" ref="F27:AD27" si="123">E27</f>
        <v>0</v>
      </c>
      <c r="G27" s="196">
        <f t="shared" ref="G27" si="124">G28/$C$28</f>
        <v>0</v>
      </c>
      <c r="H27" s="195">
        <f t="shared" si="123"/>
        <v>0</v>
      </c>
      <c r="I27" s="196">
        <f t="shared" ref="I27" si="125">I28/$C$28</f>
        <v>3.1884375275992673E-2</v>
      </c>
      <c r="J27" s="195">
        <f t="shared" si="123"/>
        <v>3.1884375275992673E-2</v>
      </c>
      <c r="K27" s="196">
        <f t="shared" ref="K27" si="126">K28/$C$28</f>
        <v>0</v>
      </c>
      <c r="L27" s="195">
        <f t="shared" si="123"/>
        <v>0</v>
      </c>
      <c r="M27" s="196">
        <f t="shared" ref="M27" si="127">M28/$C$28</f>
        <v>0</v>
      </c>
      <c r="N27" s="195">
        <f t="shared" si="123"/>
        <v>0</v>
      </c>
      <c r="O27" s="196">
        <f t="shared" ref="O27" si="128">O28/$C$28</f>
        <v>0</v>
      </c>
      <c r="P27" s="195">
        <f t="shared" si="123"/>
        <v>0</v>
      </c>
      <c r="Q27" s="196">
        <f t="shared" ref="Q27" si="129">Q28/$C$28</f>
        <v>0</v>
      </c>
      <c r="R27" s="195">
        <f t="shared" si="123"/>
        <v>0</v>
      </c>
      <c r="S27" s="196">
        <f t="shared" ref="S27" si="130">S28/$C$28</f>
        <v>0.36189047989827194</v>
      </c>
      <c r="T27" s="195">
        <f t="shared" si="123"/>
        <v>0.36189047989827194</v>
      </c>
      <c r="U27" s="196">
        <f t="shared" ref="U27" si="131">U28/$C$28</f>
        <v>0.60622514482573531</v>
      </c>
      <c r="V27" s="195">
        <f t="shared" si="123"/>
        <v>0.60622514482573531</v>
      </c>
      <c r="W27" s="196">
        <f t="shared" ref="W27" si="132">W28/$C$28</f>
        <v>0</v>
      </c>
      <c r="X27" s="195">
        <f t="shared" si="123"/>
        <v>0</v>
      </c>
      <c r="Y27" s="196">
        <f t="shared" ref="Y27" si="133">Y28/$C$28</f>
        <v>0</v>
      </c>
      <c r="Z27" s="195">
        <f t="shared" si="123"/>
        <v>0</v>
      </c>
      <c r="AA27" s="196">
        <f t="shared" ref="AA27" si="134">AA28/$C$28</f>
        <v>0</v>
      </c>
      <c r="AB27" s="195">
        <f t="shared" si="123"/>
        <v>0</v>
      </c>
      <c r="AC27" s="196">
        <f t="shared" ref="AC27" si="135">AC28/$C$28</f>
        <v>0</v>
      </c>
      <c r="AD27" s="195">
        <f t="shared" si="123"/>
        <v>0</v>
      </c>
      <c r="AE27" s="155">
        <f t="shared" ref="AE27" si="136">SUM(E27:AD27)/2</f>
        <v>0.99999999999999978</v>
      </c>
    </row>
    <row r="28" spans="1:31" ht="15.75" customHeight="1" thickBot="1" x14ac:dyDescent="0.3">
      <c r="A28" s="317"/>
      <c r="B28" s="321"/>
      <c r="C28" s="197">
        <f>'Anexo I.4.1'!I355*C63</f>
        <v>81102.584878692403</v>
      </c>
      <c r="D28" s="198">
        <f>'Anexo I.4.1'!J355*D63</f>
        <v>81102.584878692403</v>
      </c>
      <c r="E28" s="199">
        <v>0</v>
      </c>
      <c r="F28" s="201">
        <f>F27*$D$28</f>
        <v>0</v>
      </c>
      <c r="G28" s="199">
        <v>0</v>
      </c>
      <c r="H28" s="201">
        <f>H27*$D$28</f>
        <v>0</v>
      </c>
      <c r="I28" s="199">
        <f>('Anexo I.4.1'!I351*'Anexo I.4.2'!C63)</f>
        <v>2585.9052521252775</v>
      </c>
      <c r="J28" s="201">
        <f>J27*$D$28</f>
        <v>2585.9052521252775</v>
      </c>
      <c r="K28" s="199">
        <v>0</v>
      </c>
      <c r="L28" s="201">
        <f>L27*$D$28</f>
        <v>0</v>
      </c>
      <c r="M28" s="199">
        <v>0</v>
      </c>
      <c r="N28" s="201">
        <f>N27*$D$28</f>
        <v>0</v>
      </c>
      <c r="O28" s="199">
        <v>0</v>
      </c>
      <c r="P28" s="201">
        <f>P27*$D$28</f>
        <v>0</v>
      </c>
      <c r="Q28" s="199">
        <v>0</v>
      </c>
      <c r="R28" s="201">
        <f>R27*$D$28</f>
        <v>0</v>
      </c>
      <c r="S28" s="199">
        <f>'Anexo I.4.1'!I352*'Anexo I.4.2'!C63</f>
        <v>29350.253362740328</v>
      </c>
      <c r="T28" s="201">
        <f>T27*$D$28</f>
        <v>29350.253362740328</v>
      </c>
      <c r="U28" s="199">
        <f>('Anexo I.4.1'!I353+'Anexo I.4.1'!I354)*'Anexo I.4.2'!C63</f>
        <v>49166.42626382679</v>
      </c>
      <c r="V28" s="201">
        <f>V27*$D$28</f>
        <v>49166.42626382679</v>
      </c>
      <c r="W28" s="199">
        <v>0</v>
      </c>
      <c r="X28" s="201">
        <f>X27*$D$28</f>
        <v>0</v>
      </c>
      <c r="Y28" s="199">
        <v>0</v>
      </c>
      <c r="Z28" s="201">
        <f>Z27*$D$28</f>
        <v>0</v>
      </c>
      <c r="AA28" s="199">
        <v>0</v>
      </c>
      <c r="AB28" s="201">
        <f>AB27*$D$28</f>
        <v>0</v>
      </c>
      <c r="AC28" s="199">
        <v>0</v>
      </c>
      <c r="AD28" s="201">
        <f>AD27*$D$28</f>
        <v>0</v>
      </c>
    </row>
    <row r="29" spans="1:31" ht="15" customHeight="1" x14ac:dyDescent="0.25">
      <c r="A29" s="316">
        <v>13</v>
      </c>
      <c r="B29" s="320" t="str">
        <f>'Anexo I.4.1'!D356</f>
        <v>INSTALAÇÕES DE COMBATE À INCÊNDIO</v>
      </c>
      <c r="C29" s="194">
        <f>C30/$E$50</f>
        <v>1.9118880482518603E-2</v>
      </c>
      <c r="D29" s="195">
        <f>D30/$E$51</f>
        <v>1.9118880482518603E-2</v>
      </c>
      <c r="E29" s="196">
        <f>E30/$C$30</f>
        <v>0</v>
      </c>
      <c r="F29" s="195">
        <f t="shared" ref="F29:AD29" si="137">E29</f>
        <v>0</v>
      </c>
      <c r="G29" s="196">
        <f t="shared" ref="G29" si="138">G30/$C$30</f>
        <v>0</v>
      </c>
      <c r="H29" s="195">
        <f t="shared" si="137"/>
        <v>0</v>
      </c>
      <c r="I29" s="196">
        <f t="shared" ref="I29" si="139">I30/$C$30</f>
        <v>0</v>
      </c>
      <c r="J29" s="195">
        <f t="shared" si="137"/>
        <v>0</v>
      </c>
      <c r="K29" s="196">
        <f t="shared" ref="K29" si="140">K30/$C$30</f>
        <v>0</v>
      </c>
      <c r="L29" s="195">
        <f t="shared" si="137"/>
        <v>0</v>
      </c>
      <c r="M29" s="196">
        <f t="shared" ref="M29" si="141">M30/$C$30</f>
        <v>0</v>
      </c>
      <c r="N29" s="195">
        <f t="shared" si="137"/>
        <v>0</v>
      </c>
      <c r="O29" s="196">
        <f t="shared" ref="O29" si="142">O30/$C$30</f>
        <v>0</v>
      </c>
      <c r="P29" s="195">
        <f t="shared" si="137"/>
        <v>0</v>
      </c>
      <c r="Q29" s="196">
        <f t="shared" ref="Q29" si="143">Q30/$C$30</f>
        <v>0</v>
      </c>
      <c r="R29" s="195">
        <f t="shared" si="137"/>
        <v>0</v>
      </c>
      <c r="S29" s="196">
        <f t="shared" ref="S29" si="144">S30/$C$30</f>
        <v>0</v>
      </c>
      <c r="T29" s="195">
        <f t="shared" si="137"/>
        <v>0</v>
      </c>
      <c r="U29" s="196">
        <f t="shared" ref="U29" si="145">U30/$C$30</f>
        <v>0</v>
      </c>
      <c r="V29" s="195">
        <f t="shared" si="137"/>
        <v>0</v>
      </c>
      <c r="W29" s="196">
        <f t="shared" ref="W29" si="146">W30/$C$30</f>
        <v>0</v>
      </c>
      <c r="X29" s="195">
        <f t="shared" si="137"/>
        <v>0</v>
      </c>
      <c r="Y29" s="196">
        <f t="shared" ref="Y29" si="147">Y30/$C$30</f>
        <v>0.47882100060236704</v>
      </c>
      <c r="Z29" s="195">
        <f t="shared" si="137"/>
        <v>0.47882100060236704</v>
      </c>
      <c r="AA29" s="196">
        <f t="shared" ref="AA29" si="148">AA30/$C$30</f>
        <v>0.23633429925798038</v>
      </c>
      <c r="AB29" s="195">
        <f t="shared" si="137"/>
        <v>0.23633429925798038</v>
      </c>
      <c r="AC29" s="196">
        <f t="shared" ref="AC29" si="149">AC30/$C$30</f>
        <v>0.28484470013965241</v>
      </c>
      <c r="AD29" s="195">
        <f t="shared" si="137"/>
        <v>0.28484470013965241</v>
      </c>
      <c r="AE29" s="155">
        <f t="shared" ref="AE29" si="150">SUM(E29:AD29)/2</f>
        <v>0.99999999999999978</v>
      </c>
    </row>
    <row r="30" spans="1:31" ht="15.75" customHeight="1" thickBot="1" x14ac:dyDescent="0.3">
      <c r="A30" s="317"/>
      <c r="B30" s="321"/>
      <c r="C30" s="197">
        <f>'Anexo I.4.1'!I393*C63</f>
        <v>50759.57916177174</v>
      </c>
      <c r="D30" s="198">
        <f>'Anexo I.4.1'!J393*D63</f>
        <v>50759.57916177174</v>
      </c>
      <c r="E30" s="199">
        <v>0</v>
      </c>
      <c r="F30" s="200">
        <f>F29*$D$30</f>
        <v>0</v>
      </c>
      <c r="G30" s="199">
        <v>0</v>
      </c>
      <c r="H30" s="200">
        <f>H29*$D$30</f>
        <v>0</v>
      </c>
      <c r="I30" s="199">
        <v>0</v>
      </c>
      <c r="J30" s="200">
        <f>J29*$D$30</f>
        <v>0</v>
      </c>
      <c r="K30" s="199">
        <v>0</v>
      </c>
      <c r="L30" s="200">
        <f>L29*$D$30</f>
        <v>0</v>
      </c>
      <c r="M30" s="199">
        <v>0</v>
      </c>
      <c r="N30" s="200">
        <f>N29*$D$30</f>
        <v>0</v>
      </c>
      <c r="O30" s="199">
        <v>0</v>
      </c>
      <c r="P30" s="200">
        <f>P29*$D$30</f>
        <v>0</v>
      </c>
      <c r="Q30" s="199">
        <v>0</v>
      </c>
      <c r="R30" s="200">
        <f>R29*$D$30</f>
        <v>0</v>
      </c>
      <c r="S30" s="199">
        <v>0</v>
      </c>
      <c r="T30" s="200">
        <f>T29*$D$30</f>
        <v>0</v>
      </c>
      <c r="U30" s="199">
        <v>0</v>
      </c>
      <c r="V30" s="200">
        <f>V29*$D$30</f>
        <v>0</v>
      </c>
      <c r="W30" s="199">
        <v>0</v>
      </c>
      <c r="X30" s="200">
        <f>X29*$D$30</f>
        <v>0</v>
      </c>
      <c r="Y30" s="199">
        <f>(SUM('Anexo I.4.1'!I377:I390))*'Anexo I.4.2'!C63</f>
        <v>24304.752484394605</v>
      </c>
      <c r="Z30" s="200">
        <f>Z29*$D$30</f>
        <v>24304.752484394605</v>
      </c>
      <c r="AA30" s="199">
        <f>('Anexo I.4.1'!I391+'Anexo I.4.1'!I392)*'Anexo I.4.2'!C63</f>
        <v>11996.229571827307</v>
      </c>
      <c r="AB30" s="200">
        <f>AB29*$D$30</f>
        <v>11996.229571827307</v>
      </c>
      <c r="AC30" s="199">
        <f>(SUM('Anexo I.4.1'!I357:I376))*'Anexo I.4.2'!C63</f>
        <v>14458.597105549819</v>
      </c>
      <c r="AD30" s="200">
        <f>AD29*$D$30</f>
        <v>14458.597105549819</v>
      </c>
    </row>
    <row r="31" spans="1:31" ht="15" customHeight="1" x14ac:dyDescent="0.25">
      <c r="A31" s="316">
        <v>14</v>
      </c>
      <c r="B31" s="320" t="str">
        <f>'Anexo I.4.1'!D394</f>
        <v>REVESTIMENTOS</v>
      </c>
      <c r="C31" s="194">
        <f>C32/$E$50</f>
        <v>9.2784940485054812E-2</v>
      </c>
      <c r="D31" s="195">
        <f>D32/$E$51</f>
        <v>9.2784940485054812E-2</v>
      </c>
      <c r="E31" s="196">
        <f>E32/$C$32</f>
        <v>0</v>
      </c>
      <c r="F31" s="195">
        <f t="shared" ref="F31:AD31" si="151">E31</f>
        <v>0</v>
      </c>
      <c r="G31" s="196">
        <f>G32/$C$32</f>
        <v>0</v>
      </c>
      <c r="H31" s="195">
        <f t="shared" si="151"/>
        <v>0</v>
      </c>
      <c r="I31" s="196">
        <f>I32/$C$32</f>
        <v>0</v>
      </c>
      <c r="J31" s="195">
        <f t="shared" si="151"/>
        <v>0</v>
      </c>
      <c r="K31" s="196">
        <f>K32/$C$32</f>
        <v>0</v>
      </c>
      <c r="L31" s="195">
        <f t="shared" si="151"/>
        <v>0</v>
      </c>
      <c r="M31" s="196">
        <f>M32/$C$32</f>
        <v>0</v>
      </c>
      <c r="N31" s="195">
        <f t="shared" si="151"/>
        <v>0</v>
      </c>
      <c r="O31" s="196">
        <f>O32/$C$32</f>
        <v>0</v>
      </c>
      <c r="P31" s="195">
        <f t="shared" si="151"/>
        <v>0</v>
      </c>
      <c r="Q31" s="196">
        <f>Q32/$C$32</f>
        <v>0.20851741277805166</v>
      </c>
      <c r="R31" s="195">
        <f t="shared" si="151"/>
        <v>0.20851741277805166</v>
      </c>
      <c r="S31" s="196">
        <f>S32/$C$32</f>
        <v>0.27802321703740229</v>
      </c>
      <c r="T31" s="195">
        <f t="shared" si="151"/>
        <v>0.27802321703740229</v>
      </c>
      <c r="U31" s="196">
        <f>U32/$C$32</f>
        <v>0.3609883914812988</v>
      </c>
      <c r="V31" s="195">
        <f t="shared" si="151"/>
        <v>0.3609883914812988</v>
      </c>
      <c r="W31" s="196">
        <f>W32/$C$32</f>
        <v>0.15247097870324713</v>
      </c>
      <c r="X31" s="195">
        <f t="shared" si="151"/>
        <v>0.15247097870324713</v>
      </c>
      <c r="Y31" s="196">
        <f>Y32/$C$32</f>
        <v>0</v>
      </c>
      <c r="Z31" s="195">
        <f t="shared" si="151"/>
        <v>0</v>
      </c>
      <c r="AA31" s="196">
        <f>AA32/$C$32</f>
        <v>0</v>
      </c>
      <c r="AB31" s="195">
        <f t="shared" si="151"/>
        <v>0</v>
      </c>
      <c r="AC31" s="196">
        <f>AC32/$C$32</f>
        <v>0</v>
      </c>
      <c r="AD31" s="195">
        <f t="shared" si="151"/>
        <v>0</v>
      </c>
      <c r="AE31" s="155">
        <f t="shared" ref="AE31" si="152">SUM(E31:AD31)/2</f>
        <v>1</v>
      </c>
    </row>
    <row r="32" spans="1:31" ht="15.75" customHeight="1" thickBot="1" x14ac:dyDescent="0.3">
      <c r="A32" s="317"/>
      <c r="B32" s="321"/>
      <c r="C32" s="197">
        <f>'Anexo I.4.1'!I407*C63</f>
        <v>246338.92846800142</v>
      </c>
      <c r="D32" s="198">
        <f>'Anexo I.4.1'!J407*D63</f>
        <v>246338.92846800142</v>
      </c>
      <c r="E32" s="199">
        <v>0</v>
      </c>
      <c r="F32" s="200">
        <f>F31*$D$32</f>
        <v>0</v>
      </c>
      <c r="G32" s="199">
        <v>0</v>
      </c>
      <c r="H32" s="200">
        <f>H31*$D$32</f>
        <v>0</v>
      </c>
      <c r="I32" s="199">
        <v>0</v>
      </c>
      <c r="J32" s="200">
        <f>J31*$D$32</f>
        <v>0</v>
      </c>
      <c r="K32" s="199">
        <v>0</v>
      </c>
      <c r="L32" s="200">
        <f>L31*$D$32</f>
        <v>0</v>
      </c>
      <c r="M32" s="199">
        <v>0</v>
      </c>
      <c r="N32" s="200">
        <f>N31*$D$32</f>
        <v>0</v>
      </c>
      <c r="O32" s="199">
        <v>0</v>
      </c>
      <c r="P32" s="200">
        <f>P31*$D$32</f>
        <v>0</v>
      </c>
      <c r="Q32" s="199">
        <f>(('Anexo I.4.1'!I395+'Anexo I.4.1'!I396+'Anexo I.4.1'!I397+'Anexo I.4.1'!I398+'Anexo I.4.1'!I399+'Anexo I.4.1'!I402+'Anexo I.4.1'!I404+'Anexo I.4.1'!I405+'Anexo I.4.1'!I406)*0.3)*C63</f>
        <v>51365.956030665198</v>
      </c>
      <c r="R32" s="200">
        <f>R31*$D$32</f>
        <v>51365.956030665198</v>
      </c>
      <c r="S32" s="199">
        <f>(('Anexo I.4.1'!I395+'Anexo I.4.1'!I396+'Anexo I.4.1'!I397+'Anexo I.4.1'!I398+'Anexo I.4.1'!I399+'Anexo I.4.1'!I402+'Anexo I.4.1'!I404+'Anexo I.4.1'!I405+'Anexo I.4.1'!I406)*0.4)*C63</f>
        <v>68487.941374220274</v>
      </c>
      <c r="T32" s="200">
        <f>T31*$D$32</f>
        <v>68487.941374220274</v>
      </c>
      <c r="U32" s="199">
        <f>(('Anexo I.4.1'!I395+'Anexo I.4.1'!I396+'Anexo I.4.1'!I397+'Anexo I.4.1'!I398+'Anexo I.4.1'!I399+'Anexo I.4.1'!I402+'Anexo I.4.1'!I404+'Anexo I.4.1'!I405+'Anexo I.4.1'!I406)*0.3+(('Anexo I.4.1'!I400+'Anexo I.4.1'!I403+'Anexo I.4.1'!I401)*0.5))*C63</f>
        <v>88925.493546890561</v>
      </c>
      <c r="V32" s="200">
        <f>V31*$D$32</f>
        <v>88925.493546890561</v>
      </c>
      <c r="W32" s="199">
        <f>('Anexo I.4.1'!I400+'Anexo I.4.1'!I403+'Anexo I.4.1'!I401)*0.5*C63</f>
        <v>37559.537516225362</v>
      </c>
      <c r="X32" s="200">
        <f>X31*$D$32</f>
        <v>37559.537516225362</v>
      </c>
      <c r="Y32" s="199">
        <v>0</v>
      </c>
      <c r="Z32" s="200">
        <f>Z31*$D$32</f>
        <v>0</v>
      </c>
      <c r="AA32" s="199">
        <v>0</v>
      </c>
      <c r="AB32" s="200">
        <f>AB31*$D$32</f>
        <v>0</v>
      </c>
      <c r="AC32" s="199">
        <v>0</v>
      </c>
      <c r="AD32" s="200">
        <f>AD31*$D$32</f>
        <v>0</v>
      </c>
    </row>
    <row r="33" spans="1:63" ht="15" customHeight="1" x14ac:dyDescent="0.25">
      <c r="A33" s="316">
        <v>15</v>
      </c>
      <c r="B33" s="320" t="str">
        <f>'Anexo I.4.1'!D408</f>
        <v>PINTURA</v>
      </c>
      <c r="C33" s="194">
        <f>C34/$E$50</f>
        <v>2.9797001395542404E-2</v>
      </c>
      <c r="D33" s="195">
        <f>D34/$E$51</f>
        <v>2.9797001395542404E-2</v>
      </c>
      <c r="E33" s="196">
        <f>E34/$C$34</f>
        <v>0</v>
      </c>
      <c r="F33" s="195">
        <f t="shared" ref="F33:AD33" si="153">E33</f>
        <v>0</v>
      </c>
      <c r="G33" s="196">
        <f t="shared" ref="G33" si="154">G34/$C$34</f>
        <v>0</v>
      </c>
      <c r="H33" s="195">
        <f t="shared" si="153"/>
        <v>0</v>
      </c>
      <c r="I33" s="196">
        <f t="shared" ref="I33" si="155">I34/$C$34</f>
        <v>0</v>
      </c>
      <c r="J33" s="195">
        <f t="shared" si="153"/>
        <v>0</v>
      </c>
      <c r="K33" s="196">
        <f t="shared" ref="K33" si="156">K34/$C$34</f>
        <v>0</v>
      </c>
      <c r="L33" s="195">
        <f t="shared" si="153"/>
        <v>0</v>
      </c>
      <c r="M33" s="196">
        <f t="shared" ref="M33" si="157">M34/$C$34</f>
        <v>0</v>
      </c>
      <c r="N33" s="195">
        <f t="shared" si="153"/>
        <v>0</v>
      </c>
      <c r="O33" s="196">
        <f t="shared" ref="O33" si="158">O34/$C$34</f>
        <v>0</v>
      </c>
      <c r="P33" s="195">
        <f t="shared" si="153"/>
        <v>0</v>
      </c>
      <c r="Q33" s="196">
        <f t="shared" ref="Q33" si="159">Q34/$C$34</f>
        <v>0</v>
      </c>
      <c r="R33" s="195">
        <f t="shared" si="153"/>
        <v>0</v>
      </c>
      <c r="S33" s="196">
        <f t="shared" ref="S33" si="160">S34/$C$34</f>
        <v>0.28653981900433156</v>
      </c>
      <c r="T33" s="195">
        <f t="shared" si="153"/>
        <v>0.28653981900433156</v>
      </c>
      <c r="U33" s="196">
        <f t="shared" ref="U33" si="161">U34/$C$34</f>
        <v>0.19102654600288774</v>
      </c>
      <c r="V33" s="195">
        <f t="shared" si="153"/>
        <v>0.19102654600288774</v>
      </c>
      <c r="W33" s="196">
        <f t="shared" ref="W33" si="162">W34/$C$34</f>
        <v>0.19102654600288774</v>
      </c>
      <c r="X33" s="195">
        <f t="shared" si="153"/>
        <v>0.19102654600288774</v>
      </c>
      <c r="Y33" s="196">
        <f t="shared" ref="Y33" si="163">Y34/$C$34</f>
        <v>0.28653981900433156</v>
      </c>
      <c r="Z33" s="195">
        <f t="shared" si="153"/>
        <v>0.28653981900433156</v>
      </c>
      <c r="AA33" s="196">
        <f t="shared" ref="AA33" si="164">AA34/$C$34</f>
        <v>3.5618389095669924E-2</v>
      </c>
      <c r="AB33" s="195">
        <f t="shared" si="153"/>
        <v>3.5618389095669924E-2</v>
      </c>
      <c r="AC33" s="196">
        <f t="shared" ref="AC33" si="165">AC34/$C$34</f>
        <v>9.2488808898915347E-3</v>
      </c>
      <c r="AD33" s="195">
        <f t="shared" si="153"/>
        <v>9.2488808898915347E-3</v>
      </c>
      <c r="AE33" s="155">
        <f t="shared" ref="AE33" si="166">SUM(E33:AD33)/2</f>
        <v>1</v>
      </c>
    </row>
    <row r="34" spans="1:63" ht="15.75" customHeight="1" thickBot="1" x14ac:dyDescent="0.3">
      <c r="A34" s="317"/>
      <c r="B34" s="321"/>
      <c r="C34" s="197">
        <f>'Anexo I.4.1'!I422*C63</f>
        <v>79109.404575409135</v>
      </c>
      <c r="D34" s="198">
        <f>'Anexo I.4.1'!J422*D63</f>
        <v>79109.404575409135</v>
      </c>
      <c r="E34" s="199">
        <v>0</v>
      </c>
      <c r="F34" s="200">
        <f>F33*$D$34</f>
        <v>0</v>
      </c>
      <c r="G34" s="199">
        <v>0</v>
      </c>
      <c r="H34" s="200">
        <f>H33*$D$34</f>
        <v>0</v>
      </c>
      <c r="I34" s="199">
        <v>0</v>
      </c>
      <c r="J34" s="200">
        <f>J33*$D$34</f>
        <v>0</v>
      </c>
      <c r="K34" s="199">
        <v>0</v>
      </c>
      <c r="L34" s="200">
        <f>L33*$D$34</f>
        <v>0</v>
      </c>
      <c r="M34" s="199">
        <v>0</v>
      </c>
      <c r="N34" s="200">
        <f>N33*$D$34</f>
        <v>0</v>
      </c>
      <c r="O34" s="199">
        <v>0</v>
      </c>
      <c r="P34" s="200">
        <f>P33*$D$34</f>
        <v>0</v>
      </c>
      <c r="Q34" s="199">
        <v>0</v>
      </c>
      <c r="R34" s="200">
        <f>R33*$D$34</f>
        <v>0</v>
      </c>
      <c r="S34" s="199">
        <f>(('Anexo I.4.1'!I409+'Anexo I.4.1'!I410+'Anexo I.4.1'!I411+'Anexo I.4.1'!I412+'Anexo I.4.1'!I413+'Anexo I.4.1'!I414+'Anexo I.4.1'!I415+'Anexo I.4.1'!I416+'Anexo I.4.1'!I418+'Anexo I.4.1'!I420+'Anexo I.4.1'!I421)*0.3)*'Anexo I.4.2'!C63</f>
        <v>22667.994468578174</v>
      </c>
      <c r="T34" s="200">
        <f>T33*$D$34</f>
        <v>22667.994468578174</v>
      </c>
      <c r="U34" s="199">
        <f>(('Anexo I.4.1'!I409+'Anexo I.4.1'!I410+'Anexo I.4.1'!I411+'Anexo I.4.1'!I412+'Anexo I.4.1'!I413+'Anexo I.4.1'!I414+'Anexo I.4.1'!I415+'Anexo I.4.1'!I416+'Anexo I.4.1'!I418+'Anexo I.4.1'!I420+'Anexo I.4.1'!I421)*0.2)*'Anexo I.4.2'!C63</f>
        <v>15111.99631238545</v>
      </c>
      <c r="V34" s="200">
        <f>V33*$D$34</f>
        <v>15111.99631238545</v>
      </c>
      <c r="W34" s="199">
        <f>(('Anexo I.4.1'!I409+'Anexo I.4.1'!I410+'Anexo I.4.1'!I411+'Anexo I.4.1'!I412+'Anexo I.4.1'!I413+'Anexo I.4.1'!I414+'Anexo I.4.1'!I415+'Anexo I.4.1'!I416+'Anexo I.4.1'!I418+'Anexo I.4.1'!I420+'Anexo I.4.1'!I421)*0.2)*'Anexo I.4.2'!C63</f>
        <v>15111.99631238545</v>
      </c>
      <c r="X34" s="200">
        <f>X33*$D$34</f>
        <v>15111.99631238545</v>
      </c>
      <c r="Y34" s="199">
        <f>(('Anexo I.4.1'!I409+'Anexo I.4.1'!I410+'Anexo I.4.1'!I411+'Anexo I.4.1'!I412+'Anexo I.4.1'!I413+'Anexo I.4.1'!I414+'Anexo I.4.1'!I415+'Anexo I.4.1'!I416+'Anexo I.4.1'!I418+'Anexo I.4.1'!I420+'Anexo I.4.1'!I421)*0.3)*'Anexo I.4.2'!C63</f>
        <v>22667.994468578174</v>
      </c>
      <c r="Z34" s="200">
        <f>Z33*$D$34</f>
        <v>22667.994468578174</v>
      </c>
      <c r="AA34" s="199">
        <f>'Anexo I.4.1'!I417*'Anexo I.4.2'!C63</f>
        <v>2817.7495532936932</v>
      </c>
      <c r="AB34" s="200">
        <f>AB33*$D$34</f>
        <v>2817.7495532936932</v>
      </c>
      <c r="AC34" s="199">
        <f>'Anexo I.4.1'!I419*'Anexo I.4.2'!C63</f>
        <v>731.67346018819944</v>
      </c>
      <c r="AD34" s="200">
        <f>AD33*$D$34</f>
        <v>731.67346018819944</v>
      </c>
    </row>
    <row r="35" spans="1:63" ht="15" customHeight="1" x14ac:dyDescent="0.25">
      <c r="A35" s="316">
        <v>16</v>
      </c>
      <c r="B35" s="320" t="str">
        <f>'Anexo I.4.1'!D423</f>
        <v>SERVIÇOS COMPLEMENTARES</v>
      </c>
      <c r="C35" s="194">
        <f>C36/$E$50</f>
        <v>1.0617521216008967E-2</v>
      </c>
      <c r="D35" s="195">
        <f>D36/$E$51</f>
        <v>1.0617521216008967E-2</v>
      </c>
      <c r="E35" s="196">
        <f>E36/$C$36</f>
        <v>0</v>
      </c>
      <c r="F35" s="195">
        <f t="shared" ref="F35:AD35" si="167">E35</f>
        <v>0</v>
      </c>
      <c r="G35" s="196">
        <f t="shared" ref="G35" si="168">G36/$C$36</f>
        <v>0</v>
      </c>
      <c r="H35" s="195">
        <f t="shared" si="167"/>
        <v>0</v>
      </c>
      <c r="I35" s="196">
        <f t="shared" ref="I35" si="169">I36/$C$36</f>
        <v>0</v>
      </c>
      <c r="J35" s="195">
        <f t="shared" si="167"/>
        <v>0</v>
      </c>
      <c r="K35" s="196">
        <f t="shared" ref="K35" si="170">K36/$C$36</f>
        <v>0</v>
      </c>
      <c r="L35" s="195">
        <f t="shared" si="167"/>
        <v>0</v>
      </c>
      <c r="M35" s="196">
        <f t="shared" ref="M35" si="171">M36/$C$36</f>
        <v>0</v>
      </c>
      <c r="N35" s="195">
        <f t="shared" si="167"/>
        <v>0</v>
      </c>
      <c r="O35" s="196">
        <f t="shared" ref="O35" si="172">O36/$C$36</f>
        <v>0</v>
      </c>
      <c r="P35" s="195">
        <f t="shared" si="167"/>
        <v>0</v>
      </c>
      <c r="Q35" s="196">
        <f t="shared" ref="Q35" si="173">Q36/$C$36</f>
        <v>0</v>
      </c>
      <c r="R35" s="195">
        <f t="shared" si="167"/>
        <v>0</v>
      </c>
      <c r="S35" s="196">
        <f t="shared" ref="S35" si="174">S36/$C$36</f>
        <v>0</v>
      </c>
      <c r="T35" s="195">
        <f t="shared" si="167"/>
        <v>0</v>
      </c>
      <c r="U35" s="196">
        <f t="shared" ref="U35" si="175">U36/$C$36</f>
        <v>0</v>
      </c>
      <c r="V35" s="195">
        <f t="shared" si="167"/>
        <v>0</v>
      </c>
      <c r="W35" s="196">
        <f t="shared" ref="W35" si="176">W36/$C$36</f>
        <v>0</v>
      </c>
      <c r="X35" s="195">
        <f t="shared" si="167"/>
        <v>0</v>
      </c>
      <c r="Y35" s="196">
        <f t="shared" ref="Y35" si="177">Y36/$C$36</f>
        <v>0</v>
      </c>
      <c r="Z35" s="195">
        <f t="shared" si="167"/>
        <v>0</v>
      </c>
      <c r="AA35" s="196">
        <f t="shared" ref="AA35" si="178">AA36/$C$36</f>
        <v>0.10422714836027515</v>
      </c>
      <c r="AB35" s="195">
        <f t="shared" si="167"/>
        <v>0.10422714836027515</v>
      </c>
      <c r="AC35" s="196">
        <f t="shared" ref="AC35" si="179">AC36/$C$36</f>
        <v>0.89577285163972498</v>
      </c>
      <c r="AD35" s="195">
        <f t="shared" si="167"/>
        <v>0.89577285163972498</v>
      </c>
      <c r="AE35" s="155">
        <f t="shared" ref="AE35" si="180">SUM(E35:AD35)/2</f>
        <v>1</v>
      </c>
    </row>
    <row r="36" spans="1:63" ht="15.75" customHeight="1" thickBot="1" x14ac:dyDescent="0.3">
      <c r="A36" s="317"/>
      <c r="B36" s="321"/>
      <c r="C36" s="197">
        <f>'Anexo I.4.1'!I448*C63</f>
        <v>28188.936541476898</v>
      </c>
      <c r="D36" s="198">
        <f>'Anexo I.4.1'!J448*D63</f>
        <v>28188.936541476898</v>
      </c>
      <c r="E36" s="199">
        <v>0</v>
      </c>
      <c r="F36" s="200">
        <f>F35*$D$36</f>
        <v>0</v>
      </c>
      <c r="G36" s="199">
        <v>0</v>
      </c>
      <c r="H36" s="200">
        <f>H35*$D$36</f>
        <v>0</v>
      </c>
      <c r="I36" s="199">
        <v>0</v>
      </c>
      <c r="J36" s="200">
        <f>J35*$D$36</f>
        <v>0</v>
      </c>
      <c r="K36" s="199">
        <v>0</v>
      </c>
      <c r="L36" s="200">
        <f>L35*$D$36</f>
        <v>0</v>
      </c>
      <c r="M36" s="199">
        <v>0</v>
      </c>
      <c r="N36" s="200">
        <f>N35*$D$36</f>
        <v>0</v>
      </c>
      <c r="O36" s="199">
        <v>0</v>
      </c>
      <c r="P36" s="200">
        <f>P35*$D$36</f>
        <v>0</v>
      </c>
      <c r="Q36" s="199">
        <v>0</v>
      </c>
      <c r="R36" s="200">
        <f>R35*$D$36</f>
        <v>0</v>
      </c>
      <c r="S36" s="199">
        <v>0</v>
      </c>
      <c r="T36" s="200">
        <f>T35*$D$36</f>
        <v>0</v>
      </c>
      <c r="U36" s="199">
        <v>0</v>
      </c>
      <c r="V36" s="200">
        <f>V35*$D$36</f>
        <v>0</v>
      </c>
      <c r="W36" s="199">
        <v>0</v>
      </c>
      <c r="X36" s="200">
        <f>X35*$D$36</f>
        <v>0</v>
      </c>
      <c r="Y36" s="199">
        <v>0</v>
      </c>
      <c r="Z36" s="200">
        <f>Z35*$D$36</f>
        <v>0</v>
      </c>
      <c r="AA36" s="199">
        <f>('Anexo I.4.1'!I425+'Anexo I.4.1'!I426)*'Anexo I.4.2'!C63</f>
        <v>2938.0524710268942</v>
      </c>
      <c r="AB36" s="200">
        <f>AB35*$D$36</f>
        <v>2938.0524710268942</v>
      </c>
      <c r="AC36" s="199">
        <f>(SUM('Anexo I.4.1'!I427:I445)+'Anexo I.4.1'!I447)*'Anexo I.4.2'!C63</f>
        <v>25250.884070450007</v>
      </c>
      <c r="AD36" s="200">
        <f>AD35*$D$36</f>
        <v>25250.884070450007</v>
      </c>
    </row>
    <row r="37" spans="1:63" ht="15" customHeight="1" x14ac:dyDescent="0.25">
      <c r="A37" s="316">
        <v>17</v>
      </c>
      <c r="B37" s="320" t="str">
        <f>'Anexo I.4.1'!D449</f>
        <v>PAISAGISMO / URBANIZAÇÃO</v>
      </c>
      <c r="C37" s="194">
        <f>C38/$E$50</f>
        <v>2.789551336417445E-3</v>
      </c>
      <c r="D37" s="195">
        <f>D38/$E$51</f>
        <v>2.789551336417445E-3</v>
      </c>
      <c r="E37" s="196">
        <f>E38/$C$38</f>
        <v>0</v>
      </c>
      <c r="F37" s="195">
        <f t="shared" ref="F37:AD37" si="181">E37</f>
        <v>0</v>
      </c>
      <c r="G37" s="196">
        <f t="shared" ref="G37" si="182">G38/$C$38</f>
        <v>0</v>
      </c>
      <c r="H37" s="195">
        <f t="shared" si="181"/>
        <v>0</v>
      </c>
      <c r="I37" s="196">
        <f t="shared" ref="I37" si="183">I38/$C$38</f>
        <v>0</v>
      </c>
      <c r="J37" s="195">
        <f t="shared" si="181"/>
        <v>0</v>
      </c>
      <c r="K37" s="196">
        <f t="shared" ref="K37" si="184">K38/$C$38</f>
        <v>0</v>
      </c>
      <c r="L37" s="195">
        <f t="shared" si="181"/>
        <v>0</v>
      </c>
      <c r="M37" s="196">
        <f t="shared" ref="M37" si="185">M38/$C$38</f>
        <v>0</v>
      </c>
      <c r="N37" s="195">
        <f t="shared" si="181"/>
        <v>0</v>
      </c>
      <c r="O37" s="196">
        <f t="shared" ref="O37" si="186">O38/$C$38</f>
        <v>0</v>
      </c>
      <c r="P37" s="195">
        <f t="shared" si="181"/>
        <v>0</v>
      </c>
      <c r="Q37" s="196">
        <f t="shared" ref="Q37" si="187">Q38/$C$38</f>
        <v>0</v>
      </c>
      <c r="R37" s="195">
        <f t="shared" si="181"/>
        <v>0</v>
      </c>
      <c r="S37" s="196">
        <f t="shared" ref="S37" si="188">S38/$C$38</f>
        <v>0</v>
      </c>
      <c r="T37" s="195">
        <f t="shared" si="181"/>
        <v>0</v>
      </c>
      <c r="U37" s="196">
        <f t="shared" ref="U37" si="189">U38/$C$38</f>
        <v>0</v>
      </c>
      <c r="V37" s="195">
        <f t="shared" si="181"/>
        <v>0</v>
      </c>
      <c r="W37" s="196">
        <f t="shared" ref="W37" si="190">W38/$C$38</f>
        <v>0</v>
      </c>
      <c r="X37" s="195">
        <f t="shared" si="181"/>
        <v>0</v>
      </c>
      <c r="Y37" s="196">
        <f t="shared" ref="Y37" si="191">Y38/$C$38</f>
        <v>0</v>
      </c>
      <c r="Z37" s="195">
        <f t="shared" si="181"/>
        <v>0</v>
      </c>
      <c r="AA37" s="196">
        <f t="shared" ref="AA37" si="192">AA38/$C$38</f>
        <v>1</v>
      </c>
      <c r="AB37" s="195">
        <f t="shared" si="181"/>
        <v>1</v>
      </c>
      <c r="AC37" s="196">
        <f t="shared" ref="AC37" si="193">AC38/$C$38</f>
        <v>0</v>
      </c>
      <c r="AD37" s="195">
        <f t="shared" si="181"/>
        <v>0</v>
      </c>
      <c r="AE37" s="155">
        <f t="shared" ref="AE37" si="194">SUM(E37:AD37)/2</f>
        <v>1</v>
      </c>
    </row>
    <row r="38" spans="1:63" ht="15.75" customHeight="1" thickBot="1" x14ac:dyDescent="0.3">
      <c r="A38" s="317"/>
      <c r="B38" s="321"/>
      <c r="C38" s="197">
        <f>'Anexo I.4.1'!I452*C63</f>
        <v>7406.1058133700099</v>
      </c>
      <c r="D38" s="198">
        <f>'Anexo I.4.1'!J452*D63</f>
        <v>7406.1058133700099</v>
      </c>
      <c r="E38" s="199">
        <v>0</v>
      </c>
      <c r="F38" s="200">
        <f>F37*$D$38</f>
        <v>0</v>
      </c>
      <c r="G38" s="199">
        <v>0</v>
      </c>
      <c r="H38" s="200">
        <f>H37*$D$38</f>
        <v>0</v>
      </c>
      <c r="I38" s="199">
        <v>0</v>
      </c>
      <c r="J38" s="200">
        <f>J37*$D$38</f>
        <v>0</v>
      </c>
      <c r="K38" s="199">
        <v>0</v>
      </c>
      <c r="L38" s="200">
        <f>L37*$D$38</f>
        <v>0</v>
      </c>
      <c r="M38" s="199">
        <v>0</v>
      </c>
      <c r="N38" s="200">
        <f>N37*$D$38</f>
        <v>0</v>
      </c>
      <c r="O38" s="199">
        <v>0</v>
      </c>
      <c r="P38" s="200">
        <f>P37*$D$38</f>
        <v>0</v>
      </c>
      <c r="Q38" s="199">
        <v>0</v>
      </c>
      <c r="R38" s="200">
        <f>R37*$D$38</f>
        <v>0</v>
      </c>
      <c r="S38" s="199">
        <v>0</v>
      </c>
      <c r="T38" s="200">
        <f>T37*$D$38</f>
        <v>0</v>
      </c>
      <c r="U38" s="199">
        <v>0</v>
      </c>
      <c r="V38" s="200">
        <f>V37*$D$38</f>
        <v>0</v>
      </c>
      <c r="W38" s="199">
        <v>0</v>
      </c>
      <c r="X38" s="200">
        <f>X37*$D$38</f>
        <v>0</v>
      </c>
      <c r="Y38" s="199">
        <v>0</v>
      </c>
      <c r="Z38" s="200">
        <f>Z37*$D$38</f>
        <v>0</v>
      </c>
      <c r="AA38" s="199">
        <f>C38</f>
        <v>7406.1058133700099</v>
      </c>
      <c r="AB38" s="200">
        <f>AB37*$D$38</f>
        <v>7406.1058133700099</v>
      </c>
      <c r="AC38" s="199">
        <v>0</v>
      </c>
      <c r="AD38" s="200">
        <f>AD37*$D$38</f>
        <v>0</v>
      </c>
    </row>
    <row r="39" spans="1:63" ht="15" customHeight="1" x14ac:dyDescent="0.25">
      <c r="A39" s="316">
        <v>18</v>
      </c>
      <c r="B39" s="320" t="str">
        <f>'Anexo I.4.1'!D453</f>
        <v>EQUIPAMENTOS</v>
      </c>
      <c r="C39" s="194">
        <f>C40/$E$50</f>
        <v>3.6234237468193271E-2</v>
      </c>
      <c r="D39" s="195">
        <f>D40/$E$51</f>
        <v>3.6234237468193271E-2</v>
      </c>
      <c r="E39" s="196">
        <f>E40/$C$40</f>
        <v>0</v>
      </c>
      <c r="F39" s="195">
        <f t="shared" ref="F39:AD39" si="195">E39</f>
        <v>0</v>
      </c>
      <c r="G39" s="196">
        <f t="shared" ref="G39" si="196">G40/$C$40</f>
        <v>0</v>
      </c>
      <c r="H39" s="195">
        <f t="shared" si="195"/>
        <v>0</v>
      </c>
      <c r="I39" s="196">
        <f t="shared" ref="I39" si="197">I40/$C$40</f>
        <v>0</v>
      </c>
      <c r="J39" s="195">
        <f t="shared" si="195"/>
        <v>0</v>
      </c>
      <c r="K39" s="196">
        <f t="shared" ref="K39" si="198">K40/$C$40</f>
        <v>0</v>
      </c>
      <c r="L39" s="195">
        <f t="shared" si="195"/>
        <v>0</v>
      </c>
      <c r="M39" s="196">
        <f t="shared" ref="M39" si="199">M40/$C$40</f>
        <v>0</v>
      </c>
      <c r="N39" s="195">
        <f t="shared" si="195"/>
        <v>0</v>
      </c>
      <c r="O39" s="196">
        <f t="shared" ref="O39" si="200">O40/$C$40</f>
        <v>0</v>
      </c>
      <c r="P39" s="195">
        <f t="shared" si="195"/>
        <v>0</v>
      </c>
      <c r="Q39" s="196">
        <v>5.0000000000000001E-3</v>
      </c>
      <c r="R39" s="195">
        <f t="shared" si="195"/>
        <v>5.0000000000000001E-3</v>
      </c>
      <c r="S39" s="196">
        <f t="shared" ref="S39" si="201">S40/$C$40</f>
        <v>0</v>
      </c>
      <c r="T39" s="195">
        <f t="shared" si="195"/>
        <v>0</v>
      </c>
      <c r="U39" s="196">
        <f t="shared" ref="U39" si="202">U40/$C$40</f>
        <v>0</v>
      </c>
      <c r="V39" s="195">
        <f t="shared" si="195"/>
        <v>0</v>
      </c>
      <c r="W39" s="196">
        <f t="shared" ref="W39" si="203">W40/$C$40</f>
        <v>0</v>
      </c>
      <c r="X39" s="195">
        <f t="shared" si="195"/>
        <v>0</v>
      </c>
      <c r="Y39" s="196">
        <v>0</v>
      </c>
      <c r="Z39" s="195">
        <f t="shared" si="195"/>
        <v>0</v>
      </c>
      <c r="AA39" s="196">
        <f>1-Q39</f>
        <v>0.995</v>
      </c>
      <c r="AB39" s="195">
        <f t="shared" si="195"/>
        <v>0.995</v>
      </c>
      <c r="AC39" s="196">
        <f t="shared" ref="AC39" si="204">AC40/$C$40</f>
        <v>0</v>
      </c>
      <c r="AD39" s="195">
        <f t="shared" si="195"/>
        <v>0</v>
      </c>
      <c r="AE39" s="155">
        <f t="shared" ref="AE39" si="205">SUM(E39:AD39)/2</f>
        <v>1</v>
      </c>
      <c r="AF39" s="223">
        <f>1-AE39</f>
        <v>0</v>
      </c>
    </row>
    <row r="40" spans="1:63" ht="15.75" customHeight="1" thickBot="1" x14ac:dyDescent="0.3">
      <c r="A40" s="317"/>
      <c r="B40" s="321"/>
      <c r="C40" s="197">
        <f>'Anexo I.4.1'!I457*C63</f>
        <v>96199.913316833627</v>
      </c>
      <c r="D40" s="198">
        <f>'Anexo I.4.1'!J457*D63</f>
        <v>96199.913316833627</v>
      </c>
      <c r="E40" s="199">
        <v>0</v>
      </c>
      <c r="F40" s="200">
        <f>F39*$D$40</f>
        <v>0</v>
      </c>
      <c r="G40" s="199">
        <v>0</v>
      </c>
      <c r="H40" s="200">
        <f>H39*$D$40</f>
        <v>0</v>
      </c>
      <c r="I40" s="199">
        <v>0</v>
      </c>
      <c r="J40" s="200">
        <f>J39*$D$40</f>
        <v>0</v>
      </c>
      <c r="K40" s="199">
        <v>0</v>
      </c>
      <c r="L40" s="200">
        <f>L39*$D$40</f>
        <v>0</v>
      </c>
      <c r="M40" s="199">
        <v>0</v>
      </c>
      <c r="N40" s="200">
        <f>N39*$D$40</f>
        <v>0</v>
      </c>
      <c r="O40" s="199">
        <v>0</v>
      </c>
      <c r="P40" s="200">
        <f>P39*$D$40</f>
        <v>0</v>
      </c>
      <c r="Q40" s="216">
        <f>Q39*$C$40</f>
        <v>480.99956658416812</v>
      </c>
      <c r="R40" s="200">
        <f>R39*$D$40</f>
        <v>480.99956658416812</v>
      </c>
      <c r="S40" s="199">
        <v>0</v>
      </c>
      <c r="T40" s="200">
        <f>T39*$D$40</f>
        <v>0</v>
      </c>
      <c r="U40" s="199">
        <v>0</v>
      </c>
      <c r="V40" s="200">
        <f>V39*$D$40</f>
        <v>0</v>
      </c>
      <c r="W40" s="199">
        <v>0</v>
      </c>
      <c r="X40" s="200">
        <f>X39*$D$40</f>
        <v>0</v>
      </c>
      <c r="Y40" s="216">
        <f t="shared" ref="Y40" si="206">Y39*$D$40</f>
        <v>0</v>
      </c>
      <c r="Z40" s="200">
        <f>Z39*$D$40</f>
        <v>0</v>
      </c>
      <c r="AA40" s="216">
        <f>AA39*$C$40</f>
        <v>95718.913750249456</v>
      </c>
      <c r="AB40" s="200">
        <f>AB39*$D$40</f>
        <v>95718.913750249456</v>
      </c>
      <c r="AC40" s="199">
        <v>0</v>
      </c>
      <c r="AD40" s="200">
        <f>AD39*$D$40</f>
        <v>0</v>
      </c>
    </row>
    <row r="41" spans="1:63" s="264" customFormat="1" ht="15" customHeight="1" x14ac:dyDescent="0.25">
      <c r="A41" s="316">
        <v>19</v>
      </c>
      <c r="B41" s="318" t="str">
        <f>'Anexo I.4.1'!D458</f>
        <v>GERENCIAMENTO DE OBRAS</v>
      </c>
      <c r="C41" s="194">
        <f>C42/$E$50</f>
        <v>7.832475042621119E-2</v>
      </c>
      <c r="D41" s="195">
        <f>D42/$E$51</f>
        <v>7.832475042621119E-2</v>
      </c>
      <c r="E41" s="196">
        <f>E59</f>
        <v>4.2159985679625651E-2</v>
      </c>
      <c r="F41" s="195">
        <f t="shared" ref="F41:AD41" si="207">E41</f>
        <v>4.2159985679625651E-2</v>
      </c>
      <c r="G41" s="196">
        <f>G59</f>
        <v>7.8153464875472922E-2</v>
      </c>
      <c r="H41" s="195">
        <f t="shared" si="207"/>
        <v>7.8153464875472922E-2</v>
      </c>
      <c r="I41" s="196">
        <f>I59</f>
        <v>3.6628899187595182E-2</v>
      </c>
      <c r="J41" s="195">
        <f t="shared" si="207"/>
        <v>3.6628899187595182E-2</v>
      </c>
      <c r="K41" s="196">
        <f>K59</f>
        <v>4.1152863781165394E-2</v>
      </c>
      <c r="L41" s="195">
        <f t="shared" si="207"/>
        <v>4.1152863781165394E-2</v>
      </c>
      <c r="M41" s="196">
        <f>M59</f>
        <v>5.6790960391197395E-2</v>
      </c>
      <c r="N41" s="195">
        <f t="shared" si="207"/>
        <v>5.6790960391197395E-2</v>
      </c>
      <c r="O41" s="196">
        <f>O59</f>
        <v>6.2226521785787213E-2</v>
      </c>
      <c r="P41" s="195">
        <f t="shared" si="207"/>
        <v>6.2226521785787213E-2</v>
      </c>
      <c r="Q41" s="196">
        <f>Q59</f>
        <v>7.0616942260792237E-2</v>
      </c>
      <c r="R41" s="195">
        <f t="shared" si="207"/>
        <v>7.0616942260792237E-2</v>
      </c>
      <c r="S41" s="196">
        <f>S59</f>
        <v>0.14217440606340706</v>
      </c>
      <c r="T41" s="195">
        <f t="shared" si="207"/>
        <v>0.14217440606340706</v>
      </c>
      <c r="U41" s="196">
        <f>U59</f>
        <v>0.1419524428938346</v>
      </c>
      <c r="V41" s="195">
        <f t="shared" si="207"/>
        <v>0.1419524428938346</v>
      </c>
      <c r="W41" s="196">
        <f>W59</f>
        <v>7.5664624598588415E-2</v>
      </c>
      <c r="X41" s="195">
        <f t="shared" si="207"/>
        <v>7.5664624598588415E-2</v>
      </c>
      <c r="Y41" s="196">
        <f>Y59</f>
        <v>0.12622782027795929</v>
      </c>
      <c r="Z41" s="195">
        <f t="shared" si="207"/>
        <v>0.12622782027795929</v>
      </c>
      <c r="AA41" s="196">
        <f>AA59</f>
        <v>9.6734696956252975E-2</v>
      </c>
      <c r="AB41" s="195">
        <f t="shared" si="207"/>
        <v>9.6734696956252975E-2</v>
      </c>
      <c r="AC41" s="196">
        <f>AC59</f>
        <v>2.9516371248321453E-2</v>
      </c>
      <c r="AD41" s="195">
        <f t="shared" si="207"/>
        <v>2.9516371248321453E-2</v>
      </c>
      <c r="AE41" s="263">
        <f t="shared" ref="AE41" si="208">SUM(E41:AD41)/2</f>
        <v>0.99999999999999978</v>
      </c>
      <c r="AF41" s="264">
        <f>AD41+AB41+Z41+X41+V41+T41+R41+P41+N41+L41+J41+H41+F41</f>
        <v>0.99999999999999989</v>
      </c>
      <c r="AH41" s="10"/>
      <c r="AI41" s="10"/>
      <c r="AJ41" s="10"/>
      <c r="AK41" s="10"/>
      <c r="AL41" s="10"/>
      <c r="AM41" s="10"/>
      <c r="AN41" s="10"/>
      <c r="AO41" s="10"/>
      <c r="AP41" s="10"/>
      <c r="AQ41" s="10"/>
      <c r="AR41" s="10"/>
      <c r="AS41" s="10"/>
      <c r="AT41" s="10"/>
      <c r="AU41" s="10"/>
      <c r="AV41" s="10"/>
      <c r="AW41" s="10"/>
      <c r="AX41" s="10"/>
      <c r="AY41" s="10"/>
      <c r="AZ41" s="10"/>
      <c r="BA41" s="10"/>
      <c r="BB41" s="10"/>
      <c r="BC41" s="10"/>
      <c r="BD41" s="10"/>
      <c r="BE41" s="10"/>
      <c r="BF41" s="10"/>
      <c r="BG41" s="10"/>
      <c r="BH41" s="10"/>
      <c r="BI41" s="10"/>
      <c r="BJ41" s="10"/>
      <c r="BK41" s="10"/>
    </row>
    <row r="42" spans="1:63" ht="15.75" customHeight="1" thickBot="1" x14ac:dyDescent="0.3">
      <c r="A42" s="317"/>
      <c r="B42" s="319"/>
      <c r="C42" s="197">
        <f>'Anexo I.4.1'!I459*C63</f>
        <v>207947.9168887792</v>
      </c>
      <c r="D42" s="198">
        <f>'Anexo I.4.1'!J459*D63</f>
        <v>207947.9168887792</v>
      </c>
      <c r="E42" s="199">
        <f>E41*$C$42</f>
        <v>8767.0811981389161</v>
      </c>
      <c r="F42" s="200">
        <f>F41*$D$42</f>
        <v>8767.0811981389161</v>
      </c>
      <c r="G42" s="199">
        <f>G41*$C$42</f>
        <v>16251.850218494968</v>
      </c>
      <c r="H42" s="200">
        <f>H41*$D$42</f>
        <v>16251.850218494968</v>
      </c>
      <c r="I42" s="199">
        <f>I41*$C$42</f>
        <v>7616.9032839895153</v>
      </c>
      <c r="J42" s="200">
        <f>J41*$D$42</f>
        <v>7616.9032839895153</v>
      </c>
      <c r="K42" s="199">
        <f>K41*$C$42</f>
        <v>8557.6522973010324</v>
      </c>
      <c r="L42" s="200">
        <f>L41*$D$42</f>
        <v>8557.6522973010324</v>
      </c>
      <c r="M42" s="199">
        <f>M41*$C$42</f>
        <v>11809.561911462668</v>
      </c>
      <c r="N42" s="200">
        <f>N41*$D$42</f>
        <v>11809.561911462668</v>
      </c>
      <c r="O42" s="199">
        <f>O41*$C$42</f>
        <v>12939.875580588689</v>
      </c>
      <c r="P42" s="200">
        <f>P41*$D$42</f>
        <v>12939.875580588689</v>
      </c>
      <c r="Q42" s="199">
        <f>Q41*$C$42</f>
        <v>14684.646040186944</v>
      </c>
      <c r="R42" s="200">
        <f>R41*$D$42</f>
        <v>14684.646040186944</v>
      </c>
      <c r="S42" s="199">
        <f>S41*$C$42</f>
        <v>29564.871575784917</v>
      </c>
      <c r="T42" s="200">
        <f>T41*$D$42</f>
        <v>29564.871575784917</v>
      </c>
      <c r="U42" s="199">
        <f>U41*$C$42</f>
        <v>29518.714797046294</v>
      </c>
      <c r="V42" s="200">
        <f>V41*$D$42</f>
        <v>29518.714797046294</v>
      </c>
      <c r="W42" s="199">
        <f>W41*$C$42</f>
        <v>15734.301067447943</v>
      </c>
      <c r="X42" s="200">
        <f>X41*$D$42</f>
        <v>15734.301067447943</v>
      </c>
      <c r="Y42" s="199">
        <f>Y41*$C$42</f>
        <v>26248.812280212835</v>
      </c>
      <c r="Z42" s="200">
        <f>Z41*$D$42</f>
        <v>26248.812280212835</v>
      </c>
      <c r="AA42" s="199">
        <f>AA41*$C$42</f>
        <v>20115.778722920135</v>
      </c>
      <c r="AB42" s="200">
        <f>AB41*$D$42</f>
        <v>20115.778722920135</v>
      </c>
      <c r="AC42" s="199">
        <f>AC41*$C$42</f>
        <v>6137.8679152043014</v>
      </c>
      <c r="AD42" s="200">
        <f>AD41*$D$42</f>
        <v>6137.8679152043014</v>
      </c>
    </row>
    <row r="43" spans="1:63" ht="15" customHeight="1" x14ac:dyDescent="0.25">
      <c r="A43" s="316">
        <v>20</v>
      </c>
      <c r="B43" s="320" t="str">
        <f>'Anexo I.4.1'!D461</f>
        <v>FORRO</v>
      </c>
      <c r="C43" s="194">
        <f>C44/$E$50</f>
        <v>1.3885593892036202E-2</v>
      </c>
      <c r="D43" s="195">
        <f>D44/$E$51</f>
        <v>1.3885593892036202E-2</v>
      </c>
      <c r="E43" s="196">
        <f>E44/$C$44</f>
        <v>0</v>
      </c>
      <c r="F43" s="195">
        <f t="shared" ref="F43:AD43" si="209">E43</f>
        <v>0</v>
      </c>
      <c r="G43" s="196">
        <f t="shared" ref="G43" si="210">G44/$C$44</f>
        <v>0</v>
      </c>
      <c r="H43" s="195">
        <f t="shared" si="209"/>
        <v>0</v>
      </c>
      <c r="I43" s="196">
        <f t="shared" ref="I43" si="211">I44/$C$44</f>
        <v>0</v>
      </c>
      <c r="J43" s="195">
        <f t="shared" si="209"/>
        <v>0</v>
      </c>
      <c r="K43" s="196">
        <f t="shared" ref="K43" si="212">K44/$C$44</f>
        <v>0</v>
      </c>
      <c r="L43" s="195">
        <f t="shared" si="209"/>
        <v>0</v>
      </c>
      <c r="M43" s="196">
        <f t="shared" ref="M43" si="213">M44/$C$44</f>
        <v>0</v>
      </c>
      <c r="N43" s="195">
        <f t="shared" si="209"/>
        <v>0</v>
      </c>
      <c r="O43" s="196">
        <f t="shared" ref="O43" si="214">O44/$C$44</f>
        <v>0</v>
      </c>
      <c r="P43" s="195">
        <f t="shared" si="209"/>
        <v>0</v>
      </c>
      <c r="Q43" s="196">
        <f t="shared" ref="Q43" si="215">Q44/$C$44</f>
        <v>0</v>
      </c>
      <c r="R43" s="195">
        <f t="shared" si="209"/>
        <v>0</v>
      </c>
      <c r="S43" s="196">
        <f t="shared" ref="S43" si="216">S44/$C$44</f>
        <v>0</v>
      </c>
      <c r="T43" s="195">
        <f t="shared" si="209"/>
        <v>0</v>
      </c>
      <c r="U43" s="196">
        <f t="shared" ref="U43" si="217">U44/$C$44</f>
        <v>0</v>
      </c>
      <c r="V43" s="195">
        <f t="shared" si="209"/>
        <v>0</v>
      </c>
      <c r="W43" s="196">
        <f t="shared" ref="W43" si="218">W44/$C$44</f>
        <v>0</v>
      </c>
      <c r="X43" s="195">
        <f t="shared" si="209"/>
        <v>0</v>
      </c>
      <c r="Y43" s="196">
        <f t="shared" ref="Y43" si="219">Y44/$C$44</f>
        <v>0.5</v>
      </c>
      <c r="Z43" s="195">
        <f t="shared" si="209"/>
        <v>0.5</v>
      </c>
      <c r="AA43" s="196">
        <f t="shared" ref="AA43" si="220">AA44/$C$44</f>
        <v>0.5</v>
      </c>
      <c r="AB43" s="195">
        <f t="shared" si="209"/>
        <v>0.5</v>
      </c>
      <c r="AC43" s="196">
        <f t="shared" ref="AC43" si="221">AC44/$C$44</f>
        <v>0</v>
      </c>
      <c r="AD43" s="195">
        <f t="shared" si="209"/>
        <v>0</v>
      </c>
      <c r="AE43" s="155">
        <f t="shared" ref="AE43" si="222">SUM(E43:AD43)/2</f>
        <v>1</v>
      </c>
    </row>
    <row r="44" spans="1:63" ht="15.75" customHeight="1" thickBot="1" x14ac:dyDescent="0.3">
      <c r="A44" s="317"/>
      <c r="B44" s="321"/>
      <c r="C44" s="197">
        <f>'Anexo I.4.1'!I464*C63</f>
        <v>36865.490268401751</v>
      </c>
      <c r="D44" s="198">
        <f>'Anexo I.4.1'!J464*D63</f>
        <v>36865.490268401751</v>
      </c>
      <c r="E44" s="199">
        <v>0</v>
      </c>
      <c r="F44" s="200">
        <f>F43*$D$44</f>
        <v>0</v>
      </c>
      <c r="G44" s="199">
        <v>0</v>
      </c>
      <c r="H44" s="200">
        <f>H43*$D$44</f>
        <v>0</v>
      </c>
      <c r="I44" s="199">
        <v>0</v>
      </c>
      <c r="J44" s="200">
        <f>J43*$D$44</f>
        <v>0</v>
      </c>
      <c r="K44" s="199">
        <v>0</v>
      </c>
      <c r="L44" s="200">
        <f>L43*$D$44</f>
        <v>0</v>
      </c>
      <c r="M44" s="199">
        <v>0</v>
      </c>
      <c r="N44" s="200">
        <f>N43*$D$44</f>
        <v>0</v>
      </c>
      <c r="O44" s="199">
        <v>0</v>
      </c>
      <c r="P44" s="200">
        <f>P43*$D$44</f>
        <v>0</v>
      </c>
      <c r="Q44" s="199">
        <v>0</v>
      </c>
      <c r="R44" s="200">
        <f>R43*$D$44</f>
        <v>0</v>
      </c>
      <c r="S44" s="199">
        <v>0</v>
      </c>
      <c r="T44" s="200">
        <f>T43*$D$44</f>
        <v>0</v>
      </c>
      <c r="U44" s="199">
        <v>0</v>
      </c>
      <c r="V44" s="200">
        <f>V43*$D$44</f>
        <v>0</v>
      </c>
      <c r="W44" s="199">
        <v>0</v>
      </c>
      <c r="X44" s="200">
        <f>X43*$D$44</f>
        <v>0</v>
      </c>
      <c r="Y44" s="199">
        <f>C44*0.5</f>
        <v>18432.745134200875</v>
      </c>
      <c r="Z44" s="200">
        <f>Z43*$D$44</f>
        <v>18432.745134200875</v>
      </c>
      <c r="AA44" s="199">
        <f>C44*0.5</f>
        <v>18432.745134200875</v>
      </c>
      <c r="AB44" s="200">
        <f>AB43*$D$44</f>
        <v>18432.745134200875</v>
      </c>
      <c r="AC44" s="199">
        <v>0</v>
      </c>
      <c r="AD44" s="200">
        <f>AD43*$D$44</f>
        <v>0</v>
      </c>
    </row>
    <row r="45" spans="1:63" ht="15.75" customHeight="1" x14ac:dyDescent="0.25">
      <c r="A45" s="316">
        <v>21</v>
      </c>
      <c r="B45" s="320" t="str">
        <f>'Anexo I.4.1'!D465</f>
        <v>AR CONDICIONADO</v>
      </c>
      <c r="C45" s="194">
        <f>C46/$E$50</f>
        <v>1.8605488743926656E-2</v>
      </c>
      <c r="D45" s="195">
        <f>D46/$E$51</f>
        <v>1.8605488743926656E-2</v>
      </c>
      <c r="E45" s="196">
        <f>E46/$C$46</f>
        <v>0</v>
      </c>
      <c r="F45" s="195">
        <f t="shared" ref="F45:AD45" si="223">E45</f>
        <v>0</v>
      </c>
      <c r="G45" s="196">
        <f t="shared" ref="G45" si="224">G46/$C$46</f>
        <v>0</v>
      </c>
      <c r="H45" s="195">
        <f t="shared" si="223"/>
        <v>0</v>
      </c>
      <c r="I45" s="196">
        <f t="shared" ref="I45" si="225">I46/$C$46</f>
        <v>0</v>
      </c>
      <c r="J45" s="195">
        <f t="shared" si="223"/>
        <v>0</v>
      </c>
      <c r="K45" s="196">
        <f t="shared" ref="K45" si="226">K46/$C$46</f>
        <v>0</v>
      </c>
      <c r="L45" s="195">
        <f t="shared" si="223"/>
        <v>0</v>
      </c>
      <c r="M45" s="196">
        <f t="shared" ref="M45" si="227">M46/$C$46</f>
        <v>0</v>
      </c>
      <c r="N45" s="195">
        <f t="shared" si="223"/>
        <v>0</v>
      </c>
      <c r="O45" s="196">
        <f t="shared" ref="O45" si="228">O46/$C$46</f>
        <v>0</v>
      </c>
      <c r="P45" s="195">
        <f t="shared" si="223"/>
        <v>0</v>
      </c>
      <c r="Q45" s="196">
        <v>0</v>
      </c>
      <c r="R45" s="195">
        <f t="shared" si="223"/>
        <v>0</v>
      </c>
      <c r="S45" s="196">
        <v>0.4955</v>
      </c>
      <c r="T45" s="195">
        <f t="shared" si="223"/>
        <v>0.4955</v>
      </c>
      <c r="U45" s="196">
        <v>3.4799999999999998E-2</v>
      </c>
      <c r="V45" s="195">
        <f t="shared" si="223"/>
        <v>3.4799999999999998E-2</v>
      </c>
      <c r="W45" s="196">
        <f>1-(S45+U45)</f>
        <v>0.46970000000000001</v>
      </c>
      <c r="X45" s="195">
        <f t="shared" si="223"/>
        <v>0.46970000000000001</v>
      </c>
      <c r="Y45" s="196">
        <f t="shared" ref="Y45" si="229">Y46/$C$46</f>
        <v>0</v>
      </c>
      <c r="Z45" s="195">
        <f t="shared" si="223"/>
        <v>0</v>
      </c>
      <c r="AA45" s="196">
        <f t="shared" ref="AA45" si="230">AA46/$C$46</f>
        <v>0</v>
      </c>
      <c r="AB45" s="195">
        <f t="shared" si="223"/>
        <v>0</v>
      </c>
      <c r="AC45" s="196">
        <f t="shared" ref="AC45" si="231">AC46/$C$46</f>
        <v>0</v>
      </c>
      <c r="AD45" s="195">
        <f t="shared" si="223"/>
        <v>0</v>
      </c>
      <c r="AE45" s="155">
        <f t="shared" ref="AE45" si="232">SUM(E45:AD45)/2</f>
        <v>1</v>
      </c>
    </row>
    <row r="46" spans="1:63" ht="15.75" customHeight="1" thickBot="1" x14ac:dyDescent="0.3">
      <c r="A46" s="317"/>
      <c r="B46" s="321"/>
      <c r="C46" s="197">
        <f>'Anexo I.4.1'!I476*'Anexo I.4.2'!C63</f>
        <v>49396.552251284738</v>
      </c>
      <c r="D46" s="198">
        <f>'Anexo I.4.1'!J476*'Anexo I.4.2'!D63</f>
        <v>49396.552251284738</v>
      </c>
      <c r="E46" s="199">
        <v>0</v>
      </c>
      <c r="F46" s="200">
        <f>F45*$D$46</f>
        <v>0</v>
      </c>
      <c r="G46" s="199">
        <v>0</v>
      </c>
      <c r="H46" s="200">
        <f>H45*$D$46</f>
        <v>0</v>
      </c>
      <c r="I46" s="199">
        <v>0</v>
      </c>
      <c r="J46" s="200">
        <f>J45*$D$46</f>
        <v>0</v>
      </c>
      <c r="K46" s="199">
        <v>0</v>
      </c>
      <c r="L46" s="200">
        <f>L45*$D$46</f>
        <v>0</v>
      </c>
      <c r="M46" s="199">
        <v>0</v>
      </c>
      <c r="N46" s="200">
        <f>N45*$D$46</f>
        <v>0</v>
      </c>
      <c r="O46" s="199">
        <v>0</v>
      </c>
      <c r="P46" s="200">
        <f>P45*$D$46</f>
        <v>0</v>
      </c>
      <c r="Q46" s="216">
        <f t="shared" ref="Q46" si="233">Q45*$D$46</f>
        <v>0</v>
      </c>
      <c r="R46" s="200">
        <f>R45*$D$46</f>
        <v>0</v>
      </c>
      <c r="S46" s="216">
        <f>S45*$C$46</f>
        <v>24475.991640511587</v>
      </c>
      <c r="T46" s="200">
        <f>T45*$D$46</f>
        <v>24475.991640511587</v>
      </c>
      <c r="U46" s="216">
        <f>U45*$C$46</f>
        <v>1719.0000183447087</v>
      </c>
      <c r="V46" s="200">
        <f>V45*$D$46</f>
        <v>1719.0000183447087</v>
      </c>
      <c r="W46" s="216">
        <f>W45*$C$46</f>
        <v>23201.560592428443</v>
      </c>
      <c r="X46" s="200">
        <f>X45*$D$46</f>
        <v>23201.560592428443</v>
      </c>
      <c r="Y46" s="199">
        <v>0</v>
      </c>
      <c r="Z46" s="200">
        <f>Z45*$D$46</f>
        <v>0</v>
      </c>
      <c r="AA46" s="199">
        <v>0</v>
      </c>
      <c r="AB46" s="200">
        <f>AB45*$D$46</f>
        <v>0</v>
      </c>
      <c r="AC46" s="199">
        <v>0</v>
      </c>
      <c r="AD46" s="200">
        <f>AD45*$D$46</f>
        <v>0</v>
      </c>
    </row>
    <row r="47" spans="1:63" ht="15" customHeight="1" x14ac:dyDescent="0.25">
      <c r="A47" s="316">
        <v>22</v>
      </c>
      <c r="B47" s="320" t="str">
        <f>'Anexo I.4.1'!D477</f>
        <v>PISO</v>
      </c>
      <c r="C47" s="194">
        <f>C48/$E$50</f>
        <v>7.281642156346245E-2</v>
      </c>
      <c r="D47" s="195">
        <f>D48/$E$51</f>
        <v>7.281642156346245E-2</v>
      </c>
      <c r="E47" s="196">
        <f>E48/$C$48</f>
        <v>0</v>
      </c>
      <c r="F47" s="195">
        <f t="shared" ref="F47:AD47" si="234">E47</f>
        <v>0</v>
      </c>
      <c r="G47" s="196">
        <f t="shared" ref="G47" si="235">G48/$C$48</f>
        <v>0</v>
      </c>
      <c r="H47" s="195">
        <f t="shared" si="234"/>
        <v>0</v>
      </c>
      <c r="I47" s="196">
        <f t="shared" ref="I47" si="236">I48/$C$48</f>
        <v>0</v>
      </c>
      <c r="J47" s="195">
        <f t="shared" si="234"/>
        <v>0</v>
      </c>
      <c r="K47" s="196">
        <f t="shared" ref="K47" si="237">K48/$C$48</f>
        <v>0</v>
      </c>
      <c r="L47" s="195">
        <f t="shared" si="234"/>
        <v>0</v>
      </c>
      <c r="M47" s="196">
        <f t="shared" ref="M47" si="238">M48/$C$48</f>
        <v>1.6132571961358127E-2</v>
      </c>
      <c r="N47" s="195">
        <f t="shared" si="234"/>
        <v>1.6132571961358127E-2</v>
      </c>
      <c r="O47" s="196">
        <f t="shared" ref="O47" si="239">O48/$C$48</f>
        <v>6.2212389575122436E-2</v>
      </c>
      <c r="P47" s="195">
        <f t="shared" si="234"/>
        <v>6.2212389575122436E-2</v>
      </c>
      <c r="Q47" s="196">
        <f t="shared" ref="Q47" si="240">Q48/$C$48</f>
        <v>0</v>
      </c>
      <c r="R47" s="195">
        <f t="shared" si="234"/>
        <v>0</v>
      </c>
      <c r="S47" s="196">
        <f t="shared" ref="S47" si="241">S48/$C$48</f>
        <v>0.46082751923175963</v>
      </c>
      <c r="T47" s="195">
        <f t="shared" si="234"/>
        <v>0.46082751923175963</v>
      </c>
      <c r="U47" s="196">
        <f t="shared" ref="U47" si="242">U48/$C$48</f>
        <v>0.46082751923175963</v>
      </c>
      <c r="V47" s="195">
        <f t="shared" si="234"/>
        <v>0.46082751923175963</v>
      </c>
      <c r="W47" s="196">
        <f t="shared" ref="W47" si="243">W48/$C$48</f>
        <v>0</v>
      </c>
      <c r="X47" s="195">
        <f t="shared" si="234"/>
        <v>0</v>
      </c>
      <c r="Y47" s="196">
        <f t="shared" ref="Y47" si="244">Y48/$C$48</f>
        <v>0</v>
      </c>
      <c r="Z47" s="195">
        <f t="shared" si="234"/>
        <v>0</v>
      </c>
      <c r="AA47" s="196">
        <f t="shared" ref="AA47" si="245">AA48/$C$48</f>
        <v>0</v>
      </c>
      <c r="AB47" s="195">
        <f t="shared" si="234"/>
        <v>0</v>
      </c>
      <c r="AC47" s="196">
        <f t="shared" ref="AC47" si="246">AC48/$C$48</f>
        <v>0</v>
      </c>
      <c r="AD47" s="195">
        <f t="shared" si="234"/>
        <v>0</v>
      </c>
      <c r="AE47" s="155">
        <f t="shared" ref="AE47" si="247">SUM(E47:AD47)/2</f>
        <v>0.99999999999999989</v>
      </c>
    </row>
    <row r="48" spans="1:63" ht="15.75" customHeight="1" thickBot="1" x14ac:dyDescent="0.3">
      <c r="A48" s="317"/>
      <c r="B48" s="321"/>
      <c r="C48" s="197">
        <f>'Anexo I.4.1'!I490*C63</f>
        <v>193323.60584643445</v>
      </c>
      <c r="D48" s="198">
        <f>'Anexo I.4.1'!J490*D63</f>
        <v>193323.60584643445</v>
      </c>
      <c r="E48" s="199">
        <v>0</v>
      </c>
      <c r="F48" s="200">
        <f>F47*$D$48</f>
        <v>0</v>
      </c>
      <c r="G48" s="199">
        <v>0</v>
      </c>
      <c r="H48" s="200">
        <f>H47*$D$48</f>
        <v>0</v>
      </c>
      <c r="I48" s="199">
        <v>0</v>
      </c>
      <c r="J48" s="200">
        <f>J47*$D$48</f>
        <v>0</v>
      </c>
      <c r="K48" s="199">
        <v>0</v>
      </c>
      <c r="L48" s="200">
        <f>L47*$D$48</f>
        <v>0</v>
      </c>
      <c r="M48" s="199">
        <f>('Anexo I.4.1'!I478)*'Anexo I.4.2'!C63</f>
        <v>3118.8069831468388</v>
      </c>
      <c r="N48" s="200">
        <f>N47*$D$48</f>
        <v>3118.8069831468383</v>
      </c>
      <c r="O48" s="199">
        <f>('Anexo I.4.1'!I479)*'Anexo I.4.2'!C63</f>
        <v>12027.123480985798</v>
      </c>
      <c r="P48" s="200">
        <f>P47*$D$48</f>
        <v>12027.123480985798</v>
      </c>
      <c r="Q48" s="199">
        <v>0</v>
      </c>
      <c r="R48" s="200">
        <f>R47*$D$48</f>
        <v>0</v>
      </c>
      <c r="S48" s="199">
        <f>(SUM('Anexo I.4.1'!I480:I489)*0.5)*C63</f>
        <v>89088.837691150897</v>
      </c>
      <c r="T48" s="200">
        <f>T47*$D$48</f>
        <v>89088.837691150897</v>
      </c>
      <c r="U48" s="199">
        <f>(SUM('Anexo I.4.1'!I480:I489)*0.5)*C63</f>
        <v>89088.837691150897</v>
      </c>
      <c r="V48" s="200">
        <f>V47*$D$48</f>
        <v>89088.837691150897</v>
      </c>
      <c r="W48" s="199">
        <v>0</v>
      </c>
      <c r="X48" s="200">
        <f>X47*$D$48</f>
        <v>0</v>
      </c>
      <c r="Y48" s="199">
        <v>0</v>
      </c>
      <c r="Z48" s="200">
        <f>Z47*$D$48</f>
        <v>0</v>
      </c>
      <c r="AA48" s="199">
        <v>0</v>
      </c>
      <c r="AB48" s="200">
        <f>AB47*$D$48</f>
        <v>0</v>
      </c>
      <c r="AC48" s="199">
        <v>0</v>
      </c>
      <c r="AD48" s="200">
        <f>AD47*$D$48</f>
        <v>0</v>
      </c>
    </row>
    <row r="49" spans="1:31" ht="16.5" thickBot="1" x14ac:dyDescent="0.3">
      <c r="A49" s="316"/>
      <c r="B49" s="325"/>
      <c r="C49" s="325"/>
      <c r="D49" s="325"/>
      <c r="E49" s="325"/>
      <c r="F49" s="325"/>
      <c r="G49" s="325"/>
      <c r="H49" s="325"/>
      <c r="I49" s="325"/>
      <c r="J49" s="325"/>
      <c r="K49" s="325"/>
      <c r="L49" s="325"/>
      <c r="M49" s="325"/>
      <c r="N49" s="325"/>
      <c r="O49" s="325"/>
      <c r="P49" s="325"/>
      <c r="Q49" s="325"/>
      <c r="R49" s="325"/>
      <c r="S49" s="325"/>
      <c r="T49" s="325"/>
      <c r="U49" s="325"/>
      <c r="V49" s="325"/>
      <c r="W49" s="325"/>
      <c r="X49" s="325"/>
      <c r="Y49" s="325"/>
      <c r="Z49" s="325"/>
      <c r="AA49" s="325"/>
      <c r="AB49" s="325"/>
      <c r="AC49" s="325"/>
      <c r="AD49" s="326"/>
    </row>
    <row r="50" spans="1:31" ht="16.5" thickBot="1" x14ac:dyDescent="0.3">
      <c r="A50" s="339" t="s">
        <v>371</v>
      </c>
      <c r="B50" s="340"/>
      <c r="C50" s="340"/>
      <c r="D50" s="341"/>
      <c r="E50" s="412">
        <f>C6+C8+C10+C12+C14+C16+C18+C20+C22+C24+C26+C28+C30+C32+C34+C36+C38+C40+C42+C44+C46+C48</f>
        <v>2654945.1579125612</v>
      </c>
      <c r="F50" s="413"/>
      <c r="G50" s="413"/>
      <c r="H50" s="413"/>
      <c r="I50" s="413"/>
      <c r="J50" s="413"/>
      <c r="K50" s="413"/>
      <c r="L50" s="413"/>
      <c r="M50" s="413"/>
      <c r="N50" s="413"/>
      <c r="O50" s="413"/>
      <c r="P50" s="413"/>
      <c r="Q50" s="413"/>
      <c r="R50" s="413"/>
      <c r="S50" s="413"/>
      <c r="T50" s="413"/>
      <c r="U50" s="413"/>
      <c r="V50" s="413"/>
      <c r="W50" s="413"/>
      <c r="X50" s="413"/>
      <c r="Y50" s="413"/>
      <c r="Z50" s="413"/>
      <c r="AA50" s="413"/>
      <c r="AB50" s="413"/>
      <c r="AC50" s="413"/>
      <c r="AD50" s="414"/>
    </row>
    <row r="51" spans="1:31" ht="16.5" thickBot="1" x14ac:dyDescent="0.3">
      <c r="A51" s="342" t="s">
        <v>372</v>
      </c>
      <c r="B51" s="343"/>
      <c r="C51" s="343"/>
      <c r="D51" s="344"/>
      <c r="E51" s="336">
        <f>D6+D8+D10+D12+D14+D16+D18+D20+D22+D24+D26+D28+D30+D32+D34+D36+D38+D40+D42+D44+D46+D48</f>
        <v>2654945.1579125612</v>
      </c>
      <c r="F51" s="337"/>
      <c r="G51" s="337"/>
      <c r="H51" s="337"/>
      <c r="I51" s="337"/>
      <c r="J51" s="337"/>
      <c r="K51" s="337"/>
      <c r="L51" s="337"/>
      <c r="M51" s="337"/>
      <c r="N51" s="337"/>
      <c r="O51" s="337"/>
      <c r="P51" s="337"/>
      <c r="Q51" s="337"/>
      <c r="R51" s="337"/>
      <c r="S51" s="337"/>
      <c r="T51" s="337"/>
      <c r="U51" s="337"/>
      <c r="V51" s="337"/>
      <c r="W51" s="337"/>
      <c r="X51" s="337"/>
      <c r="Y51" s="337"/>
      <c r="Z51" s="337"/>
      <c r="AA51" s="337"/>
      <c r="AB51" s="337"/>
      <c r="AC51" s="337"/>
      <c r="AD51" s="338"/>
    </row>
    <row r="52" spans="1:31" ht="16.5" thickBot="1" x14ac:dyDescent="0.3">
      <c r="A52" s="322"/>
      <c r="B52" s="323"/>
      <c r="C52" s="323"/>
      <c r="D52" s="323"/>
      <c r="E52" s="323"/>
      <c r="F52" s="323"/>
      <c r="G52" s="323"/>
      <c r="H52" s="323"/>
      <c r="I52" s="323"/>
      <c r="J52" s="323"/>
      <c r="K52" s="323"/>
      <c r="L52" s="323"/>
      <c r="M52" s="323"/>
      <c r="N52" s="323"/>
      <c r="O52" s="323"/>
      <c r="P52" s="324"/>
      <c r="Q52" s="202"/>
      <c r="R52" s="203"/>
      <c r="S52" s="202"/>
      <c r="T52" s="202"/>
      <c r="U52" s="202"/>
      <c r="V52" s="202"/>
      <c r="W52" s="202"/>
      <c r="X52" s="202"/>
      <c r="Y52" s="202"/>
      <c r="Z52" s="202"/>
      <c r="AA52" s="202"/>
      <c r="AB52" s="202"/>
      <c r="AC52" s="202"/>
      <c r="AD52" s="204"/>
    </row>
    <row r="53" spans="1:31" ht="15.75" x14ac:dyDescent="0.25">
      <c r="A53" s="308" t="s">
        <v>9</v>
      </c>
      <c r="B53" s="309"/>
      <c r="C53" s="309"/>
      <c r="D53" s="310"/>
      <c r="E53" s="205">
        <f>E48+E46+E44+E42+E40+E38+E36+E34+E32+E30+E28+E26+E24+E22+E20+E18+E16+E14+E12+E10+E8+E6</f>
        <v>111932.44983778505</v>
      </c>
      <c r="F53" s="206">
        <f>F6+F8+F10+F12+F14+F16+F18+F20+F22+F24+F26+F28+F30+F32+F34+F36+F38+F40+F42+F44+F46+F48</f>
        <v>111932.44983778505</v>
      </c>
      <c r="G53" s="205">
        <f>G48+G46+G44+G42+G40+G38+G36+G34+G32+G30+G28+G26+G24+G22+G20+G18+G16+G14+G12+G10+G8+G6</f>
        <v>207493.16314522628</v>
      </c>
      <c r="H53" s="206">
        <f>H6+H8+H10+H12+H14+H16+H18+H20+H22+H24+H26+H28+H30+H32+H34+H36+H38+H40+H42+H44+H46+H48</f>
        <v>207493.16314522628</v>
      </c>
      <c r="I53" s="205">
        <f>I48+I46+I44+I42+I40+I38+I36+I34+I32+I30+I28+I26+I24+I22+I20+I18+I16+I14+I12+I10+I8+I6</f>
        <v>97247.718537773195</v>
      </c>
      <c r="J53" s="206">
        <f>J6+J8+J10+J12+J14+J16+J18+J20+J22+J24+J26+J28+J30+J32+J34+J36+J38+J40+J42+J44+J46+J48</f>
        <v>97247.71853777318</v>
      </c>
      <c r="K53" s="205">
        <f>K48+K46+K44+K42+K40+K38+K36+K34+K32+K30+K28+K26+K24+K22+K20+K18+K16+K14+K12+K10+K8+K6</f>
        <v>109258.59643004028</v>
      </c>
      <c r="L53" s="206">
        <f>L6+L8+L10+L12+L14+L16+L18+L20+L22+L24+L26+L28+L30+L32+L34+L36+L38+L40+L42+L44+L46+L48</f>
        <v>109258.59643004028</v>
      </c>
      <c r="M53" s="205">
        <f>M48+M46+M44+M42+M40+M38+M36+M34+M32+M30+M28+M26+M24+M22+M20+M18+M16+M14+M12+M10+M8+M6</f>
        <v>150776.88530381361</v>
      </c>
      <c r="N53" s="206">
        <f>N6+N8+N10+N12+N14+N16+N18+N20+N22+N24+N26+N28+N30+N32+N34+N36+N38+N40+N42+N44+N46+N48</f>
        <v>150776.88530381361</v>
      </c>
      <c r="O53" s="205">
        <f>O48+O46+O44+O42+O40+O38+O36+O34+O32+O30+O28+O26+O24+O22+O20+O18+O16+O14+O12+O10+O8+O6</f>
        <v>165208.00270891629</v>
      </c>
      <c r="P53" s="206">
        <f>P6+P8+P10+P12+P14+P16+P18+P20+P22+P24+P26+P28+P30+P32+P34+P36+P38+P40+P42+P44+P46+P48</f>
        <v>165208.00270891626</v>
      </c>
      <c r="Q53" s="205">
        <f>Q48+Q46+Q44+Q42+Q40+Q38+Q36+Q34+Q32+Q30+Q28+Q26+Q24+Q22+Q20+Q18+Q16+Q14+Q12+Q10+Q8+Q6</f>
        <v>187484.10892188124</v>
      </c>
      <c r="R53" s="206">
        <f>R48+R46+R44+R42+R40+R38+R36+R34+R32+R30+R28+R26+R24+R22+R20+R18+R16+R14+R12+R10+R8+R6</f>
        <v>187484.10892188124</v>
      </c>
      <c r="S53" s="205">
        <f>S48+S46+S44+S42+S40+S38+S36+S34+S32+S30+S28+S26+S24+S22+S20+S18+S16+S14+S12+S10+S8+S6</f>
        <v>377465.25095713686</v>
      </c>
      <c r="T53" s="206">
        <f>T6+T8+T10+T12+T14+T16+T18+T20+T22+T24+T26+T28+T30+T32+T34+T36+T38+T40+T42+T44+T46+T48</f>
        <v>377465.25095713692</v>
      </c>
      <c r="U53" s="205">
        <f>U48+U46+U44+U42+U40+U38+U36+U34+U32+U30+U28+U26+U24+U22+U20+U18+U16+U14+U12+U10+U8+U6</f>
        <v>376875.95091484557</v>
      </c>
      <c r="V53" s="206">
        <f>V6+V8+V10+V12+V14+V16+V18+V20+V22+V24+V26+V28+V30+V32+V34+V36+V38+V40+V42+V44+V46+V48</f>
        <v>376875.95091484563</v>
      </c>
      <c r="W53" s="205">
        <f>W48+W46+W44+W42+W40+W38+W36+W34+W32+W30+W28+W26+W24+W22+W20+W18+W16+W14+W12+W10+W8+W6</f>
        <v>200885.42870329402</v>
      </c>
      <c r="X53" s="206">
        <f>X6+X8+X10+X12+X14+X16+X18+X20+X22+X24+X26+X28+X30+X32+X34+X36+X38+X40+X42+X44+X46+X48</f>
        <v>200885.42870329399</v>
      </c>
      <c r="Y53" s="205">
        <f>Y48+Y46+Y44+Y42+Y40+Y38+Y36+Y34+Y32+Y30+Y28+Y26+Y24+Y22+Y20+Y18+Y16+Y14+Y12+Y10+Y8+Y6</f>
        <v>335127.940240825</v>
      </c>
      <c r="Z53" s="206">
        <f>Z6+Z8+Z10+Z12+Z14+Z16+Z18+Z20+Z22+Z24+Z26+Z28+Z30+Z32+Z34+Z36+Z38+Z40+Z42+Z44+Z46+Z48</f>
        <v>335127.94024082506</v>
      </c>
      <c r="AA53" s="205">
        <f>AA48+AA46+AA44+AA42+AA40+AA38+AA36+AA34+AA32+AA30+AA28+AA26+AA24+AA22+AA20+AA18+AA16+AA14+AA12+AA10+AA8+AA6</f>
        <v>256825.31528614281</v>
      </c>
      <c r="AB53" s="206">
        <f>AB6+AB8+AB10+AB12+AB14+AB16+AB18+AB20+AB22+AB24+AB26+AB28+AB30+AB32+AB34+AB36+AB38+AB40+AB42+AB44+AB46+AB48</f>
        <v>256825.31528614281</v>
      </c>
      <c r="AC53" s="205">
        <f>AC48+AC46+AC44+AC42+AC40+AC38+AC36+AC34+AC32+AC30+AC28+AC26+AC24+AC22+AC20+AC18+AC16+AC14+AC12+AC10+AC8+AC6</f>
        <v>78364.346924880578</v>
      </c>
      <c r="AD53" s="206">
        <f>AD6+AD8+AD10+AD12+AD14+AD16+AD18+AD20+AD22+AD24+AD26+AD28+AD30+AD32+AD34+AD36+AD38+AD40+AD42+AD44+AD46+AD48</f>
        <v>78364.346924880592</v>
      </c>
    </row>
    <row r="54" spans="1:31" ht="16.5" thickBot="1" x14ac:dyDescent="0.3">
      <c r="A54" s="313" t="s">
        <v>8</v>
      </c>
      <c r="B54" s="314"/>
      <c r="C54" s="314"/>
      <c r="D54" s="315"/>
      <c r="E54" s="207">
        <f>E53/$E$50</f>
        <v>4.2159985679625658E-2</v>
      </c>
      <c r="F54" s="208">
        <f>F53/$E$51</f>
        <v>4.2159985679625658E-2</v>
      </c>
      <c r="G54" s="207">
        <f>G53/$E$50</f>
        <v>7.8153464875472922E-2</v>
      </c>
      <c r="H54" s="208">
        <f>H53/$E$51</f>
        <v>7.8153464875472922E-2</v>
      </c>
      <c r="I54" s="207">
        <f>I53/$E$50</f>
        <v>3.6628899187595189E-2</v>
      </c>
      <c r="J54" s="208">
        <f>J53/$E$51</f>
        <v>3.6628899187595182E-2</v>
      </c>
      <c r="K54" s="207">
        <f>K53/$E$50</f>
        <v>4.1152863781165394E-2</v>
      </c>
      <c r="L54" s="208">
        <f>L53/$E$51</f>
        <v>4.1152863781165394E-2</v>
      </c>
      <c r="M54" s="207">
        <f>M53/$E$50</f>
        <v>5.6790960391197409E-2</v>
      </c>
      <c r="N54" s="208">
        <f>N53/$E$51</f>
        <v>5.6790960391197409E-2</v>
      </c>
      <c r="O54" s="207">
        <f>O53/$E$50</f>
        <v>6.2226521785787227E-2</v>
      </c>
      <c r="P54" s="208">
        <f>P53/$E$51</f>
        <v>6.2226521785787213E-2</v>
      </c>
      <c r="Q54" s="207">
        <f>Q53/$E$50</f>
        <v>7.0616942260792223E-2</v>
      </c>
      <c r="R54" s="208">
        <f>R53/$E$51</f>
        <v>7.0616942260792223E-2</v>
      </c>
      <c r="S54" s="207">
        <f>S53/$E$50</f>
        <v>0.14217440606340706</v>
      </c>
      <c r="T54" s="208">
        <f>T53/$E$51</f>
        <v>0.14217440606340709</v>
      </c>
      <c r="U54" s="207">
        <f>U53/$E$50</f>
        <v>0.1419524428938346</v>
      </c>
      <c r="V54" s="208">
        <f>V53/$E$51</f>
        <v>0.14195244289383463</v>
      </c>
      <c r="W54" s="207">
        <f>W53/$E$50</f>
        <v>7.5664624598588429E-2</v>
      </c>
      <c r="X54" s="208">
        <f>X53/$E$51</f>
        <v>7.5664624598588415E-2</v>
      </c>
      <c r="Y54" s="207">
        <f>Y53/$E$50</f>
        <v>0.12622782027795929</v>
      </c>
      <c r="Z54" s="208">
        <f>Z53/$E$51</f>
        <v>0.12622782027795931</v>
      </c>
      <c r="AA54" s="207">
        <f>AA53/$E$50</f>
        <v>9.6734696956252975E-2</v>
      </c>
      <c r="AB54" s="208">
        <f>AB53/$E$51</f>
        <v>9.6734696956252975E-2</v>
      </c>
      <c r="AC54" s="207">
        <f>AC53/$E$50</f>
        <v>2.9516371248321453E-2</v>
      </c>
      <c r="AD54" s="208">
        <f>AD53/$E$51</f>
        <v>2.9516371248321457E-2</v>
      </c>
    </row>
    <row r="55" spans="1:31" ht="15.75" x14ac:dyDescent="0.25">
      <c r="A55" s="308" t="s">
        <v>11</v>
      </c>
      <c r="B55" s="309"/>
      <c r="C55" s="309"/>
      <c r="D55" s="310"/>
      <c r="E55" s="209">
        <f>E53</f>
        <v>111932.44983778505</v>
      </c>
      <c r="F55" s="210">
        <f>F53</f>
        <v>111932.44983778505</v>
      </c>
      <c r="G55" s="209">
        <f>G53+E55</f>
        <v>319425.61298301135</v>
      </c>
      <c r="H55" s="210">
        <f>H53+F55</f>
        <v>319425.61298301135</v>
      </c>
      <c r="I55" s="209">
        <f t="shared" ref="I55:AD55" si="248">I53+G55</f>
        <v>416673.33152078453</v>
      </c>
      <c r="J55" s="210">
        <f t="shared" si="248"/>
        <v>416673.33152078453</v>
      </c>
      <c r="K55" s="209">
        <f t="shared" si="248"/>
        <v>525931.92795082484</v>
      </c>
      <c r="L55" s="210">
        <f t="shared" si="248"/>
        <v>525931.92795082484</v>
      </c>
      <c r="M55" s="209">
        <f t="shared" si="248"/>
        <v>676708.81325463846</v>
      </c>
      <c r="N55" s="210">
        <f t="shared" si="248"/>
        <v>676708.81325463846</v>
      </c>
      <c r="O55" s="209">
        <f t="shared" si="248"/>
        <v>841916.81596355478</v>
      </c>
      <c r="P55" s="211">
        <f t="shared" si="248"/>
        <v>841916.81596355466</v>
      </c>
      <c r="Q55" s="209">
        <f t="shared" si="248"/>
        <v>1029400.924885436</v>
      </c>
      <c r="R55" s="211">
        <f t="shared" si="248"/>
        <v>1029400.924885436</v>
      </c>
      <c r="S55" s="209">
        <f t="shared" si="248"/>
        <v>1406866.1758425729</v>
      </c>
      <c r="T55" s="211">
        <f t="shared" si="248"/>
        <v>1406866.1758425729</v>
      </c>
      <c r="U55" s="209">
        <f t="shared" si="248"/>
        <v>1783742.1267574185</v>
      </c>
      <c r="V55" s="211">
        <f t="shared" si="248"/>
        <v>1783742.1267574185</v>
      </c>
      <c r="W55" s="209">
        <f t="shared" si="248"/>
        <v>1984627.5554607124</v>
      </c>
      <c r="X55" s="211">
        <f t="shared" si="248"/>
        <v>1984627.5554607124</v>
      </c>
      <c r="Y55" s="209">
        <f t="shared" si="248"/>
        <v>2319755.4957015375</v>
      </c>
      <c r="Z55" s="211">
        <f t="shared" si="248"/>
        <v>2319755.4957015375</v>
      </c>
      <c r="AA55" s="209">
        <f t="shared" si="248"/>
        <v>2576580.8109876802</v>
      </c>
      <c r="AB55" s="211">
        <f t="shared" si="248"/>
        <v>2576580.8109876802</v>
      </c>
      <c r="AC55" s="209">
        <f t="shared" si="248"/>
        <v>2654945.1579125607</v>
      </c>
      <c r="AD55" s="211">
        <f t="shared" si="248"/>
        <v>2654945.1579125607</v>
      </c>
    </row>
    <row r="56" spans="1:31" ht="16.5" thickBot="1" x14ac:dyDescent="0.3">
      <c r="A56" s="313" t="s">
        <v>10</v>
      </c>
      <c r="B56" s="314"/>
      <c r="C56" s="314"/>
      <c r="D56" s="315"/>
      <c r="E56" s="212">
        <f>E55/$E$50</f>
        <v>4.2159985679625658E-2</v>
      </c>
      <c r="F56" s="213">
        <f>F55/$E$51</f>
        <v>4.2159985679625658E-2</v>
      </c>
      <c r="G56" s="212">
        <f t="shared" ref="G56" si="249">G55/$E$50</f>
        <v>0.12031345055509859</v>
      </c>
      <c r="H56" s="213">
        <f t="shared" ref="H56" si="250">H55/$E$51</f>
        <v>0.12031345055509859</v>
      </c>
      <c r="I56" s="212">
        <f t="shared" ref="I56" si="251">I55/$E$50</f>
        <v>0.15694234974269378</v>
      </c>
      <c r="J56" s="213">
        <f t="shared" ref="J56" si="252">J55/$E$51</f>
        <v>0.15694234974269378</v>
      </c>
      <c r="K56" s="212">
        <f t="shared" ref="K56" si="253">K55/$E$50</f>
        <v>0.19809521352385917</v>
      </c>
      <c r="L56" s="213">
        <f t="shared" ref="L56" si="254">L55/$E$51</f>
        <v>0.19809521352385917</v>
      </c>
      <c r="M56" s="212">
        <f t="shared" ref="M56" si="255">M55/$E$50</f>
        <v>0.25488617391505658</v>
      </c>
      <c r="N56" s="213">
        <f t="shared" ref="N56" si="256">N55/$E$51</f>
        <v>0.25488617391505658</v>
      </c>
      <c r="O56" s="212">
        <f t="shared" ref="O56" si="257">O55/$E$50</f>
        <v>0.31711269570084383</v>
      </c>
      <c r="P56" s="214">
        <f t="shared" ref="P56" si="258">P55/$E$51</f>
        <v>0.31711269570084377</v>
      </c>
      <c r="Q56" s="212">
        <f t="shared" ref="Q56" si="259">Q55/$E$50</f>
        <v>0.38772963796163601</v>
      </c>
      <c r="R56" s="214">
        <f t="shared" ref="R56" si="260">R55/$E$51</f>
        <v>0.38772963796163601</v>
      </c>
      <c r="S56" s="212">
        <f t="shared" ref="S56" si="261">S55/$E$50</f>
        <v>0.5299040440250431</v>
      </c>
      <c r="T56" s="214">
        <f t="shared" ref="T56" si="262">T55/$E$51</f>
        <v>0.5299040440250431</v>
      </c>
      <c r="U56" s="212">
        <f t="shared" ref="U56" si="263">U55/$E$50</f>
        <v>0.67185648691887778</v>
      </c>
      <c r="V56" s="214">
        <f t="shared" ref="V56" si="264">V55/$E$51</f>
        <v>0.67185648691887778</v>
      </c>
      <c r="W56" s="212">
        <f t="shared" ref="W56" si="265">W55/$E$50</f>
        <v>0.74752111151746614</v>
      </c>
      <c r="X56" s="214">
        <f t="shared" ref="X56" si="266">X55/$E$51</f>
        <v>0.74752111151746614</v>
      </c>
      <c r="Y56" s="212">
        <f t="shared" ref="Y56" si="267">Y55/$E$50</f>
        <v>0.87374893179542545</v>
      </c>
      <c r="Z56" s="214">
        <f t="shared" ref="Z56" si="268">Z55/$E$51</f>
        <v>0.87374893179542545</v>
      </c>
      <c r="AA56" s="212">
        <f t="shared" ref="AA56" si="269">AA55/$E$50</f>
        <v>0.97048362875167837</v>
      </c>
      <c r="AB56" s="214">
        <f t="shared" ref="AB56" si="270">AB55/$E$51</f>
        <v>0.97048362875167837</v>
      </c>
      <c r="AC56" s="212">
        <f t="shared" ref="AC56" si="271">AC55/$E$50</f>
        <v>0.99999999999999978</v>
      </c>
      <c r="AD56" s="214">
        <f t="shared" ref="AD56" si="272">AD55/$E$51</f>
        <v>0.99999999999999978</v>
      </c>
    </row>
    <row r="57" spans="1:31" ht="13.5" thickBot="1" x14ac:dyDescent="0.3"/>
    <row r="58" spans="1:31" hidden="1" x14ac:dyDescent="0.25">
      <c r="AD58" s="30"/>
    </row>
    <row r="59" spans="1:31" hidden="1" x14ac:dyDescent="0.25">
      <c r="E59" s="30">
        <f>(E48+E46+E44+E40+E38+E36+E34+E32+E30+E28+E26+E24+E22+E20+E18+E16+E14+E12+E10+E8+E6)/($E$50-$C$42)</f>
        <v>4.2159985679625651E-2</v>
      </c>
      <c r="F59" s="30">
        <f>(F6+F8+F10+F12+F14+F16+F18+F20+F22+F24+F26+F28+F30+F32+F34+F36+F38+F40+F44+F46+F48)/($E$51-$D$42)</f>
        <v>4.2159985679625651E-2</v>
      </c>
      <c r="G59" s="30">
        <f>(G48+G46+G44+G40+G38+G36+G34+G32+G30+G28+G26+G24+G22+G20+G18+G16+G14+G12+G10+G8+G6)/($E$50-$C$42)</f>
        <v>7.8153464875472922E-2</v>
      </c>
      <c r="H59" s="30">
        <f t="shared" ref="H59" si="273">(H6+H8+H10+H12+H14+H16+H18+H20+H22+H24+H26+H28+H30+H32+H34+H36+H38+H40+H44+H46+H48)/($E$51-$D$42)</f>
        <v>7.8153464875472922E-2</v>
      </c>
      <c r="I59" s="30">
        <f>(I48+I46+I44+I40+I38+I36+I34+I32+I30+I28+I26+I24+I22+I20+I18+I16+I14+I12+I10+I8+I6)/($E$50-$C$42)</f>
        <v>3.6628899187595182E-2</v>
      </c>
      <c r="J59" s="30">
        <f t="shared" ref="J59" si="274">(J6+J8+J10+J12+J14+J16+J18+J20+J22+J24+J26+J28+J30+J32+J34+J36+J38+J40+J44+J46+J48)/($E$51-$D$42)</f>
        <v>3.6628899187595182E-2</v>
      </c>
      <c r="K59" s="30">
        <f>(K48+K46+K44+K40+K38+K36+K34+K32+K30+K28+K26+K24+K22+K20+K18+K16+K14+K12+K10+K8+K6)/($E$50-$C$42)</f>
        <v>4.1152863781165394E-2</v>
      </c>
      <c r="L59" s="30">
        <f t="shared" ref="L59" si="275">(L6+L8+L10+L12+L14+L16+L18+L20+L22+L24+L26+L28+L30+L32+L34+L36+L38+L40+L44+L46+L48)/($E$51-$D$42)</f>
        <v>4.1152863781165394E-2</v>
      </c>
      <c r="M59" s="30">
        <f>(M48+M46+M44+M40+M38+M36+M34+M32+M30+M28+M26+M24+M22+M20+M18+M16+M14+M12+M10+M8+M6)/($E$50-$C$42)</f>
        <v>5.6790960391197395E-2</v>
      </c>
      <c r="N59" s="30">
        <f t="shared" ref="N59" si="276">(N6+N8+N10+N12+N14+N16+N18+N20+N22+N24+N26+N28+N30+N32+N34+N36+N38+N40+N44+N46+N48)/($E$51-$D$42)</f>
        <v>5.6790960391197409E-2</v>
      </c>
      <c r="O59" s="30">
        <f>(O48+O46+O44+O40+O38+O36+O34+O32+O30+O28+O26+O24+O22+O20+O18+O16+O14+O12+O10+O8+O6)/($E$50-$C$42)</f>
        <v>6.2226521785787213E-2</v>
      </c>
      <c r="P59" s="30">
        <f t="shared" ref="P59" si="277">(P6+P8+P10+P12+P14+P16+P18+P20+P22+P24+P26+P28+P30+P32+P34+P36+P38+P40+P44+P46+P48)/($E$51-$D$42)</f>
        <v>6.2226521785787213E-2</v>
      </c>
      <c r="Q59" s="262">
        <f>(Q48+Q46+Q44+Q40+Q38+Q36+Q34+Q32+Q30+Q28+Q26+Q24+Q22+Q20+Q18+Q16+Q14+Q12+Q10+Q8+Q6)/($E$50-$C$42)</f>
        <v>7.0616942260792237E-2</v>
      </c>
      <c r="R59" s="262">
        <f t="shared" ref="R59" si="278">(R6+R8+R10+R12+R14+R16+R18+R20+R22+R24+R26+R28+R30+R32+R34+R36+R38+R40+R44+R46+R48)/($E$51-$D$42)</f>
        <v>7.0616942260792223E-2</v>
      </c>
      <c r="S59" s="266">
        <f>(S48+S46+S44+S40+S38+S36+S34+S32+S30+S28+S26+S24+S22+S20+S18+S16+S14+S12+S10+S8+S6)/($E$50-$C$42)</f>
        <v>0.14217440606340706</v>
      </c>
      <c r="T59" s="266">
        <f t="shared" ref="T59" si="279">(T6+T8+T10+T12+T14+T16+T18+T20+T22+T24+T26+T28+T30+T32+T34+T36+T38+T40+T44+T46+T48)/($E$51-$D$42)</f>
        <v>0.14217440606340706</v>
      </c>
      <c r="U59" s="262">
        <f>(U48+U46+U44+U40+U38+U36+U34+U32+U30+U28+U26+U24+U22+U20+U18+U16+U14+U12+U10+U8+U6)/($E$50-$C$42)</f>
        <v>0.1419524428938346</v>
      </c>
      <c r="V59" s="262">
        <f t="shared" ref="V59" si="280">(V6+V8+V10+V12+V14+V16+V18+V20+V22+V24+V26+V28+V30+V32+V34+V36+V38+V40+V44+V46+V48)/($E$51-$D$42)</f>
        <v>0.14195244289383463</v>
      </c>
      <c r="W59" s="262">
        <f>(W48+W46+W44+W40+W38+W36+W34+W32+W30+W28+W26+W24+W22+W20+W18+W16+W14+W12+W10+W8+W6)/($E$50-$C$42)</f>
        <v>7.5664624598588415E-2</v>
      </c>
      <c r="X59" s="262">
        <f t="shared" ref="X59" si="281">(X6+X8+X10+X12+X14+X16+X18+X20+X22+X24+X26+X28+X30+X32+X34+X36+X38+X40+X44+X46+X48)/($E$51-$D$42)</f>
        <v>7.5664624598588415E-2</v>
      </c>
      <c r="Y59" s="30">
        <f>(Y48+Y46+Y44+Y40+Y38+Y36+Y34+Y32+Y30+Y28+Y26+Y24+Y22+Y20+Y18+Y16+Y14+Y12+Y10+Y8+Y6)/($E$50-$C$42)</f>
        <v>0.12622782027795929</v>
      </c>
      <c r="Z59" s="30">
        <f t="shared" ref="Z59" si="282">(Z6+Z8+Z10+Z12+Z14+Z16+Z18+Z20+Z22+Z24+Z26+Z28+Z30+Z32+Z34+Z36+Z38+Z40+Z44+Z46+Z48)/($E$51-$D$42)</f>
        <v>0.12622782027795931</v>
      </c>
      <c r="AA59" s="30">
        <f>(AA48+AA46+AA44+AA40+AA38+AA36+AA34+AA32+AA30+AA28+AA26+AA24+AA22+AA20+AA18+AA16+AA14+AA12+AA10+AA8+AA6)/($E$50-$C$42)</f>
        <v>9.6734696956252975E-2</v>
      </c>
      <c r="AB59" s="262">
        <f t="shared" ref="AB59" si="283">(AB6+AB8+AB10+AB12+AB14+AB16+AB18+AB20+AB22+AB24+AB26+AB28+AB30+AB32+AB34+AB36+AB38+AB40+AB44+AB46+AB48)/($E$51-$D$42)</f>
        <v>9.6734696956252975E-2</v>
      </c>
      <c r="AC59" s="30">
        <f>(AC48+AC46+AC44+AC40+AC38+AC36+AC34+AC32+AC30+AC28+AC26+AC24+AC22+AC20+AC18+AC16+AC14+AC12+AC10+AC8+AC6)/($E$50-$C$42)</f>
        <v>2.9516371248321453E-2</v>
      </c>
      <c r="AD59" s="30">
        <f t="shared" ref="AD59" si="284">(AD6+AD8+AD10+AD12+AD14+AD16+AD18+AD20+AD22+AD24+AD26+AD28+AD30+AD32+AD34+AD36+AD38+AD40+AD44+AD46+AD48)/($E$51-$D$42)</f>
        <v>2.9516371248321453E-2</v>
      </c>
      <c r="AE59" s="155">
        <f t="shared" ref="AE59" si="285">SUM(E59:AD59)/2</f>
        <v>0.99999999999999978</v>
      </c>
    </row>
    <row r="60" spans="1:31" hidden="1" x14ac:dyDescent="0.25"/>
    <row r="61" spans="1:31" hidden="1" x14ac:dyDescent="0.25">
      <c r="E61" s="262">
        <v>4.2159985679625651E-2</v>
      </c>
      <c r="F61" s="262">
        <v>4.2159985679625651E-2</v>
      </c>
      <c r="G61" s="262">
        <v>7.8153464875472922E-2</v>
      </c>
      <c r="H61" s="262">
        <v>7.8153464875472922E-2</v>
      </c>
      <c r="I61" s="262">
        <v>3.6628899187595182E-2</v>
      </c>
      <c r="J61" s="262">
        <v>3.6628899187595182E-2</v>
      </c>
      <c r="K61" s="262">
        <v>4.1152863781165394E-2</v>
      </c>
      <c r="L61" s="262">
        <v>4.1152863781165394E-2</v>
      </c>
      <c r="M61" s="262">
        <v>5.6790960391197409E-2</v>
      </c>
      <c r="N61" s="262">
        <v>5.6790960391197409E-2</v>
      </c>
      <c r="O61" s="262">
        <v>6.2226521785787213E-2</v>
      </c>
      <c r="P61" s="262">
        <v>6.2226521785787213E-2</v>
      </c>
      <c r="Q61" s="262">
        <v>7.0616942260792223E-2</v>
      </c>
      <c r="R61" s="262">
        <v>7.0616942260792223E-2</v>
      </c>
      <c r="S61" s="262">
        <v>0.14217440606340706</v>
      </c>
      <c r="T61" s="262">
        <v>0.14217440606340706</v>
      </c>
      <c r="U61" s="262">
        <v>0.14195244289383463</v>
      </c>
      <c r="V61" s="262">
        <v>0.14195244289383463</v>
      </c>
      <c r="W61" s="262">
        <v>7.5664624598588415E-2</v>
      </c>
      <c r="X61" s="262">
        <v>7.5664624598588415E-2</v>
      </c>
      <c r="Y61" s="262">
        <v>0.12622782027795931</v>
      </c>
      <c r="Z61" s="262">
        <v>0.12622782027795931</v>
      </c>
      <c r="AA61" s="262">
        <v>9.6734696956252975E-2</v>
      </c>
      <c r="AB61" s="262">
        <v>9.6734696956252975E-2</v>
      </c>
      <c r="AC61" s="262">
        <v>2.9516371248321453E-2</v>
      </c>
      <c r="AD61" s="262">
        <v>2.9516371248321453E-2</v>
      </c>
    </row>
    <row r="62" spans="1:31" hidden="1" x14ac:dyDescent="0.25">
      <c r="C62" s="27" t="s">
        <v>367</v>
      </c>
      <c r="D62" s="28" t="s">
        <v>366</v>
      </c>
      <c r="P62" s="26"/>
      <c r="R62" s="10"/>
    </row>
    <row r="63" spans="1:31" hidden="1" x14ac:dyDescent="0.25">
      <c r="C63" s="265">
        <f>1+'Anexo I-4.4.O'!D29</f>
        <v>1.2114450863468638</v>
      </c>
      <c r="D63" s="265">
        <f>1+'Anexo I.4.4'!D29</f>
        <v>1.2114450863468638</v>
      </c>
      <c r="P63" s="26"/>
      <c r="R63" s="10"/>
    </row>
    <row r="64" spans="1:31" ht="13.5" hidden="1" thickBot="1" x14ac:dyDescent="0.3"/>
    <row r="65" spans="1:30" ht="14.45" customHeight="1" x14ac:dyDescent="0.25">
      <c r="A65" s="303"/>
      <c r="B65" s="304"/>
      <c r="C65" s="304"/>
      <c r="D65" s="304"/>
      <c r="E65" s="304"/>
      <c r="F65" s="304"/>
      <c r="G65" s="304"/>
      <c r="H65" s="304"/>
      <c r="I65" s="304"/>
      <c r="J65" s="304"/>
      <c r="K65" s="304"/>
      <c r="L65" s="304"/>
      <c r="M65" s="304"/>
      <c r="N65" s="304"/>
      <c r="O65" s="304"/>
      <c r="P65" s="304"/>
      <c r="Q65" s="304"/>
      <c r="R65" s="304"/>
      <c r="S65" s="304"/>
      <c r="T65" s="304"/>
      <c r="U65" s="304"/>
      <c r="V65" s="304"/>
      <c r="W65" s="304"/>
      <c r="X65" s="304"/>
      <c r="Y65" s="304"/>
      <c r="Z65" s="304"/>
      <c r="AA65" s="304"/>
      <c r="AB65" s="304"/>
      <c r="AC65" s="304"/>
      <c r="AD65" s="305"/>
    </row>
    <row r="66" spans="1:30" ht="15" customHeight="1" thickBot="1" x14ac:dyDescent="0.3">
      <c r="A66" s="300"/>
      <c r="B66" s="301"/>
      <c r="C66" s="301"/>
      <c r="D66" s="301"/>
      <c r="E66" s="301"/>
      <c r="F66" s="301"/>
      <c r="G66" s="301"/>
      <c r="H66" s="301"/>
      <c r="I66" s="301"/>
      <c r="J66" s="301"/>
      <c r="K66" s="301"/>
      <c r="L66" s="301"/>
      <c r="M66" s="301"/>
      <c r="N66" s="301"/>
      <c r="O66" s="301"/>
      <c r="P66" s="301"/>
      <c r="Q66" s="301"/>
      <c r="R66" s="301"/>
      <c r="S66" s="301"/>
      <c r="T66" s="301"/>
      <c r="U66" s="301"/>
      <c r="V66" s="301"/>
      <c r="W66" s="301"/>
      <c r="X66" s="301"/>
      <c r="Y66" s="301"/>
      <c r="Z66" s="301"/>
      <c r="AA66" s="301"/>
      <c r="AB66" s="301"/>
      <c r="AC66" s="301"/>
      <c r="AD66" s="302"/>
    </row>
    <row r="67" spans="1:30" ht="14.45" customHeight="1" x14ac:dyDescent="0.25">
      <c r="A67" s="303"/>
      <c r="B67" s="304"/>
      <c r="C67" s="304"/>
      <c r="D67" s="304"/>
      <c r="E67" s="304"/>
      <c r="F67" s="304"/>
      <c r="G67" s="304"/>
      <c r="H67" s="304"/>
      <c r="I67" s="304"/>
      <c r="J67" s="304"/>
      <c r="K67" s="304"/>
      <c r="L67" s="304"/>
      <c r="M67" s="304"/>
      <c r="N67" s="304"/>
      <c r="O67" s="304"/>
      <c r="P67" s="304"/>
      <c r="Q67" s="304"/>
      <c r="R67" s="304"/>
      <c r="S67" s="304"/>
      <c r="T67" s="304"/>
      <c r="U67" s="304"/>
      <c r="V67" s="304"/>
      <c r="W67" s="304"/>
      <c r="X67" s="304"/>
      <c r="Y67" s="304"/>
      <c r="Z67" s="304"/>
      <c r="AA67" s="304"/>
      <c r="AB67" s="304"/>
      <c r="AC67" s="304"/>
      <c r="AD67" s="305"/>
    </row>
    <row r="68" spans="1:30" ht="15" customHeight="1" thickBot="1" x14ac:dyDescent="0.3">
      <c r="A68" s="300"/>
      <c r="B68" s="301"/>
      <c r="C68" s="301"/>
      <c r="D68" s="301"/>
      <c r="E68" s="301"/>
      <c r="F68" s="301"/>
      <c r="G68" s="301"/>
      <c r="H68" s="301"/>
      <c r="I68" s="301"/>
      <c r="J68" s="301"/>
      <c r="K68" s="301"/>
      <c r="L68" s="301"/>
      <c r="M68" s="301"/>
      <c r="N68" s="301"/>
      <c r="O68" s="301"/>
      <c r="P68" s="301"/>
      <c r="Q68" s="301"/>
      <c r="R68" s="301"/>
      <c r="S68" s="301"/>
      <c r="T68" s="301"/>
      <c r="U68" s="301"/>
      <c r="V68" s="301"/>
      <c r="W68" s="301"/>
      <c r="X68" s="301"/>
      <c r="Y68" s="301"/>
      <c r="Z68" s="301"/>
      <c r="AA68" s="301"/>
      <c r="AB68" s="301"/>
      <c r="AC68" s="301"/>
      <c r="AD68" s="302"/>
    </row>
    <row r="69" spans="1:30" ht="14.45" customHeight="1" x14ac:dyDescent="0.25">
      <c r="A69" s="303"/>
      <c r="B69" s="304"/>
      <c r="C69" s="304"/>
      <c r="D69" s="304"/>
      <c r="E69" s="304"/>
      <c r="F69" s="304"/>
      <c r="G69" s="304"/>
      <c r="H69" s="304"/>
      <c r="I69" s="304"/>
      <c r="J69" s="304"/>
      <c r="K69" s="304"/>
      <c r="L69" s="304"/>
      <c r="M69" s="304"/>
      <c r="N69" s="304"/>
      <c r="O69" s="304"/>
      <c r="P69" s="304"/>
      <c r="Q69" s="304"/>
      <c r="R69" s="304"/>
      <c r="S69" s="304"/>
      <c r="T69" s="304"/>
      <c r="U69" s="304"/>
      <c r="V69" s="304"/>
      <c r="W69" s="304"/>
      <c r="X69" s="304"/>
      <c r="Y69" s="304"/>
      <c r="Z69" s="304"/>
      <c r="AA69" s="304"/>
      <c r="AB69" s="304"/>
      <c r="AC69" s="304"/>
      <c r="AD69" s="305"/>
    </row>
    <row r="70" spans="1:30" ht="15" customHeight="1" thickBot="1" x14ac:dyDescent="0.3">
      <c r="A70" s="300"/>
      <c r="B70" s="301"/>
      <c r="C70" s="301"/>
      <c r="D70" s="301"/>
      <c r="E70" s="301"/>
      <c r="F70" s="301"/>
      <c r="G70" s="301"/>
      <c r="H70" s="301"/>
      <c r="I70" s="301"/>
      <c r="J70" s="301"/>
      <c r="K70" s="301"/>
      <c r="L70" s="301"/>
      <c r="M70" s="301"/>
      <c r="N70" s="301"/>
      <c r="O70" s="301"/>
      <c r="P70" s="301"/>
      <c r="Q70" s="301"/>
      <c r="R70" s="301"/>
      <c r="S70" s="301"/>
      <c r="T70" s="301"/>
      <c r="U70" s="301"/>
      <c r="V70" s="301"/>
      <c r="W70" s="301"/>
      <c r="X70" s="301"/>
      <c r="Y70" s="301"/>
      <c r="Z70" s="301"/>
      <c r="AA70" s="301"/>
      <c r="AB70" s="301"/>
      <c r="AC70" s="301"/>
      <c r="AD70" s="302"/>
    </row>
  </sheetData>
  <mergeCells count="67">
    <mergeCell ref="E50:AD50"/>
    <mergeCell ref="A66:AD66"/>
    <mergeCell ref="A67:AD67"/>
    <mergeCell ref="A68:AD68"/>
    <mergeCell ref="A69:AD69"/>
    <mergeCell ref="A70:AD70"/>
    <mergeCell ref="A1:AD1"/>
    <mergeCell ref="A2:AD2"/>
    <mergeCell ref="E51:AD51"/>
    <mergeCell ref="A50:D50"/>
    <mergeCell ref="A51:D51"/>
    <mergeCell ref="A35:A36"/>
    <mergeCell ref="B35:B36"/>
    <mergeCell ref="A47:A48"/>
    <mergeCell ref="B47:B48"/>
    <mergeCell ref="A45:A46"/>
    <mergeCell ref="B45:B46"/>
    <mergeCell ref="A37:A38"/>
    <mergeCell ref="B37:B38"/>
    <mergeCell ref="A39:A40"/>
    <mergeCell ref="B3:B4"/>
    <mergeCell ref="C3:C4"/>
    <mergeCell ref="A65:AD65"/>
    <mergeCell ref="E3:AD3"/>
    <mergeCell ref="A31:A32"/>
    <mergeCell ref="B31:B32"/>
    <mergeCell ref="A17:A18"/>
    <mergeCell ref="B17:B18"/>
    <mergeCell ref="A19:A20"/>
    <mergeCell ref="B19:B20"/>
    <mergeCell ref="A21:A22"/>
    <mergeCell ref="B21:B22"/>
    <mergeCell ref="A5:A6"/>
    <mergeCell ref="B5:B6"/>
    <mergeCell ref="A13:A14"/>
    <mergeCell ref="B13:B14"/>
    <mergeCell ref="A15:A16"/>
    <mergeCell ref="B15:B16"/>
    <mergeCell ref="A55:D55"/>
    <mergeCell ref="A56:D56"/>
    <mergeCell ref="A7:A8"/>
    <mergeCell ref="B7:B8"/>
    <mergeCell ref="A9:A10"/>
    <mergeCell ref="B9:B10"/>
    <mergeCell ref="A11:A12"/>
    <mergeCell ref="B11:B12"/>
    <mergeCell ref="A52:P52"/>
    <mergeCell ref="A49:AD49"/>
    <mergeCell ref="A41:A42"/>
    <mergeCell ref="B41:B42"/>
    <mergeCell ref="A43:A44"/>
    <mergeCell ref="B43:B44"/>
    <mergeCell ref="A33:A34"/>
    <mergeCell ref="B39:B40"/>
    <mergeCell ref="D3:D4"/>
    <mergeCell ref="A53:D53"/>
    <mergeCell ref="A3:A4"/>
    <mergeCell ref="A54:D54"/>
    <mergeCell ref="A23:A24"/>
    <mergeCell ref="B23:B24"/>
    <mergeCell ref="A25:A26"/>
    <mergeCell ref="B25:B26"/>
    <mergeCell ref="A29:A30"/>
    <mergeCell ref="B29:B30"/>
    <mergeCell ref="A27:A28"/>
    <mergeCell ref="B27:B28"/>
    <mergeCell ref="B33:B34"/>
  </mergeCells>
  <pageMargins left="0.25" right="0.25" top="0.75" bottom="0.75" header="0.3" footer="0.3"/>
  <pageSetup paperSize="8" scale="31"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524"/>
  <sheetViews>
    <sheetView showGridLines="0" showOutlineSymbols="0" showWhiteSpace="0" view="pageBreakPreview" topLeftCell="A4493" zoomScale="85" zoomScaleNormal="100" zoomScaleSheetLayoutView="85" workbookViewId="0">
      <selection activeCell="A4519" sqref="A4519:J4524"/>
    </sheetView>
  </sheetViews>
  <sheetFormatPr defaultColWidth="9.140625" defaultRowHeight="15" x14ac:dyDescent="0.25"/>
  <cols>
    <col min="1" max="1" width="11.140625" style="160" customWidth="1"/>
    <col min="2" max="2" width="13.28515625" style="160" customWidth="1"/>
    <col min="3" max="3" width="9.7109375" style="160" bestFit="1" customWidth="1"/>
    <col min="4" max="4" width="66.7109375" style="160" bestFit="1" customWidth="1"/>
    <col min="5" max="5" width="16.7109375" style="160" bestFit="1" customWidth="1"/>
    <col min="6" max="8" width="13.28515625" style="160" bestFit="1" customWidth="1"/>
    <col min="9" max="9" width="14.42578125" style="160" bestFit="1" customWidth="1"/>
    <col min="10" max="10" width="15.5703125" style="160" bestFit="1" customWidth="1"/>
    <col min="11" max="16384" width="9.140625" style="160"/>
  </cols>
  <sheetData>
    <row r="1" spans="1:10" ht="16.5" thickBot="1" x14ac:dyDescent="0.3">
      <c r="A1" s="330" t="s">
        <v>2999</v>
      </c>
      <c r="B1" s="331"/>
      <c r="C1" s="331"/>
      <c r="D1" s="331"/>
      <c r="E1" s="331"/>
      <c r="F1" s="331"/>
      <c r="G1" s="331"/>
      <c r="H1" s="331"/>
      <c r="I1" s="331"/>
      <c r="J1" s="331"/>
    </row>
    <row r="2" spans="1:10" x14ac:dyDescent="0.25">
      <c r="A2" s="174" t="s">
        <v>1028</v>
      </c>
      <c r="B2" s="174"/>
      <c r="C2" s="174"/>
      <c r="D2" s="174" t="s">
        <v>12</v>
      </c>
      <c r="E2" s="174"/>
      <c r="F2" s="354"/>
      <c r="G2" s="354"/>
      <c r="H2" s="166"/>
      <c r="I2" s="174"/>
      <c r="J2" s="167">
        <v>9693.56</v>
      </c>
    </row>
    <row r="3" spans="1:10" x14ac:dyDescent="0.25">
      <c r="A3" s="170" t="s">
        <v>177</v>
      </c>
      <c r="B3" s="139" t="s">
        <v>1029</v>
      </c>
      <c r="C3" s="170" t="s">
        <v>1030</v>
      </c>
      <c r="D3" s="170" t="s">
        <v>1031</v>
      </c>
      <c r="E3" s="352" t="s">
        <v>1032</v>
      </c>
      <c r="F3" s="352"/>
      <c r="G3" s="140" t="s">
        <v>1033</v>
      </c>
      <c r="H3" s="139" t="s">
        <v>1034</v>
      </c>
      <c r="I3" s="139" t="s">
        <v>1035</v>
      </c>
      <c r="J3" s="139" t="s">
        <v>1036</v>
      </c>
    </row>
    <row r="4" spans="1:10" ht="26.45" customHeight="1" x14ac:dyDescent="0.25">
      <c r="A4" s="171" t="s">
        <v>1037</v>
      </c>
      <c r="B4" s="136" t="s">
        <v>376</v>
      </c>
      <c r="C4" s="171" t="s">
        <v>178</v>
      </c>
      <c r="D4" s="171" t="s">
        <v>377</v>
      </c>
      <c r="E4" s="353" t="s">
        <v>1038</v>
      </c>
      <c r="F4" s="353"/>
      <c r="G4" s="137" t="s">
        <v>179</v>
      </c>
      <c r="H4" s="141">
        <v>1</v>
      </c>
      <c r="I4" s="138">
        <v>0.73</v>
      </c>
      <c r="J4" s="138">
        <v>0.73</v>
      </c>
    </row>
    <row r="5" spans="1:10" ht="25.5" x14ac:dyDescent="0.25">
      <c r="A5" s="172" t="s">
        <v>1039</v>
      </c>
      <c r="B5" s="142" t="s">
        <v>1040</v>
      </c>
      <c r="C5" s="172" t="s">
        <v>180</v>
      </c>
      <c r="D5" s="172" t="s">
        <v>1041</v>
      </c>
      <c r="E5" s="350" t="s">
        <v>1042</v>
      </c>
      <c r="F5" s="350"/>
      <c r="G5" s="143" t="s">
        <v>1043</v>
      </c>
      <c r="H5" s="144">
        <v>4.2700000000000004E-3</v>
      </c>
      <c r="I5" s="145">
        <v>88.09</v>
      </c>
      <c r="J5" s="145">
        <v>0.37</v>
      </c>
    </row>
    <row r="6" spans="1:10" ht="25.5" x14ac:dyDescent="0.25">
      <c r="A6" s="172" t="s">
        <v>1039</v>
      </c>
      <c r="B6" s="142" t="s">
        <v>1044</v>
      </c>
      <c r="C6" s="172" t="s">
        <v>180</v>
      </c>
      <c r="D6" s="172" t="s">
        <v>1045</v>
      </c>
      <c r="E6" s="350" t="s">
        <v>1042</v>
      </c>
      <c r="F6" s="350"/>
      <c r="G6" s="143" t="s">
        <v>1043</v>
      </c>
      <c r="H6" s="144">
        <v>4.2700000000000004E-3</v>
      </c>
      <c r="I6" s="145">
        <v>42.69</v>
      </c>
      <c r="J6" s="145">
        <v>0.18</v>
      </c>
    </row>
    <row r="7" spans="1:10" ht="25.5" x14ac:dyDescent="0.25">
      <c r="A7" s="172" t="s">
        <v>1039</v>
      </c>
      <c r="B7" s="142" t="s">
        <v>1046</v>
      </c>
      <c r="C7" s="172" t="s">
        <v>180</v>
      </c>
      <c r="D7" s="172" t="s">
        <v>1047</v>
      </c>
      <c r="E7" s="350" t="s">
        <v>1042</v>
      </c>
      <c r="F7" s="350"/>
      <c r="G7" s="143" t="s">
        <v>1043</v>
      </c>
      <c r="H7" s="144">
        <v>2.8400000000000001E-3</v>
      </c>
      <c r="I7" s="145">
        <v>58.05</v>
      </c>
      <c r="J7" s="145">
        <v>0.16</v>
      </c>
    </row>
    <row r="8" spans="1:10" ht="26.45" customHeight="1" x14ac:dyDescent="0.25">
      <c r="A8" s="172" t="s">
        <v>1039</v>
      </c>
      <c r="B8" s="142" t="s">
        <v>389</v>
      </c>
      <c r="C8" s="172" t="s">
        <v>178</v>
      </c>
      <c r="D8" s="172" t="s">
        <v>390</v>
      </c>
      <c r="E8" s="350" t="s">
        <v>1048</v>
      </c>
      <c r="F8" s="350"/>
      <c r="G8" s="143" t="s">
        <v>375</v>
      </c>
      <c r="H8" s="144">
        <v>1E-4</v>
      </c>
      <c r="I8" s="145">
        <v>233.94</v>
      </c>
      <c r="J8" s="145">
        <v>0.02</v>
      </c>
    </row>
    <row r="9" spans="1:10" ht="25.5" x14ac:dyDescent="0.25">
      <c r="A9" s="173" t="s">
        <v>1049</v>
      </c>
      <c r="B9" s="146" t="s">
        <v>1050</v>
      </c>
      <c r="C9" s="173" t="s">
        <v>252</v>
      </c>
      <c r="D9" s="173" t="s">
        <v>1051</v>
      </c>
      <c r="E9" s="349" t="s">
        <v>1052</v>
      </c>
      <c r="F9" s="349"/>
      <c r="G9" s="147" t="s">
        <v>187</v>
      </c>
      <c r="H9" s="148">
        <v>3.6000000000000002E-4</v>
      </c>
      <c r="I9" s="149">
        <v>3.2</v>
      </c>
      <c r="J9" s="149">
        <v>0</v>
      </c>
    </row>
    <row r="10" spans="1:10" x14ac:dyDescent="0.25">
      <c r="A10" s="169"/>
      <c r="B10" s="169"/>
      <c r="C10" s="169"/>
      <c r="D10" s="169"/>
      <c r="E10" s="169" t="s">
        <v>1053</v>
      </c>
      <c r="F10" s="150">
        <v>0.7</v>
      </c>
      <c r="G10" s="169" t="s">
        <v>1054</v>
      </c>
      <c r="H10" s="150">
        <v>0</v>
      </c>
      <c r="I10" s="169" t="s">
        <v>1055</v>
      </c>
      <c r="J10" s="150">
        <v>0.7</v>
      </c>
    </row>
    <row r="11" spans="1:10" ht="14.45" customHeight="1" x14ac:dyDescent="0.25">
      <c r="A11" s="169"/>
      <c r="B11" s="169"/>
      <c r="C11" s="169"/>
      <c r="D11" s="169"/>
      <c r="E11" s="169" t="s">
        <v>2581</v>
      </c>
      <c r="F11" s="150">
        <v>0</v>
      </c>
      <c r="G11" s="169"/>
      <c r="H11" s="351" t="s">
        <v>2582</v>
      </c>
      <c r="I11" s="351"/>
      <c r="J11" s="150">
        <v>0.73</v>
      </c>
    </row>
    <row r="12" spans="1:10" ht="15.75" thickBot="1" x14ac:dyDescent="0.3">
      <c r="A12" s="161"/>
      <c r="B12" s="161"/>
      <c r="C12" s="161"/>
      <c r="D12" s="161"/>
      <c r="E12" s="161"/>
      <c r="F12" s="161"/>
      <c r="G12" s="161" t="s">
        <v>1056</v>
      </c>
      <c r="H12" s="151">
        <v>9357.6</v>
      </c>
      <c r="I12" s="161" t="s">
        <v>1057</v>
      </c>
      <c r="J12" s="162">
        <v>6831.04</v>
      </c>
    </row>
    <row r="13" spans="1:10" ht="15.75" thickTop="1" x14ac:dyDescent="0.25">
      <c r="A13" s="152"/>
      <c r="B13" s="152"/>
      <c r="C13" s="152"/>
      <c r="D13" s="152"/>
      <c r="E13" s="152"/>
      <c r="F13" s="152"/>
      <c r="G13" s="152"/>
      <c r="H13" s="152"/>
      <c r="I13" s="152"/>
      <c r="J13" s="152"/>
    </row>
    <row r="14" spans="1:10" x14ac:dyDescent="0.25">
      <c r="A14" s="170" t="s">
        <v>2199</v>
      </c>
      <c r="B14" s="139" t="s">
        <v>1029</v>
      </c>
      <c r="C14" s="170" t="s">
        <v>1030</v>
      </c>
      <c r="D14" s="170" t="s">
        <v>1031</v>
      </c>
      <c r="E14" s="352" t="s">
        <v>1032</v>
      </c>
      <c r="F14" s="352"/>
      <c r="G14" s="140" t="s">
        <v>1033</v>
      </c>
      <c r="H14" s="139" t="s">
        <v>1034</v>
      </c>
      <c r="I14" s="139" t="s">
        <v>1035</v>
      </c>
      <c r="J14" s="139" t="s">
        <v>1036</v>
      </c>
    </row>
    <row r="15" spans="1:10" ht="25.5" x14ac:dyDescent="0.25">
      <c r="A15" s="171" t="s">
        <v>1037</v>
      </c>
      <c r="B15" s="136" t="s">
        <v>2200</v>
      </c>
      <c r="C15" s="171" t="s">
        <v>186</v>
      </c>
      <c r="D15" s="171" t="s">
        <v>2201</v>
      </c>
      <c r="E15" s="353" t="s">
        <v>1263</v>
      </c>
      <c r="F15" s="353"/>
      <c r="G15" s="137" t="s">
        <v>2202</v>
      </c>
      <c r="H15" s="141">
        <v>1</v>
      </c>
      <c r="I15" s="138">
        <v>921.26</v>
      </c>
      <c r="J15" s="138">
        <v>921.26</v>
      </c>
    </row>
    <row r="16" spans="1:10" x14ac:dyDescent="0.25">
      <c r="A16" s="173" t="s">
        <v>1049</v>
      </c>
      <c r="B16" s="146" t="s">
        <v>2583</v>
      </c>
      <c r="C16" s="173" t="s">
        <v>186</v>
      </c>
      <c r="D16" s="173" t="s">
        <v>2584</v>
      </c>
      <c r="E16" s="349" t="s">
        <v>1325</v>
      </c>
      <c r="F16" s="349"/>
      <c r="G16" s="147" t="s">
        <v>1043</v>
      </c>
      <c r="H16" s="148">
        <v>2</v>
      </c>
      <c r="I16" s="149">
        <v>97.15</v>
      </c>
      <c r="J16" s="149">
        <v>194.3</v>
      </c>
    </row>
    <row r="17" spans="1:10" x14ac:dyDescent="0.25">
      <c r="A17" s="173" t="s">
        <v>1049</v>
      </c>
      <c r="B17" s="146" t="s">
        <v>2585</v>
      </c>
      <c r="C17" s="173" t="s">
        <v>186</v>
      </c>
      <c r="D17" s="173" t="s">
        <v>2586</v>
      </c>
      <c r="E17" s="349" t="s">
        <v>1325</v>
      </c>
      <c r="F17" s="349"/>
      <c r="G17" s="147" t="s">
        <v>1043</v>
      </c>
      <c r="H17" s="148">
        <v>4</v>
      </c>
      <c r="I17" s="149">
        <v>109.84</v>
      </c>
      <c r="J17" s="149">
        <v>439.36</v>
      </c>
    </row>
    <row r="18" spans="1:10" x14ac:dyDescent="0.25">
      <c r="A18" s="173" t="s">
        <v>1049</v>
      </c>
      <c r="B18" s="146" t="s">
        <v>2587</v>
      </c>
      <c r="C18" s="173" t="s">
        <v>186</v>
      </c>
      <c r="D18" s="173" t="s">
        <v>2588</v>
      </c>
      <c r="E18" s="349" t="s">
        <v>1325</v>
      </c>
      <c r="F18" s="349"/>
      <c r="G18" s="147" t="s">
        <v>1043</v>
      </c>
      <c r="H18" s="148">
        <v>6</v>
      </c>
      <c r="I18" s="149">
        <v>42.04</v>
      </c>
      <c r="J18" s="149">
        <v>252.24</v>
      </c>
    </row>
    <row r="19" spans="1:10" x14ac:dyDescent="0.25">
      <c r="A19" s="173" t="s">
        <v>1049</v>
      </c>
      <c r="B19" s="146" t="s">
        <v>2589</v>
      </c>
      <c r="C19" s="173" t="s">
        <v>186</v>
      </c>
      <c r="D19" s="173" t="s">
        <v>2590</v>
      </c>
      <c r="E19" s="349" t="s">
        <v>1052</v>
      </c>
      <c r="F19" s="349"/>
      <c r="G19" s="147" t="s">
        <v>692</v>
      </c>
      <c r="H19" s="148">
        <v>1</v>
      </c>
      <c r="I19" s="149">
        <v>6.43</v>
      </c>
      <c r="J19" s="149">
        <v>6.43</v>
      </c>
    </row>
    <row r="20" spans="1:10" x14ac:dyDescent="0.25">
      <c r="A20" s="173" t="s">
        <v>1049</v>
      </c>
      <c r="B20" s="146" t="s">
        <v>2591</v>
      </c>
      <c r="C20" s="173" t="s">
        <v>186</v>
      </c>
      <c r="D20" s="173" t="s">
        <v>2592</v>
      </c>
      <c r="E20" s="349" t="s">
        <v>1052</v>
      </c>
      <c r="F20" s="349"/>
      <c r="G20" s="147" t="s">
        <v>692</v>
      </c>
      <c r="H20" s="148">
        <v>0.1</v>
      </c>
      <c r="I20" s="149">
        <v>3.48</v>
      </c>
      <c r="J20" s="149">
        <v>0.34</v>
      </c>
    </row>
    <row r="21" spans="1:10" x14ac:dyDescent="0.25">
      <c r="A21" s="173" t="s">
        <v>1049</v>
      </c>
      <c r="B21" s="146" t="s">
        <v>2593</v>
      </c>
      <c r="C21" s="173" t="s">
        <v>186</v>
      </c>
      <c r="D21" s="173" t="s">
        <v>2594</v>
      </c>
      <c r="E21" s="349" t="s">
        <v>1052</v>
      </c>
      <c r="F21" s="349"/>
      <c r="G21" s="147" t="s">
        <v>692</v>
      </c>
      <c r="H21" s="148">
        <v>2</v>
      </c>
      <c r="I21" s="149">
        <v>8.8000000000000007</v>
      </c>
      <c r="J21" s="149">
        <v>17.600000000000001</v>
      </c>
    </row>
    <row r="22" spans="1:10" x14ac:dyDescent="0.25">
      <c r="A22" s="173" t="s">
        <v>1049</v>
      </c>
      <c r="B22" s="146" t="s">
        <v>2595</v>
      </c>
      <c r="C22" s="173" t="s">
        <v>186</v>
      </c>
      <c r="D22" s="173" t="s">
        <v>1051</v>
      </c>
      <c r="E22" s="349" t="s">
        <v>1052</v>
      </c>
      <c r="F22" s="349"/>
      <c r="G22" s="147" t="s">
        <v>692</v>
      </c>
      <c r="H22" s="148">
        <v>3</v>
      </c>
      <c r="I22" s="149">
        <v>3.03</v>
      </c>
      <c r="J22" s="149">
        <v>9.09</v>
      </c>
    </row>
    <row r="23" spans="1:10" x14ac:dyDescent="0.25">
      <c r="A23" s="173" t="s">
        <v>1049</v>
      </c>
      <c r="B23" s="146" t="s">
        <v>2596</v>
      </c>
      <c r="C23" s="173" t="s">
        <v>186</v>
      </c>
      <c r="D23" s="173" t="s">
        <v>2597</v>
      </c>
      <c r="E23" s="349" t="s">
        <v>1052</v>
      </c>
      <c r="F23" s="349"/>
      <c r="G23" s="147" t="s">
        <v>692</v>
      </c>
      <c r="H23" s="148">
        <v>10</v>
      </c>
      <c r="I23" s="149">
        <v>0.19</v>
      </c>
      <c r="J23" s="149">
        <v>1.9</v>
      </c>
    </row>
    <row r="24" spans="1:10" x14ac:dyDescent="0.25">
      <c r="A24" s="169"/>
      <c r="B24" s="169"/>
      <c r="C24" s="169"/>
      <c r="D24" s="169"/>
      <c r="E24" s="169" t="s">
        <v>1053</v>
      </c>
      <c r="F24" s="150">
        <v>885.9</v>
      </c>
      <c r="G24" s="169" t="s">
        <v>1054</v>
      </c>
      <c r="H24" s="150">
        <v>0</v>
      </c>
      <c r="I24" s="169" t="s">
        <v>1055</v>
      </c>
      <c r="J24" s="150">
        <v>885.9</v>
      </c>
    </row>
    <row r="25" spans="1:10" ht="14.45" customHeight="1" x14ac:dyDescent="0.25">
      <c r="A25" s="169"/>
      <c r="B25" s="169"/>
      <c r="C25" s="169"/>
      <c r="D25" s="169"/>
      <c r="E25" s="169" t="s">
        <v>2581</v>
      </c>
      <c r="F25" s="150">
        <v>0</v>
      </c>
      <c r="G25" s="169"/>
      <c r="H25" s="351" t="s">
        <v>2582</v>
      </c>
      <c r="I25" s="351"/>
      <c r="J25" s="150">
        <v>921.26</v>
      </c>
    </row>
    <row r="26" spans="1:10" ht="15.75" thickBot="1" x14ac:dyDescent="0.3">
      <c r="A26" s="161"/>
      <c r="B26" s="161"/>
      <c r="C26" s="161"/>
      <c r="D26" s="161"/>
      <c r="E26" s="161"/>
      <c r="F26" s="161"/>
      <c r="G26" s="161" t="s">
        <v>1056</v>
      </c>
      <c r="H26" s="151">
        <v>2</v>
      </c>
      <c r="I26" s="161" t="s">
        <v>1057</v>
      </c>
      <c r="J26" s="162">
        <v>1842.52</v>
      </c>
    </row>
    <row r="27" spans="1:10" ht="15.75" thickTop="1" x14ac:dyDescent="0.25">
      <c r="A27" s="152"/>
      <c r="B27" s="152"/>
      <c r="C27" s="152"/>
      <c r="D27" s="152"/>
      <c r="E27" s="152"/>
      <c r="F27" s="152"/>
      <c r="G27" s="152"/>
      <c r="H27" s="152"/>
      <c r="I27" s="152"/>
      <c r="J27" s="152"/>
    </row>
    <row r="28" spans="1:10" x14ac:dyDescent="0.25">
      <c r="A28" s="170" t="s">
        <v>2203</v>
      </c>
      <c r="B28" s="139" t="s">
        <v>1029</v>
      </c>
      <c r="C28" s="170" t="s">
        <v>1030</v>
      </c>
      <c r="D28" s="170" t="s">
        <v>1031</v>
      </c>
      <c r="E28" s="352" t="s">
        <v>1032</v>
      </c>
      <c r="F28" s="352"/>
      <c r="G28" s="140" t="s">
        <v>1033</v>
      </c>
      <c r="H28" s="139" t="s">
        <v>1034</v>
      </c>
      <c r="I28" s="139" t="s">
        <v>1035</v>
      </c>
      <c r="J28" s="139" t="s">
        <v>1036</v>
      </c>
    </row>
    <row r="29" spans="1:10" ht="26.45" customHeight="1" x14ac:dyDescent="0.25">
      <c r="A29" s="171" t="s">
        <v>1037</v>
      </c>
      <c r="B29" s="136" t="s">
        <v>2204</v>
      </c>
      <c r="C29" s="171" t="s">
        <v>178</v>
      </c>
      <c r="D29" s="171" t="s">
        <v>2205</v>
      </c>
      <c r="E29" s="353" t="s">
        <v>1713</v>
      </c>
      <c r="F29" s="353"/>
      <c r="G29" s="137" t="s">
        <v>179</v>
      </c>
      <c r="H29" s="141">
        <v>1</v>
      </c>
      <c r="I29" s="138">
        <v>1.5</v>
      </c>
      <c r="J29" s="138">
        <v>1.5</v>
      </c>
    </row>
    <row r="30" spans="1:10" x14ac:dyDescent="0.25">
      <c r="A30" s="173" t="s">
        <v>1049</v>
      </c>
      <c r="B30" s="146" t="s">
        <v>2598</v>
      </c>
      <c r="C30" s="173" t="s">
        <v>178</v>
      </c>
      <c r="D30" s="173" t="s">
        <v>2599</v>
      </c>
      <c r="E30" s="349" t="s">
        <v>1160</v>
      </c>
      <c r="F30" s="349"/>
      <c r="G30" s="147" t="s">
        <v>179</v>
      </c>
      <c r="H30" s="148">
        <v>1</v>
      </c>
      <c r="I30" s="149">
        <v>1.5</v>
      </c>
      <c r="J30" s="149">
        <v>1.5</v>
      </c>
    </row>
    <row r="31" spans="1:10" x14ac:dyDescent="0.25">
      <c r="A31" s="169"/>
      <c r="B31" s="169"/>
      <c r="C31" s="169"/>
      <c r="D31" s="169"/>
      <c r="E31" s="169" t="s">
        <v>1053</v>
      </c>
      <c r="F31" s="150">
        <v>0</v>
      </c>
      <c r="G31" s="169" t="s">
        <v>1054</v>
      </c>
      <c r="H31" s="150">
        <v>0</v>
      </c>
      <c r="I31" s="169" t="s">
        <v>1055</v>
      </c>
      <c r="J31" s="150">
        <v>0</v>
      </c>
    </row>
    <row r="32" spans="1:10" ht="14.45" customHeight="1" x14ac:dyDescent="0.25">
      <c r="A32" s="169"/>
      <c r="B32" s="169"/>
      <c r="C32" s="169"/>
      <c r="D32" s="169"/>
      <c r="E32" s="169" t="s">
        <v>2581</v>
      </c>
      <c r="F32" s="150">
        <v>0</v>
      </c>
      <c r="G32" s="169"/>
      <c r="H32" s="351" t="s">
        <v>2582</v>
      </c>
      <c r="I32" s="351"/>
      <c r="J32" s="150">
        <v>1.5</v>
      </c>
    </row>
    <row r="33" spans="1:10" ht="15.75" thickBot="1" x14ac:dyDescent="0.3">
      <c r="A33" s="161"/>
      <c r="B33" s="161"/>
      <c r="C33" s="161"/>
      <c r="D33" s="161"/>
      <c r="E33" s="161"/>
      <c r="F33" s="161"/>
      <c r="G33" s="161" t="s">
        <v>1056</v>
      </c>
      <c r="H33" s="151">
        <v>680</v>
      </c>
      <c r="I33" s="161" t="s">
        <v>1057</v>
      </c>
      <c r="J33" s="162">
        <v>1020</v>
      </c>
    </row>
    <row r="34" spans="1:10" ht="15.75" thickTop="1" x14ac:dyDescent="0.25">
      <c r="A34" s="152"/>
      <c r="B34" s="152"/>
      <c r="C34" s="152"/>
      <c r="D34" s="152"/>
      <c r="E34" s="152"/>
      <c r="F34" s="152"/>
      <c r="G34" s="152"/>
      <c r="H34" s="152"/>
      <c r="I34" s="152"/>
      <c r="J34" s="152"/>
    </row>
    <row r="35" spans="1:10" x14ac:dyDescent="0.25">
      <c r="A35" s="174" t="s">
        <v>1058</v>
      </c>
      <c r="B35" s="174"/>
      <c r="C35" s="174"/>
      <c r="D35" s="174" t="s">
        <v>13</v>
      </c>
      <c r="E35" s="174"/>
      <c r="F35" s="354"/>
      <c r="G35" s="354"/>
      <c r="H35" s="166"/>
      <c r="I35" s="174"/>
      <c r="J35" s="167">
        <v>65209.07</v>
      </c>
    </row>
    <row r="36" spans="1:10" x14ac:dyDescent="0.25">
      <c r="A36" s="170" t="s">
        <v>311</v>
      </c>
      <c r="B36" s="139" t="s">
        <v>1029</v>
      </c>
      <c r="C36" s="170" t="s">
        <v>1030</v>
      </c>
      <c r="D36" s="170" t="s">
        <v>1031</v>
      </c>
      <c r="E36" s="352" t="s">
        <v>1032</v>
      </c>
      <c r="F36" s="352"/>
      <c r="G36" s="140" t="s">
        <v>1033</v>
      </c>
      <c r="H36" s="139" t="s">
        <v>1034</v>
      </c>
      <c r="I36" s="139" t="s">
        <v>1035</v>
      </c>
      <c r="J36" s="139" t="s">
        <v>1036</v>
      </c>
    </row>
    <row r="37" spans="1:10" ht="26.45" customHeight="1" x14ac:dyDescent="0.25">
      <c r="A37" s="171" t="s">
        <v>1037</v>
      </c>
      <c r="B37" s="136" t="s">
        <v>192</v>
      </c>
      <c r="C37" s="171" t="s">
        <v>180</v>
      </c>
      <c r="D37" s="171" t="s">
        <v>193</v>
      </c>
      <c r="E37" s="353" t="s">
        <v>1048</v>
      </c>
      <c r="F37" s="353"/>
      <c r="G37" s="137" t="s">
        <v>179</v>
      </c>
      <c r="H37" s="141">
        <v>1</v>
      </c>
      <c r="I37" s="138">
        <v>49.59</v>
      </c>
      <c r="J37" s="138">
        <v>49.59</v>
      </c>
    </row>
    <row r="38" spans="1:10" ht="25.5" x14ac:dyDescent="0.25">
      <c r="A38" s="172" t="s">
        <v>1039</v>
      </c>
      <c r="B38" s="142" t="s">
        <v>1059</v>
      </c>
      <c r="C38" s="172" t="s">
        <v>180</v>
      </c>
      <c r="D38" s="172" t="s">
        <v>1060</v>
      </c>
      <c r="E38" s="350" t="s">
        <v>1042</v>
      </c>
      <c r="F38" s="350"/>
      <c r="G38" s="143" t="s">
        <v>1043</v>
      </c>
      <c r="H38" s="144">
        <v>0.8</v>
      </c>
      <c r="I38" s="145">
        <v>20.66</v>
      </c>
      <c r="J38" s="145">
        <v>16.52</v>
      </c>
    </row>
    <row r="39" spans="1:10" ht="25.5" x14ac:dyDescent="0.25">
      <c r="A39" s="172" t="s">
        <v>1039</v>
      </c>
      <c r="B39" s="142" t="s">
        <v>1061</v>
      </c>
      <c r="C39" s="172" t="s">
        <v>180</v>
      </c>
      <c r="D39" s="172" t="s">
        <v>1062</v>
      </c>
      <c r="E39" s="350" t="s">
        <v>1042</v>
      </c>
      <c r="F39" s="350"/>
      <c r="G39" s="143" t="s">
        <v>1043</v>
      </c>
      <c r="H39" s="144">
        <v>0.3</v>
      </c>
      <c r="I39" s="145">
        <v>21.91</v>
      </c>
      <c r="J39" s="145">
        <v>6.57</v>
      </c>
    </row>
    <row r="40" spans="1:10" ht="25.5" x14ac:dyDescent="0.25">
      <c r="A40" s="172" t="s">
        <v>1039</v>
      </c>
      <c r="B40" s="142" t="s">
        <v>1063</v>
      </c>
      <c r="C40" s="172" t="s">
        <v>180</v>
      </c>
      <c r="D40" s="172" t="s">
        <v>1064</v>
      </c>
      <c r="E40" s="350" t="s">
        <v>1042</v>
      </c>
      <c r="F40" s="350"/>
      <c r="G40" s="143" t="s">
        <v>1043</v>
      </c>
      <c r="H40" s="144">
        <v>0.95</v>
      </c>
      <c r="I40" s="145">
        <v>14.76</v>
      </c>
      <c r="J40" s="145">
        <v>14.02</v>
      </c>
    </row>
    <row r="41" spans="1:10" ht="38.25" x14ac:dyDescent="0.25">
      <c r="A41" s="173" t="s">
        <v>1049</v>
      </c>
      <c r="B41" s="146" t="s">
        <v>1067</v>
      </c>
      <c r="C41" s="173" t="s">
        <v>180</v>
      </c>
      <c r="D41" s="173" t="s">
        <v>2600</v>
      </c>
      <c r="E41" s="349" t="s">
        <v>1052</v>
      </c>
      <c r="F41" s="349"/>
      <c r="G41" s="147" t="s">
        <v>187</v>
      </c>
      <c r="H41" s="148">
        <v>0.22727269999999999</v>
      </c>
      <c r="I41" s="149">
        <v>21.2</v>
      </c>
      <c r="J41" s="149">
        <v>4.8099999999999996</v>
      </c>
    </row>
    <row r="42" spans="1:10" x14ac:dyDescent="0.25">
      <c r="A42" s="173" t="s">
        <v>1049</v>
      </c>
      <c r="B42" s="146" t="s">
        <v>1065</v>
      </c>
      <c r="C42" s="173" t="s">
        <v>180</v>
      </c>
      <c r="D42" s="173" t="s">
        <v>1066</v>
      </c>
      <c r="E42" s="349" t="s">
        <v>1052</v>
      </c>
      <c r="F42" s="349"/>
      <c r="G42" s="147" t="s">
        <v>144</v>
      </c>
      <c r="H42" s="148">
        <v>0.6</v>
      </c>
      <c r="I42" s="149">
        <v>0.64</v>
      </c>
      <c r="J42" s="149">
        <v>0.38</v>
      </c>
    </row>
    <row r="43" spans="1:10" x14ac:dyDescent="0.25">
      <c r="A43" s="173" t="s">
        <v>1049</v>
      </c>
      <c r="B43" s="146" t="s">
        <v>1068</v>
      </c>
      <c r="C43" s="173" t="s">
        <v>180</v>
      </c>
      <c r="D43" s="173" t="s">
        <v>1069</v>
      </c>
      <c r="E43" s="349" t="s">
        <v>1052</v>
      </c>
      <c r="F43" s="349"/>
      <c r="G43" s="147" t="s">
        <v>1070</v>
      </c>
      <c r="H43" s="148">
        <v>2.1999999999999999E-2</v>
      </c>
      <c r="I43" s="149">
        <v>21.03</v>
      </c>
      <c r="J43" s="149">
        <v>0.46</v>
      </c>
    </row>
    <row r="44" spans="1:10" ht="25.5" x14ac:dyDescent="0.25">
      <c r="A44" s="173" t="s">
        <v>1049</v>
      </c>
      <c r="B44" s="146" t="s">
        <v>1071</v>
      </c>
      <c r="C44" s="173" t="s">
        <v>180</v>
      </c>
      <c r="D44" s="173" t="s">
        <v>1072</v>
      </c>
      <c r="E44" s="349" t="s">
        <v>1052</v>
      </c>
      <c r="F44" s="349"/>
      <c r="G44" s="147" t="s">
        <v>141</v>
      </c>
      <c r="H44" s="148">
        <v>1.58</v>
      </c>
      <c r="I44" s="149">
        <v>3.32</v>
      </c>
      <c r="J44" s="149">
        <v>5.24</v>
      </c>
    </row>
    <row r="45" spans="1:10" x14ac:dyDescent="0.25">
      <c r="A45" s="173" t="s">
        <v>1049</v>
      </c>
      <c r="B45" s="146" t="s">
        <v>1073</v>
      </c>
      <c r="C45" s="173" t="s">
        <v>180</v>
      </c>
      <c r="D45" s="173" t="s">
        <v>1074</v>
      </c>
      <c r="E45" s="349" t="s">
        <v>1052</v>
      </c>
      <c r="F45" s="349"/>
      <c r="G45" s="147" t="s">
        <v>144</v>
      </c>
      <c r="H45" s="148">
        <v>0.15</v>
      </c>
      <c r="I45" s="149">
        <v>10.6</v>
      </c>
      <c r="J45" s="149">
        <v>1.59</v>
      </c>
    </row>
    <row r="46" spans="1:10" x14ac:dyDescent="0.25">
      <c r="A46" s="169"/>
      <c r="B46" s="169"/>
      <c r="C46" s="169"/>
      <c r="D46" s="169"/>
      <c r="E46" s="169" t="s">
        <v>1053</v>
      </c>
      <c r="F46" s="150">
        <v>29.68</v>
      </c>
      <c r="G46" s="169" t="s">
        <v>1054</v>
      </c>
      <c r="H46" s="150">
        <v>0</v>
      </c>
      <c r="I46" s="169" t="s">
        <v>1055</v>
      </c>
      <c r="J46" s="150">
        <v>29.68</v>
      </c>
    </row>
    <row r="47" spans="1:10" ht="14.45" customHeight="1" x14ac:dyDescent="0.25">
      <c r="A47" s="169"/>
      <c r="B47" s="169"/>
      <c r="C47" s="169"/>
      <c r="D47" s="169"/>
      <c r="E47" s="169" t="s">
        <v>2581</v>
      </c>
      <c r="F47" s="150">
        <v>0</v>
      </c>
      <c r="G47" s="169"/>
      <c r="H47" s="351" t="s">
        <v>2582</v>
      </c>
      <c r="I47" s="351"/>
      <c r="J47" s="150">
        <v>49.59</v>
      </c>
    </row>
    <row r="48" spans="1:10" ht="15.75" thickBot="1" x14ac:dyDescent="0.3">
      <c r="A48" s="161"/>
      <c r="B48" s="161"/>
      <c r="C48" s="161"/>
      <c r="D48" s="161"/>
      <c r="E48" s="161"/>
      <c r="F48" s="161"/>
      <c r="G48" s="161" t="s">
        <v>1056</v>
      </c>
      <c r="H48" s="151">
        <v>448.8</v>
      </c>
      <c r="I48" s="161" t="s">
        <v>1057</v>
      </c>
      <c r="J48" s="162">
        <v>22255.99</v>
      </c>
    </row>
    <row r="49" spans="1:10" ht="15.75" thickTop="1" x14ac:dyDescent="0.25">
      <c r="A49" s="152"/>
      <c r="B49" s="152"/>
      <c r="C49" s="152"/>
      <c r="D49" s="152"/>
      <c r="E49" s="152"/>
      <c r="F49" s="152"/>
      <c r="G49" s="152"/>
      <c r="H49" s="152"/>
      <c r="I49" s="152"/>
      <c r="J49" s="152"/>
    </row>
    <row r="50" spans="1:10" x14ac:dyDescent="0.25">
      <c r="A50" s="170" t="s">
        <v>181</v>
      </c>
      <c r="B50" s="139" t="s">
        <v>1029</v>
      </c>
      <c r="C50" s="170" t="s">
        <v>1030</v>
      </c>
      <c r="D50" s="170" t="s">
        <v>1031</v>
      </c>
      <c r="E50" s="352" t="s">
        <v>1032</v>
      </c>
      <c r="F50" s="352"/>
      <c r="G50" s="140" t="s">
        <v>1033</v>
      </c>
      <c r="H50" s="139" t="s">
        <v>1034</v>
      </c>
      <c r="I50" s="139" t="s">
        <v>1035</v>
      </c>
      <c r="J50" s="139" t="s">
        <v>1036</v>
      </c>
    </row>
    <row r="51" spans="1:10" ht="14.45" customHeight="1" x14ac:dyDescent="0.25">
      <c r="A51" s="171" t="s">
        <v>1037</v>
      </c>
      <c r="B51" s="136" t="s">
        <v>183</v>
      </c>
      <c r="C51" s="171" t="s">
        <v>180</v>
      </c>
      <c r="D51" s="171" t="s">
        <v>36</v>
      </c>
      <c r="E51" s="353" t="s">
        <v>1075</v>
      </c>
      <c r="F51" s="353"/>
      <c r="G51" s="137" t="s">
        <v>179</v>
      </c>
      <c r="H51" s="141">
        <v>1</v>
      </c>
      <c r="I51" s="138">
        <v>330.29</v>
      </c>
      <c r="J51" s="138">
        <v>330.29</v>
      </c>
    </row>
    <row r="52" spans="1:10" ht="38.25" x14ac:dyDescent="0.25">
      <c r="A52" s="172" t="s">
        <v>1039</v>
      </c>
      <c r="B52" s="142" t="s">
        <v>1076</v>
      </c>
      <c r="C52" s="172" t="s">
        <v>180</v>
      </c>
      <c r="D52" s="172" t="s">
        <v>1077</v>
      </c>
      <c r="E52" s="350" t="s">
        <v>1078</v>
      </c>
      <c r="F52" s="350"/>
      <c r="G52" s="143" t="s">
        <v>184</v>
      </c>
      <c r="H52" s="144">
        <v>0.01</v>
      </c>
      <c r="I52" s="145">
        <v>239.79</v>
      </c>
      <c r="J52" s="145">
        <v>2.39</v>
      </c>
    </row>
    <row r="53" spans="1:10" ht="25.5" x14ac:dyDescent="0.25">
      <c r="A53" s="172" t="s">
        <v>1039</v>
      </c>
      <c r="B53" s="142" t="s">
        <v>1059</v>
      </c>
      <c r="C53" s="172" t="s">
        <v>180</v>
      </c>
      <c r="D53" s="172" t="s">
        <v>1060</v>
      </c>
      <c r="E53" s="350" t="s">
        <v>1042</v>
      </c>
      <c r="F53" s="350"/>
      <c r="G53" s="143" t="s">
        <v>1043</v>
      </c>
      <c r="H53" s="144">
        <v>1</v>
      </c>
      <c r="I53" s="145">
        <v>20.66</v>
      </c>
      <c r="J53" s="145">
        <v>20.66</v>
      </c>
    </row>
    <row r="54" spans="1:10" ht="25.5" x14ac:dyDescent="0.25">
      <c r="A54" s="172" t="s">
        <v>1039</v>
      </c>
      <c r="B54" s="142" t="s">
        <v>1063</v>
      </c>
      <c r="C54" s="172" t="s">
        <v>180</v>
      </c>
      <c r="D54" s="172" t="s">
        <v>1064</v>
      </c>
      <c r="E54" s="350" t="s">
        <v>1042</v>
      </c>
      <c r="F54" s="350"/>
      <c r="G54" s="143" t="s">
        <v>1043</v>
      </c>
      <c r="H54" s="144">
        <v>2</v>
      </c>
      <c r="I54" s="145">
        <v>14.76</v>
      </c>
      <c r="J54" s="145">
        <v>29.52</v>
      </c>
    </row>
    <row r="55" spans="1:10" ht="25.5" x14ac:dyDescent="0.25">
      <c r="A55" s="173" t="s">
        <v>1049</v>
      </c>
      <c r="B55" s="146" t="s">
        <v>1079</v>
      </c>
      <c r="C55" s="173" t="s">
        <v>180</v>
      </c>
      <c r="D55" s="173" t="s">
        <v>2601</v>
      </c>
      <c r="E55" s="349" t="s">
        <v>1052</v>
      </c>
      <c r="F55" s="349"/>
      <c r="G55" s="147" t="s">
        <v>179</v>
      </c>
      <c r="H55" s="148">
        <v>1</v>
      </c>
      <c r="I55" s="149">
        <v>257.5</v>
      </c>
      <c r="J55" s="149">
        <v>257.5</v>
      </c>
    </row>
    <row r="56" spans="1:10" ht="25.5" x14ac:dyDescent="0.25">
      <c r="A56" s="173" t="s">
        <v>1049</v>
      </c>
      <c r="B56" s="146" t="s">
        <v>1071</v>
      </c>
      <c r="C56" s="173" t="s">
        <v>180</v>
      </c>
      <c r="D56" s="173" t="s">
        <v>1072</v>
      </c>
      <c r="E56" s="349" t="s">
        <v>1052</v>
      </c>
      <c r="F56" s="349"/>
      <c r="G56" s="147" t="s">
        <v>141</v>
      </c>
      <c r="H56" s="148">
        <v>4</v>
      </c>
      <c r="I56" s="149">
        <v>3.32</v>
      </c>
      <c r="J56" s="149">
        <v>13.28</v>
      </c>
    </row>
    <row r="57" spans="1:10" x14ac:dyDescent="0.25">
      <c r="A57" s="173" t="s">
        <v>1049</v>
      </c>
      <c r="B57" s="146" t="s">
        <v>1080</v>
      </c>
      <c r="C57" s="173" t="s">
        <v>180</v>
      </c>
      <c r="D57" s="173" t="s">
        <v>1081</v>
      </c>
      <c r="E57" s="349" t="s">
        <v>1052</v>
      </c>
      <c r="F57" s="349"/>
      <c r="G57" s="147" t="s">
        <v>144</v>
      </c>
      <c r="H57" s="148">
        <v>0.11</v>
      </c>
      <c r="I57" s="149">
        <v>10.78</v>
      </c>
      <c r="J57" s="149">
        <v>1.18</v>
      </c>
    </row>
    <row r="58" spans="1:10" ht="25.5" x14ac:dyDescent="0.25">
      <c r="A58" s="173" t="s">
        <v>1049</v>
      </c>
      <c r="B58" s="146" t="s">
        <v>1082</v>
      </c>
      <c r="C58" s="173" t="s">
        <v>180</v>
      </c>
      <c r="D58" s="173" t="s">
        <v>1083</v>
      </c>
      <c r="E58" s="349" t="s">
        <v>1052</v>
      </c>
      <c r="F58" s="349"/>
      <c r="G58" s="147" t="s">
        <v>141</v>
      </c>
      <c r="H58" s="148">
        <v>1</v>
      </c>
      <c r="I58" s="149">
        <v>5.76</v>
      </c>
      <c r="J58" s="149">
        <v>5.76</v>
      </c>
    </row>
    <row r="59" spans="1:10" x14ac:dyDescent="0.25">
      <c r="A59" s="169"/>
      <c r="B59" s="169"/>
      <c r="C59" s="169"/>
      <c r="D59" s="169"/>
      <c r="E59" s="169" t="s">
        <v>1053</v>
      </c>
      <c r="F59" s="150">
        <v>40.32</v>
      </c>
      <c r="G59" s="169" t="s">
        <v>1054</v>
      </c>
      <c r="H59" s="150">
        <v>0</v>
      </c>
      <c r="I59" s="169" t="s">
        <v>1055</v>
      </c>
      <c r="J59" s="150">
        <v>40.32</v>
      </c>
    </row>
    <row r="60" spans="1:10" ht="14.45" customHeight="1" x14ac:dyDescent="0.25">
      <c r="A60" s="169"/>
      <c r="B60" s="169"/>
      <c r="C60" s="169"/>
      <c r="D60" s="169"/>
      <c r="E60" s="169" t="s">
        <v>2581</v>
      </c>
      <c r="F60" s="150">
        <v>0</v>
      </c>
      <c r="G60" s="169"/>
      <c r="H60" s="351" t="s">
        <v>2582</v>
      </c>
      <c r="I60" s="351"/>
      <c r="J60" s="150">
        <v>330.29</v>
      </c>
    </row>
    <row r="61" spans="1:10" ht="15.75" thickBot="1" x14ac:dyDescent="0.3">
      <c r="A61" s="161"/>
      <c r="B61" s="161"/>
      <c r="C61" s="161"/>
      <c r="D61" s="161"/>
      <c r="E61" s="161"/>
      <c r="F61" s="161"/>
      <c r="G61" s="161" t="s">
        <v>1056</v>
      </c>
      <c r="H61" s="151">
        <v>4.5</v>
      </c>
      <c r="I61" s="161" t="s">
        <v>1057</v>
      </c>
      <c r="J61" s="162">
        <v>1486.3</v>
      </c>
    </row>
    <row r="62" spans="1:10" ht="15.75" thickTop="1" x14ac:dyDescent="0.25">
      <c r="A62" s="152"/>
      <c r="B62" s="152"/>
      <c r="C62" s="152"/>
      <c r="D62" s="152"/>
      <c r="E62" s="152"/>
      <c r="F62" s="152"/>
      <c r="G62" s="152"/>
      <c r="H62" s="152"/>
      <c r="I62" s="152"/>
      <c r="J62" s="152"/>
    </row>
    <row r="63" spans="1:10" x14ac:dyDescent="0.25">
      <c r="A63" s="170" t="s">
        <v>182</v>
      </c>
      <c r="B63" s="139" t="s">
        <v>1029</v>
      </c>
      <c r="C63" s="170" t="s">
        <v>1030</v>
      </c>
      <c r="D63" s="170" t="s">
        <v>1031</v>
      </c>
      <c r="E63" s="352" t="s">
        <v>1032</v>
      </c>
      <c r="F63" s="352"/>
      <c r="G63" s="140" t="s">
        <v>1033</v>
      </c>
      <c r="H63" s="139" t="s">
        <v>1034</v>
      </c>
      <c r="I63" s="139" t="s">
        <v>1035</v>
      </c>
      <c r="J63" s="139" t="s">
        <v>1036</v>
      </c>
    </row>
    <row r="64" spans="1:10" ht="14.45" customHeight="1" x14ac:dyDescent="0.25">
      <c r="A64" s="171" t="s">
        <v>1037</v>
      </c>
      <c r="B64" s="136" t="s">
        <v>378</v>
      </c>
      <c r="C64" s="171" t="s">
        <v>180</v>
      </c>
      <c r="D64" s="171" t="s">
        <v>379</v>
      </c>
      <c r="E64" s="353" t="s">
        <v>1042</v>
      </c>
      <c r="F64" s="353"/>
      <c r="G64" s="137" t="s">
        <v>179</v>
      </c>
      <c r="H64" s="141">
        <v>1</v>
      </c>
      <c r="I64" s="138">
        <v>3.69</v>
      </c>
      <c r="J64" s="138">
        <v>3.69</v>
      </c>
    </row>
    <row r="65" spans="1:10" ht="25.5" x14ac:dyDescent="0.25">
      <c r="A65" s="172" t="s">
        <v>1039</v>
      </c>
      <c r="B65" s="142" t="s">
        <v>1063</v>
      </c>
      <c r="C65" s="172" t="s">
        <v>180</v>
      </c>
      <c r="D65" s="172" t="s">
        <v>1064</v>
      </c>
      <c r="E65" s="350" t="s">
        <v>1042</v>
      </c>
      <c r="F65" s="350"/>
      <c r="G65" s="143" t="s">
        <v>1043</v>
      </c>
      <c r="H65" s="144">
        <v>0.25</v>
      </c>
      <c r="I65" s="145">
        <v>14.76</v>
      </c>
      <c r="J65" s="145">
        <v>3.69</v>
      </c>
    </row>
    <row r="66" spans="1:10" x14ac:dyDescent="0.25">
      <c r="A66" s="169"/>
      <c r="B66" s="169"/>
      <c r="C66" s="169"/>
      <c r="D66" s="169"/>
      <c r="E66" s="169" t="s">
        <v>1053</v>
      </c>
      <c r="F66" s="150">
        <v>2.83</v>
      </c>
      <c r="G66" s="169" t="s">
        <v>1054</v>
      </c>
      <c r="H66" s="150">
        <v>0</v>
      </c>
      <c r="I66" s="169" t="s">
        <v>1055</v>
      </c>
      <c r="J66" s="150">
        <v>2.83</v>
      </c>
    </row>
    <row r="67" spans="1:10" ht="14.45" customHeight="1" x14ac:dyDescent="0.25">
      <c r="A67" s="169"/>
      <c r="B67" s="169"/>
      <c r="C67" s="169"/>
      <c r="D67" s="169"/>
      <c r="E67" s="169" t="s">
        <v>2581</v>
      </c>
      <c r="F67" s="150">
        <v>0</v>
      </c>
      <c r="G67" s="169"/>
      <c r="H67" s="351" t="s">
        <v>2582</v>
      </c>
      <c r="I67" s="351"/>
      <c r="J67" s="150">
        <v>3.69</v>
      </c>
    </row>
    <row r="68" spans="1:10" ht="15.75" thickBot="1" x14ac:dyDescent="0.3">
      <c r="A68" s="161"/>
      <c r="B68" s="161"/>
      <c r="C68" s="161"/>
      <c r="D68" s="161"/>
      <c r="E68" s="161"/>
      <c r="F68" s="161"/>
      <c r="G68" s="161" t="s">
        <v>1056</v>
      </c>
      <c r="H68" s="151">
        <v>680</v>
      </c>
      <c r="I68" s="161" t="s">
        <v>1057</v>
      </c>
      <c r="J68" s="162">
        <v>2509.1999999999998</v>
      </c>
    </row>
    <row r="69" spans="1:10" ht="15.75" thickTop="1" x14ac:dyDescent="0.25">
      <c r="A69" s="152"/>
      <c r="B69" s="152"/>
      <c r="C69" s="152"/>
      <c r="D69" s="152"/>
      <c r="E69" s="152"/>
      <c r="F69" s="152"/>
      <c r="G69" s="152"/>
      <c r="H69" s="152"/>
      <c r="I69" s="152"/>
      <c r="J69" s="152"/>
    </row>
    <row r="70" spans="1:10" x14ac:dyDescent="0.25">
      <c r="A70" s="170" t="s">
        <v>185</v>
      </c>
      <c r="B70" s="139" t="s">
        <v>1029</v>
      </c>
      <c r="C70" s="170" t="s">
        <v>1030</v>
      </c>
      <c r="D70" s="170" t="s">
        <v>1031</v>
      </c>
      <c r="E70" s="352" t="s">
        <v>1032</v>
      </c>
      <c r="F70" s="352"/>
      <c r="G70" s="140" t="s">
        <v>1033</v>
      </c>
      <c r="H70" s="139" t="s">
        <v>1034</v>
      </c>
      <c r="I70" s="139" t="s">
        <v>1035</v>
      </c>
      <c r="J70" s="139" t="s">
        <v>1036</v>
      </c>
    </row>
    <row r="71" spans="1:10" ht="38.25" x14ac:dyDescent="0.25">
      <c r="A71" s="171" t="s">
        <v>1037</v>
      </c>
      <c r="B71" s="136" t="s">
        <v>380</v>
      </c>
      <c r="C71" s="171" t="s">
        <v>180</v>
      </c>
      <c r="D71" s="171" t="s">
        <v>381</v>
      </c>
      <c r="E71" s="353" t="s">
        <v>1075</v>
      </c>
      <c r="F71" s="353"/>
      <c r="G71" s="137" t="s">
        <v>179</v>
      </c>
      <c r="H71" s="141">
        <v>1</v>
      </c>
      <c r="I71" s="138">
        <v>374.88</v>
      </c>
      <c r="J71" s="138">
        <v>374.88</v>
      </c>
    </row>
    <row r="72" spans="1:10" ht="38.25" x14ac:dyDescent="0.25">
      <c r="A72" s="172" t="s">
        <v>1039</v>
      </c>
      <c r="B72" s="142" t="s">
        <v>1084</v>
      </c>
      <c r="C72" s="172" t="s">
        <v>180</v>
      </c>
      <c r="D72" s="172" t="s">
        <v>1085</v>
      </c>
      <c r="E72" s="350" t="s">
        <v>1075</v>
      </c>
      <c r="F72" s="350"/>
      <c r="G72" s="143" t="s">
        <v>179</v>
      </c>
      <c r="H72" s="144">
        <v>0.1449</v>
      </c>
      <c r="I72" s="145">
        <v>102.36</v>
      </c>
      <c r="J72" s="145">
        <v>14.83</v>
      </c>
    </row>
    <row r="73" spans="1:10" ht="38.25" x14ac:dyDescent="0.25">
      <c r="A73" s="172" t="s">
        <v>1039</v>
      </c>
      <c r="B73" s="142" t="s">
        <v>1086</v>
      </c>
      <c r="C73" s="172" t="s">
        <v>180</v>
      </c>
      <c r="D73" s="172" t="s">
        <v>1087</v>
      </c>
      <c r="E73" s="350" t="s">
        <v>1075</v>
      </c>
      <c r="F73" s="350"/>
      <c r="G73" s="143" t="s">
        <v>179</v>
      </c>
      <c r="H73" s="144">
        <v>0.1668</v>
      </c>
      <c r="I73" s="145">
        <v>104.92</v>
      </c>
      <c r="J73" s="145">
        <v>17.5</v>
      </c>
    </row>
    <row r="74" spans="1:10" ht="38.25" x14ac:dyDescent="0.25">
      <c r="A74" s="172" t="s">
        <v>1039</v>
      </c>
      <c r="B74" s="142" t="s">
        <v>1088</v>
      </c>
      <c r="C74" s="172" t="s">
        <v>180</v>
      </c>
      <c r="D74" s="172" t="s">
        <v>1089</v>
      </c>
      <c r="E74" s="350" t="s">
        <v>1075</v>
      </c>
      <c r="F74" s="350"/>
      <c r="G74" s="143" t="s">
        <v>179</v>
      </c>
      <c r="H74" s="144">
        <v>0.22639999999999999</v>
      </c>
      <c r="I74" s="145">
        <v>122.91</v>
      </c>
      <c r="J74" s="145">
        <v>27.82</v>
      </c>
    </row>
    <row r="75" spans="1:10" ht="38.25" x14ac:dyDescent="0.25">
      <c r="A75" s="172" t="s">
        <v>1039</v>
      </c>
      <c r="B75" s="142" t="s">
        <v>1090</v>
      </c>
      <c r="C75" s="172" t="s">
        <v>180</v>
      </c>
      <c r="D75" s="172" t="s">
        <v>1091</v>
      </c>
      <c r="E75" s="350" t="s">
        <v>1075</v>
      </c>
      <c r="F75" s="350"/>
      <c r="G75" s="143" t="s">
        <v>179</v>
      </c>
      <c r="H75" s="144">
        <v>0.17649999999999999</v>
      </c>
      <c r="I75" s="145">
        <v>158.08000000000001</v>
      </c>
      <c r="J75" s="145">
        <v>27.9</v>
      </c>
    </row>
    <row r="76" spans="1:10" ht="51" x14ac:dyDescent="0.25">
      <c r="A76" s="172" t="s">
        <v>1039</v>
      </c>
      <c r="B76" s="142" t="s">
        <v>1092</v>
      </c>
      <c r="C76" s="172" t="s">
        <v>180</v>
      </c>
      <c r="D76" s="172" t="s">
        <v>2602</v>
      </c>
      <c r="E76" s="350" t="s">
        <v>1093</v>
      </c>
      <c r="F76" s="350"/>
      <c r="G76" s="143" t="s">
        <v>179</v>
      </c>
      <c r="H76" s="144">
        <v>1.4510000000000001</v>
      </c>
      <c r="I76" s="145">
        <v>17.510000000000002</v>
      </c>
      <c r="J76" s="145">
        <v>25.4</v>
      </c>
    </row>
    <row r="77" spans="1:10" ht="51" x14ac:dyDescent="0.25">
      <c r="A77" s="172" t="s">
        <v>1039</v>
      </c>
      <c r="B77" s="142" t="s">
        <v>1094</v>
      </c>
      <c r="C77" s="172" t="s">
        <v>180</v>
      </c>
      <c r="D77" s="172" t="s">
        <v>2603</v>
      </c>
      <c r="E77" s="350" t="s">
        <v>1093</v>
      </c>
      <c r="F77" s="350"/>
      <c r="G77" s="143" t="s">
        <v>179</v>
      </c>
      <c r="H77" s="144">
        <v>1.4510000000000001</v>
      </c>
      <c r="I77" s="145">
        <v>32.159999999999997</v>
      </c>
      <c r="J77" s="145">
        <v>46.66</v>
      </c>
    </row>
    <row r="78" spans="1:10" ht="39.6" customHeight="1" x14ac:dyDescent="0.25">
      <c r="A78" s="172" t="s">
        <v>1039</v>
      </c>
      <c r="B78" s="142" t="s">
        <v>1095</v>
      </c>
      <c r="C78" s="172" t="s">
        <v>180</v>
      </c>
      <c r="D78" s="172" t="s">
        <v>2604</v>
      </c>
      <c r="E78" s="350" t="s">
        <v>1096</v>
      </c>
      <c r="F78" s="350"/>
      <c r="G78" s="143" t="s">
        <v>187</v>
      </c>
      <c r="H78" s="144">
        <v>2.6800000000000001E-2</v>
      </c>
      <c r="I78" s="145">
        <v>260.76</v>
      </c>
      <c r="J78" s="145">
        <v>6.98</v>
      </c>
    </row>
    <row r="79" spans="1:10" ht="26.45" customHeight="1" x14ac:dyDescent="0.25">
      <c r="A79" s="172" t="s">
        <v>1039</v>
      </c>
      <c r="B79" s="142" t="s">
        <v>1097</v>
      </c>
      <c r="C79" s="172" t="s">
        <v>180</v>
      </c>
      <c r="D79" s="172" t="s">
        <v>1098</v>
      </c>
      <c r="E79" s="350" t="s">
        <v>1078</v>
      </c>
      <c r="F79" s="350"/>
      <c r="G79" s="143" t="s">
        <v>179</v>
      </c>
      <c r="H79" s="144">
        <v>8.9999999999999993E-3</v>
      </c>
      <c r="I79" s="145">
        <v>12.07</v>
      </c>
      <c r="J79" s="145">
        <v>0.1</v>
      </c>
    </row>
    <row r="80" spans="1:10" ht="26.45" customHeight="1" x14ac:dyDescent="0.25">
      <c r="A80" s="172" t="s">
        <v>1039</v>
      </c>
      <c r="B80" s="142" t="s">
        <v>196</v>
      </c>
      <c r="C80" s="172" t="s">
        <v>180</v>
      </c>
      <c r="D80" s="172" t="s">
        <v>776</v>
      </c>
      <c r="E80" s="350" t="s">
        <v>1078</v>
      </c>
      <c r="F80" s="350"/>
      <c r="G80" s="143" t="s">
        <v>179</v>
      </c>
      <c r="H80" s="144">
        <v>1.4510000000000001</v>
      </c>
      <c r="I80" s="145">
        <v>20.13</v>
      </c>
      <c r="J80" s="145">
        <v>29.2</v>
      </c>
    </row>
    <row r="81" spans="1:10" ht="26.45" customHeight="1" x14ac:dyDescent="0.25">
      <c r="A81" s="172" t="s">
        <v>1039</v>
      </c>
      <c r="B81" s="142" t="s">
        <v>1099</v>
      </c>
      <c r="C81" s="172" t="s">
        <v>180</v>
      </c>
      <c r="D81" s="172" t="s">
        <v>1100</v>
      </c>
      <c r="E81" s="350" t="s">
        <v>1078</v>
      </c>
      <c r="F81" s="350"/>
      <c r="G81" s="143" t="s">
        <v>184</v>
      </c>
      <c r="H81" s="144">
        <v>0.04</v>
      </c>
      <c r="I81" s="145">
        <v>291.77999999999997</v>
      </c>
      <c r="J81" s="145">
        <v>11.67</v>
      </c>
    </row>
    <row r="82" spans="1:10" ht="39.6" customHeight="1" x14ac:dyDescent="0.25">
      <c r="A82" s="172" t="s">
        <v>1039</v>
      </c>
      <c r="B82" s="142" t="s">
        <v>1101</v>
      </c>
      <c r="C82" s="172" t="s">
        <v>180</v>
      </c>
      <c r="D82" s="172" t="s">
        <v>1102</v>
      </c>
      <c r="E82" s="350" t="s">
        <v>1103</v>
      </c>
      <c r="F82" s="350"/>
      <c r="G82" s="143" t="s">
        <v>141</v>
      </c>
      <c r="H82" s="144">
        <v>0.3221</v>
      </c>
      <c r="I82" s="145">
        <v>6.2</v>
      </c>
      <c r="J82" s="145">
        <v>1.99</v>
      </c>
    </row>
    <row r="83" spans="1:10" ht="39.6" customHeight="1" x14ac:dyDescent="0.25">
      <c r="A83" s="172" t="s">
        <v>1039</v>
      </c>
      <c r="B83" s="142" t="s">
        <v>1104</v>
      </c>
      <c r="C83" s="172" t="s">
        <v>180</v>
      </c>
      <c r="D83" s="172" t="s">
        <v>1105</v>
      </c>
      <c r="E83" s="350" t="s">
        <v>1103</v>
      </c>
      <c r="F83" s="350"/>
      <c r="G83" s="143" t="s">
        <v>141</v>
      </c>
      <c r="H83" s="144">
        <v>0.53690000000000004</v>
      </c>
      <c r="I83" s="145">
        <v>7.53</v>
      </c>
      <c r="J83" s="145">
        <v>4.04</v>
      </c>
    </row>
    <row r="84" spans="1:10" ht="39.6" customHeight="1" x14ac:dyDescent="0.25">
      <c r="A84" s="172" t="s">
        <v>1039</v>
      </c>
      <c r="B84" s="142" t="s">
        <v>1106</v>
      </c>
      <c r="C84" s="172" t="s">
        <v>180</v>
      </c>
      <c r="D84" s="172" t="s">
        <v>1107</v>
      </c>
      <c r="E84" s="350" t="s">
        <v>1103</v>
      </c>
      <c r="F84" s="350"/>
      <c r="G84" s="143" t="s">
        <v>187</v>
      </c>
      <c r="H84" s="144">
        <v>0.1074</v>
      </c>
      <c r="I84" s="145">
        <v>10.210000000000001</v>
      </c>
      <c r="J84" s="145">
        <v>1.0900000000000001</v>
      </c>
    </row>
    <row r="85" spans="1:10" ht="39.6" customHeight="1" x14ac:dyDescent="0.25">
      <c r="A85" s="172" t="s">
        <v>1039</v>
      </c>
      <c r="B85" s="142" t="s">
        <v>1108</v>
      </c>
      <c r="C85" s="172" t="s">
        <v>180</v>
      </c>
      <c r="D85" s="172" t="s">
        <v>1109</v>
      </c>
      <c r="E85" s="350" t="s">
        <v>1103</v>
      </c>
      <c r="F85" s="350"/>
      <c r="G85" s="143" t="s">
        <v>141</v>
      </c>
      <c r="H85" s="144">
        <v>0.85909999999999997</v>
      </c>
      <c r="I85" s="145">
        <v>1.71</v>
      </c>
      <c r="J85" s="145">
        <v>1.46</v>
      </c>
    </row>
    <row r="86" spans="1:10" ht="39.6" customHeight="1" x14ac:dyDescent="0.25">
      <c r="A86" s="172" t="s">
        <v>1039</v>
      </c>
      <c r="B86" s="142" t="s">
        <v>895</v>
      </c>
      <c r="C86" s="172" t="s">
        <v>180</v>
      </c>
      <c r="D86" s="172" t="s">
        <v>896</v>
      </c>
      <c r="E86" s="350" t="s">
        <v>1103</v>
      </c>
      <c r="F86" s="350"/>
      <c r="G86" s="143" t="s">
        <v>141</v>
      </c>
      <c r="H86" s="144">
        <v>2.5503</v>
      </c>
      <c r="I86" s="145">
        <v>2.42</v>
      </c>
      <c r="J86" s="145">
        <v>6.17</v>
      </c>
    </row>
    <row r="87" spans="1:10" ht="26.45" customHeight="1" x14ac:dyDescent="0.25">
      <c r="A87" s="172" t="s">
        <v>1039</v>
      </c>
      <c r="B87" s="142" t="s">
        <v>1110</v>
      </c>
      <c r="C87" s="172" t="s">
        <v>180</v>
      </c>
      <c r="D87" s="172" t="s">
        <v>1111</v>
      </c>
      <c r="E87" s="350" t="s">
        <v>1103</v>
      </c>
      <c r="F87" s="350"/>
      <c r="G87" s="143" t="s">
        <v>187</v>
      </c>
      <c r="H87" s="144">
        <v>0.16109999999999999</v>
      </c>
      <c r="I87" s="145">
        <v>8.86</v>
      </c>
      <c r="J87" s="145">
        <v>1.42</v>
      </c>
    </row>
    <row r="88" spans="1:10" ht="39.6" customHeight="1" x14ac:dyDescent="0.25">
      <c r="A88" s="172" t="s">
        <v>1039</v>
      </c>
      <c r="B88" s="142" t="s">
        <v>1112</v>
      </c>
      <c r="C88" s="172" t="s">
        <v>180</v>
      </c>
      <c r="D88" s="172" t="s">
        <v>1113</v>
      </c>
      <c r="E88" s="350" t="s">
        <v>1103</v>
      </c>
      <c r="F88" s="350"/>
      <c r="G88" s="143" t="s">
        <v>187</v>
      </c>
      <c r="H88" s="144">
        <v>0.18790000000000001</v>
      </c>
      <c r="I88" s="145">
        <v>19.329999999999998</v>
      </c>
      <c r="J88" s="145">
        <v>3.63</v>
      </c>
    </row>
    <row r="89" spans="1:10" ht="39.6" customHeight="1" x14ac:dyDescent="0.25">
      <c r="A89" s="172" t="s">
        <v>1039</v>
      </c>
      <c r="B89" s="142" t="s">
        <v>1114</v>
      </c>
      <c r="C89" s="172" t="s">
        <v>180</v>
      </c>
      <c r="D89" s="172" t="s">
        <v>1115</v>
      </c>
      <c r="E89" s="350" t="s">
        <v>1103</v>
      </c>
      <c r="F89" s="350"/>
      <c r="G89" s="143" t="s">
        <v>187</v>
      </c>
      <c r="H89" s="144">
        <v>2.6800000000000001E-2</v>
      </c>
      <c r="I89" s="145">
        <v>12.81</v>
      </c>
      <c r="J89" s="145">
        <v>0.34</v>
      </c>
    </row>
    <row r="90" spans="1:10" ht="26.45" customHeight="1" x14ac:dyDescent="0.25">
      <c r="A90" s="172" t="s">
        <v>1039</v>
      </c>
      <c r="B90" s="142" t="s">
        <v>1116</v>
      </c>
      <c r="C90" s="172" t="s">
        <v>180</v>
      </c>
      <c r="D90" s="172" t="s">
        <v>1117</v>
      </c>
      <c r="E90" s="350" t="s">
        <v>1103</v>
      </c>
      <c r="F90" s="350"/>
      <c r="G90" s="143" t="s">
        <v>187</v>
      </c>
      <c r="H90" s="144">
        <v>0.1074</v>
      </c>
      <c r="I90" s="145">
        <v>15.12</v>
      </c>
      <c r="J90" s="145">
        <v>1.62</v>
      </c>
    </row>
    <row r="91" spans="1:10" ht="39.6" customHeight="1" x14ac:dyDescent="0.25">
      <c r="A91" s="172" t="s">
        <v>1039</v>
      </c>
      <c r="B91" s="142" t="s">
        <v>1118</v>
      </c>
      <c r="C91" s="172" t="s">
        <v>180</v>
      </c>
      <c r="D91" s="172" t="s">
        <v>1119</v>
      </c>
      <c r="E91" s="350" t="s">
        <v>1103</v>
      </c>
      <c r="F91" s="350"/>
      <c r="G91" s="143" t="s">
        <v>187</v>
      </c>
      <c r="H91" s="144">
        <v>2.6800000000000001E-2</v>
      </c>
      <c r="I91" s="145">
        <v>71.650000000000006</v>
      </c>
      <c r="J91" s="145">
        <v>1.92</v>
      </c>
    </row>
    <row r="92" spans="1:10" ht="26.45" customHeight="1" x14ac:dyDescent="0.25">
      <c r="A92" s="172" t="s">
        <v>1039</v>
      </c>
      <c r="B92" s="142" t="s">
        <v>1120</v>
      </c>
      <c r="C92" s="172" t="s">
        <v>180</v>
      </c>
      <c r="D92" s="172" t="s">
        <v>1121</v>
      </c>
      <c r="E92" s="350" t="s">
        <v>1103</v>
      </c>
      <c r="F92" s="350"/>
      <c r="G92" s="143" t="s">
        <v>187</v>
      </c>
      <c r="H92" s="144">
        <v>2.6800000000000001E-2</v>
      </c>
      <c r="I92" s="145">
        <v>19.61</v>
      </c>
      <c r="J92" s="145">
        <v>0.52</v>
      </c>
    </row>
    <row r="93" spans="1:10" ht="26.45" customHeight="1" x14ac:dyDescent="0.25">
      <c r="A93" s="172" t="s">
        <v>1039</v>
      </c>
      <c r="B93" s="142" t="s">
        <v>1122</v>
      </c>
      <c r="C93" s="172" t="s">
        <v>180</v>
      </c>
      <c r="D93" s="172" t="s">
        <v>1123</v>
      </c>
      <c r="E93" s="350" t="s">
        <v>1103</v>
      </c>
      <c r="F93" s="350"/>
      <c r="G93" s="143" t="s">
        <v>187</v>
      </c>
      <c r="H93" s="144">
        <v>0.13420000000000001</v>
      </c>
      <c r="I93" s="145">
        <v>31.38</v>
      </c>
      <c r="J93" s="145">
        <v>4.21</v>
      </c>
    </row>
    <row r="94" spans="1:10" ht="39.6" customHeight="1" x14ac:dyDescent="0.25">
      <c r="A94" s="172" t="s">
        <v>1039</v>
      </c>
      <c r="B94" s="142" t="s">
        <v>1124</v>
      </c>
      <c r="C94" s="172" t="s">
        <v>180</v>
      </c>
      <c r="D94" s="172" t="s">
        <v>1125</v>
      </c>
      <c r="E94" s="350" t="s">
        <v>1103</v>
      </c>
      <c r="F94" s="350"/>
      <c r="G94" s="143" t="s">
        <v>187</v>
      </c>
      <c r="H94" s="144">
        <v>2.6800000000000001E-2</v>
      </c>
      <c r="I94" s="145">
        <v>33.049999999999997</v>
      </c>
      <c r="J94" s="145">
        <v>0.88</v>
      </c>
    </row>
    <row r="95" spans="1:10" ht="39.6" customHeight="1" x14ac:dyDescent="0.25">
      <c r="A95" s="172" t="s">
        <v>1039</v>
      </c>
      <c r="B95" s="142" t="s">
        <v>1126</v>
      </c>
      <c r="C95" s="172" t="s">
        <v>180</v>
      </c>
      <c r="D95" s="172" t="s">
        <v>2605</v>
      </c>
      <c r="E95" s="350" t="s">
        <v>1103</v>
      </c>
      <c r="F95" s="350"/>
      <c r="G95" s="143" t="s">
        <v>187</v>
      </c>
      <c r="H95" s="144">
        <v>0.16109999999999999</v>
      </c>
      <c r="I95" s="145">
        <v>75.72</v>
      </c>
      <c r="J95" s="145">
        <v>12.19</v>
      </c>
    </row>
    <row r="96" spans="1:10" ht="39.6" customHeight="1" x14ac:dyDescent="0.25">
      <c r="A96" s="172" t="s">
        <v>1039</v>
      </c>
      <c r="B96" s="142" t="s">
        <v>1127</v>
      </c>
      <c r="C96" s="172" t="s">
        <v>180</v>
      </c>
      <c r="D96" s="172" t="s">
        <v>1128</v>
      </c>
      <c r="E96" s="350" t="s">
        <v>1129</v>
      </c>
      <c r="F96" s="350"/>
      <c r="G96" s="143" t="s">
        <v>141</v>
      </c>
      <c r="H96" s="144">
        <v>8.8599999999999998E-2</v>
      </c>
      <c r="I96" s="145">
        <v>14.01</v>
      </c>
      <c r="J96" s="145">
        <v>1.24</v>
      </c>
    </row>
    <row r="97" spans="1:10" ht="39.6" customHeight="1" x14ac:dyDescent="0.25">
      <c r="A97" s="172" t="s">
        <v>1039</v>
      </c>
      <c r="B97" s="142" t="s">
        <v>264</v>
      </c>
      <c r="C97" s="172" t="s">
        <v>180</v>
      </c>
      <c r="D97" s="172" t="s">
        <v>344</v>
      </c>
      <c r="E97" s="350" t="s">
        <v>1129</v>
      </c>
      <c r="F97" s="350"/>
      <c r="G97" s="143" t="s">
        <v>141</v>
      </c>
      <c r="H97" s="144">
        <v>0.14230000000000001</v>
      </c>
      <c r="I97" s="145">
        <v>39.130000000000003</v>
      </c>
      <c r="J97" s="145">
        <v>5.56</v>
      </c>
    </row>
    <row r="98" spans="1:10" ht="39.6" customHeight="1" x14ac:dyDescent="0.25">
      <c r="A98" s="172" t="s">
        <v>1039</v>
      </c>
      <c r="B98" s="142" t="s">
        <v>1130</v>
      </c>
      <c r="C98" s="172" t="s">
        <v>180</v>
      </c>
      <c r="D98" s="172" t="s">
        <v>1131</v>
      </c>
      <c r="E98" s="350" t="s">
        <v>1129</v>
      </c>
      <c r="F98" s="350"/>
      <c r="G98" s="143" t="s">
        <v>187</v>
      </c>
      <c r="H98" s="144">
        <v>5.3699999999999998E-2</v>
      </c>
      <c r="I98" s="145">
        <v>6.59</v>
      </c>
      <c r="J98" s="145">
        <v>0.35</v>
      </c>
    </row>
    <row r="99" spans="1:10" ht="26.45" customHeight="1" x14ac:dyDescent="0.25">
      <c r="A99" s="172" t="s">
        <v>1039</v>
      </c>
      <c r="B99" s="142" t="s">
        <v>1132</v>
      </c>
      <c r="C99" s="172" t="s">
        <v>180</v>
      </c>
      <c r="D99" s="172" t="s">
        <v>1133</v>
      </c>
      <c r="E99" s="350" t="s">
        <v>1129</v>
      </c>
      <c r="F99" s="350"/>
      <c r="G99" s="143" t="s">
        <v>187</v>
      </c>
      <c r="H99" s="144">
        <v>2.6800000000000001E-2</v>
      </c>
      <c r="I99" s="145">
        <v>183.23</v>
      </c>
      <c r="J99" s="145">
        <v>4.91</v>
      </c>
    </row>
    <row r="100" spans="1:10" ht="39.6" customHeight="1" x14ac:dyDescent="0.25">
      <c r="A100" s="172" t="s">
        <v>1039</v>
      </c>
      <c r="B100" s="142" t="s">
        <v>1134</v>
      </c>
      <c r="C100" s="172" t="s">
        <v>180</v>
      </c>
      <c r="D100" s="172" t="s">
        <v>1135</v>
      </c>
      <c r="E100" s="350" t="s">
        <v>1129</v>
      </c>
      <c r="F100" s="350"/>
      <c r="G100" s="143" t="s">
        <v>187</v>
      </c>
      <c r="H100" s="144">
        <v>2.6800000000000001E-2</v>
      </c>
      <c r="I100" s="145">
        <v>58.31</v>
      </c>
      <c r="J100" s="145">
        <v>1.56</v>
      </c>
    </row>
    <row r="101" spans="1:10" ht="63.75" x14ac:dyDescent="0.25">
      <c r="A101" s="172" t="s">
        <v>1039</v>
      </c>
      <c r="B101" s="142" t="s">
        <v>1136</v>
      </c>
      <c r="C101" s="172" t="s">
        <v>180</v>
      </c>
      <c r="D101" s="172" t="s">
        <v>2606</v>
      </c>
      <c r="E101" s="350" t="s">
        <v>1129</v>
      </c>
      <c r="F101" s="350"/>
      <c r="G101" s="143" t="s">
        <v>187</v>
      </c>
      <c r="H101" s="144">
        <v>2.6800000000000001E-2</v>
      </c>
      <c r="I101" s="145">
        <v>246.15</v>
      </c>
      <c r="J101" s="145">
        <v>6.59</v>
      </c>
    </row>
    <row r="102" spans="1:10" ht="63.75" x14ac:dyDescent="0.25">
      <c r="A102" s="172" t="s">
        <v>1039</v>
      </c>
      <c r="B102" s="142" t="s">
        <v>1137</v>
      </c>
      <c r="C102" s="172" t="s">
        <v>180</v>
      </c>
      <c r="D102" s="172" t="s">
        <v>2607</v>
      </c>
      <c r="E102" s="350" t="s">
        <v>1129</v>
      </c>
      <c r="F102" s="350"/>
      <c r="G102" s="143" t="s">
        <v>187</v>
      </c>
      <c r="H102" s="144">
        <v>2.6800000000000001E-2</v>
      </c>
      <c r="I102" s="145">
        <v>171.67</v>
      </c>
      <c r="J102" s="145">
        <v>4.5999999999999996</v>
      </c>
    </row>
    <row r="103" spans="1:10" ht="39.6" customHeight="1" x14ac:dyDescent="0.25">
      <c r="A103" s="172" t="s">
        <v>1039</v>
      </c>
      <c r="B103" s="142" t="s">
        <v>1138</v>
      </c>
      <c r="C103" s="172" t="s">
        <v>180</v>
      </c>
      <c r="D103" s="172" t="s">
        <v>1139</v>
      </c>
      <c r="E103" s="350" t="s">
        <v>1129</v>
      </c>
      <c r="F103" s="350"/>
      <c r="G103" s="143" t="s">
        <v>187</v>
      </c>
      <c r="H103" s="144">
        <v>5.3699999999999998E-2</v>
      </c>
      <c r="I103" s="145">
        <v>103.82</v>
      </c>
      <c r="J103" s="145">
        <v>5.57</v>
      </c>
    </row>
    <row r="104" spans="1:10" ht="51" x14ac:dyDescent="0.25">
      <c r="A104" s="172" t="s">
        <v>1039</v>
      </c>
      <c r="B104" s="142" t="s">
        <v>1140</v>
      </c>
      <c r="C104" s="172" t="s">
        <v>180</v>
      </c>
      <c r="D104" s="172" t="s">
        <v>1141</v>
      </c>
      <c r="E104" s="350" t="s">
        <v>1129</v>
      </c>
      <c r="F104" s="350"/>
      <c r="G104" s="143" t="s">
        <v>141</v>
      </c>
      <c r="H104" s="144">
        <v>0.3221</v>
      </c>
      <c r="I104" s="145">
        <v>1.88</v>
      </c>
      <c r="J104" s="145">
        <v>0.6</v>
      </c>
    </row>
    <row r="105" spans="1:10" ht="39.6" customHeight="1" x14ac:dyDescent="0.25">
      <c r="A105" s="172" t="s">
        <v>1039</v>
      </c>
      <c r="B105" s="142" t="s">
        <v>1142</v>
      </c>
      <c r="C105" s="172" t="s">
        <v>180</v>
      </c>
      <c r="D105" s="172" t="s">
        <v>1143</v>
      </c>
      <c r="E105" s="350" t="s">
        <v>1129</v>
      </c>
      <c r="F105" s="350"/>
      <c r="G105" s="143" t="s">
        <v>141</v>
      </c>
      <c r="H105" s="144">
        <v>0.53690000000000004</v>
      </c>
      <c r="I105" s="145">
        <v>0.95</v>
      </c>
      <c r="J105" s="145">
        <v>0.51</v>
      </c>
    </row>
    <row r="106" spans="1:10" ht="26.45" customHeight="1" x14ac:dyDescent="0.25">
      <c r="A106" s="172" t="s">
        <v>1039</v>
      </c>
      <c r="B106" s="142" t="s">
        <v>1144</v>
      </c>
      <c r="C106" s="172" t="s">
        <v>180</v>
      </c>
      <c r="D106" s="172" t="s">
        <v>1145</v>
      </c>
      <c r="E106" s="350" t="s">
        <v>1146</v>
      </c>
      <c r="F106" s="350"/>
      <c r="G106" s="143" t="s">
        <v>184</v>
      </c>
      <c r="H106" s="144">
        <v>3.9E-2</v>
      </c>
      <c r="I106" s="145">
        <v>58.39</v>
      </c>
      <c r="J106" s="145">
        <v>2.27</v>
      </c>
    </row>
    <row r="107" spans="1:10" ht="26.45" customHeight="1" x14ac:dyDescent="0.25">
      <c r="A107" s="172" t="s">
        <v>1039</v>
      </c>
      <c r="B107" s="142" t="s">
        <v>1147</v>
      </c>
      <c r="C107" s="172" t="s">
        <v>180</v>
      </c>
      <c r="D107" s="172" t="s">
        <v>1148</v>
      </c>
      <c r="E107" s="350" t="s">
        <v>1146</v>
      </c>
      <c r="F107" s="350"/>
      <c r="G107" s="143" t="s">
        <v>184</v>
      </c>
      <c r="H107" s="144">
        <v>0.01</v>
      </c>
      <c r="I107" s="145">
        <v>35.4</v>
      </c>
      <c r="J107" s="145">
        <v>0.35</v>
      </c>
    </row>
    <row r="108" spans="1:10" ht="25.5" x14ac:dyDescent="0.25">
      <c r="A108" s="172" t="s">
        <v>1039</v>
      </c>
      <c r="B108" s="142" t="s">
        <v>194</v>
      </c>
      <c r="C108" s="172" t="s">
        <v>180</v>
      </c>
      <c r="D108" s="172" t="s">
        <v>195</v>
      </c>
      <c r="E108" s="350" t="s">
        <v>1149</v>
      </c>
      <c r="F108" s="350"/>
      <c r="G108" s="143" t="s">
        <v>179</v>
      </c>
      <c r="H108" s="144">
        <v>1.4293</v>
      </c>
      <c r="I108" s="145">
        <v>8.52</v>
      </c>
      <c r="J108" s="145">
        <v>12.17</v>
      </c>
    </row>
    <row r="109" spans="1:10" ht="25.5" x14ac:dyDescent="0.25">
      <c r="A109" s="172" t="s">
        <v>1039</v>
      </c>
      <c r="B109" s="142" t="s">
        <v>1059</v>
      </c>
      <c r="C109" s="172" t="s">
        <v>180</v>
      </c>
      <c r="D109" s="172" t="s">
        <v>1060</v>
      </c>
      <c r="E109" s="350" t="s">
        <v>1042</v>
      </c>
      <c r="F109" s="350"/>
      <c r="G109" s="143" t="s">
        <v>1043</v>
      </c>
      <c r="H109" s="144">
        <v>1.1154999999999999</v>
      </c>
      <c r="I109" s="145">
        <v>20.66</v>
      </c>
      <c r="J109" s="145">
        <v>23.04</v>
      </c>
    </row>
    <row r="110" spans="1:10" ht="25.5" x14ac:dyDescent="0.25">
      <c r="A110" s="173" t="s">
        <v>1049</v>
      </c>
      <c r="B110" s="146" t="s">
        <v>1150</v>
      </c>
      <c r="C110" s="173" t="s">
        <v>180</v>
      </c>
      <c r="D110" s="173" t="s">
        <v>1151</v>
      </c>
      <c r="E110" s="349" t="s">
        <v>1052</v>
      </c>
      <c r="F110" s="349"/>
      <c r="G110" s="147" t="s">
        <v>187</v>
      </c>
      <c r="H110" s="148">
        <v>2.6800000000000001E-2</v>
      </c>
      <c r="I110" s="149">
        <v>126.87</v>
      </c>
      <c r="J110" s="149">
        <v>3.4</v>
      </c>
    </row>
    <row r="111" spans="1:10" ht="25.5" x14ac:dyDescent="0.25">
      <c r="A111" s="173" t="s">
        <v>1049</v>
      </c>
      <c r="B111" s="146" t="s">
        <v>1152</v>
      </c>
      <c r="C111" s="173" t="s">
        <v>180</v>
      </c>
      <c r="D111" s="173" t="s">
        <v>1153</v>
      </c>
      <c r="E111" s="349" t="s">
        <v>1052</v>
      </c>
      <c r="F111" s="349"/>
      <c r="G111" s="147" t="s">
        <v>187</v>
      </c>
      <c r="H111" s="148">
        <v>2.6800000000000001E-2</v>
      </c>
      <c r="I111" s="149">
        <v>122.69</v>
      </c>
      <c r="J111" s="149">
        <v>3.28</v>
      </c>
    </row>
    <row r="112" spans="1:10" ht="38.25" x14ac:dyDescent="0.25">
      <c r="A112" s="173" t="s">
        <v>1049</v>
      </c>
      <c r="B112" s="146" t="s">
        <v>1154</v>
      </c>
      <c r="C112" s="173" t="s">
        <v>180</v>
      </c>
      <c r="D112" s="173" t="s">
        <v>1155</v>
      </c>
      <c r="E112" s="349" t="s">
        <v>1052</v>
      </c>
      <c r="F112" s="349"/>
      <c r="G112" s="147" t="s">
        <v>851</v>
      </c>
      <c r="H112" s="148">
        <v>2.6800000000000001E-2</v>
      </c>
      <c r="I112" s="149">
        <v>37.9</v>
      </c>
      <c r="J112" s="149">
        <v>1.01</v>
      </c>
    </row>
    <row r="113" spans="1:10" ht="25.5" x14ac:dyDescent="0.25">
      <c r="A113" s="173" t="s">
        <v>1049</v>
      </c>
      <c r="B113" s="146" t="s">
        <v>1156</v>
      </c>
      <c r="C113" s="173" t="s">
        <v>180</v>
      </c>
      <c r="D113" s="173" t="s">
        <v>1157</v>
      </c>
      <c r="E113" s="349" t="s">
        <v>1052</v>
      </c>
      <c r="F113" s="349"/>
      <c r="G113" s="147" t="s">
        <v>179</v>
      </c>
      <c r="H113" s="148">
        <v>1</v>
      </c>
      <c r="I113" s="149">
        <v>45.73</v>
      </c>
      <c r="J113" s="149">
        <v>45.73</v>
      </c>
    </row>
    <row r="114" spans="1:10" ht="25.5" x14ac:dyDescent="0.25">
      <c r="A114" s="173" t="s">
        <v>1049</v>
      </c>
      <c r="B114" s="146" t="s">
        <v>1158</v>
      </c>
      <c r="C114" s="173" t="s">
        <v>180</v>
      </c>
      <c r="D114" s="173" t="s">
        <v>1159</v>
      </c>
      <c r="E114" s="349" t="s">
        <v>1160</v>
      </c>
      <c r="F114" s="349"/>
      <c r="G114" s="147" t="s">
        <v>141</v>
      </c>
      <c r="H114" s="148">
        <v>1.2782</v>
      </c>
      <c r="I114" s="149">
        <v>2.04</v>
      </c>
      <c r="J114" s="149">
        <v>2.6</v>
      </c>
    </row>
    <row r="115" spans="1:10" x14ac:dyDescent="0.25">
      <c r="A115" s="169"/>
      <c r="B115" s="169"/>
      <c r="C115" s="169"/>
      <c r="D115" s="169"/>
      <c r="E115" s="169" t="s">
        <v>1053</v>
      </c>
      <c r="F115" s="150">
        <v>98.23</v>
      </c>
      <c r="G115" s="169" t="s">
        <v>1054</v>
      </c>
      <c r="H115" s="150">
        <v>0</v>
      </c>
      <c r="I115" s="169" t="s">
        <v>1055</v>
      </c>
      <c r="J115" s="150">
        <v>98.23</v>
      </c>
    </row>
    <row r="116" spans="1:10" ht="14.45" customHeight="1" x14ac:dyDescent="0.25">
      <c r="A116" s="169"/>
      <c r="B116" s="169"/>
      <c r="C116" s="169"/>
      <c r="D116" s="169"/>
      <c r="E116" s="169" t="s">
        <v>2581</v>
      </c>
      <c r="F116" s="150">
        <v>0</v>
      </c>
      <c r="G116" s="169"/>
      <c r="H116" s="351" t="s">
        <v>2582</v>
      </c>
      <c r="I116" s="351"/>
      <c r="J116" s="150">
        <v>374.88</v>
      </c>
    </row>
    <row r="117" spans="1:10" ht="15.75" thickBot="1" x14ac:dyDescent="0.3">
      <c r="A117" s="161"/>
      <c r="B117" s="161"/>
      <c r="C117" s="161"/>
      <c r="D117" s="161"/>
      <c r="E117" s="161"/>
      <c r="F117" s="161"/>
      <c r="G117" s="161" t="s">
        <v>1056</v>
      </c>
      <c r="H117" s="151">
        <v>19.5</v>
      </c>
      <c r="I117" s="161" t="s">
        <v>1057</v>
      </c>
      <c r="J117" s="162">
        <v>7310.16</v>
      </c>
    </row>
    <row r="118" spans="1:10" ht="15.75" thickTop="1" x14ac:dyDescent="0.25">
      <c r="A118" s="152"/>
      <c r="B118" s="152"/>
      <c r="C118" s="152"/>
      <c r="D118" s="152"/>
      <c r="E118" s="152"/>
      <c r="F118" s="152"/>
      <c r="G118" s="152"/>
      <c r="H118" s="152"/>
      <c r="I118" s="152"/>
      <c r="J118" s="152"/>
    </row>
    <row r="119" spans="1:10" x14ac:dyDescent="0.25">
      <c r="A119" s="170" t="s">
        <v>188</v>
      </c>
      <c r="B119" s="139" t="s">
        <v>1029</v>
      </c>
      <c r="C119" s="170" t="s">
        <v>1030</v>
      </c>
      <c r="D119" s="170" t="s">
        <v>1031</v>
      </c>
      <c r="E119" s="352" t="s">
        <v>1032</v>
      </c>
      <c r="F119" s="352"/>
      <c r="G119" s="140" t="s">
        <v>1033</v>
      </c>
      <c r="H119" s="139" t="s">
        <v>1034</v>
      </c>
      <c r="I119" s="139" t="s">
        <v>1035</v>
      </c>
      <c r="J119" s="139" t="s">
        <v>1036</v>
      </c>
    </row>
    <row r="120" spans="1:10" ht="38.25" x14ac:dyDescent="0.25">
      <c r="A120" s="171" t="s">
        <v>1037</v>
      </c>
      <c r="B120" s="136" t="s">
        <v>382</v>
      </c>
      <c r="C120" s="171" t="s">
        <v>180</v>
      </c>
      <c r="D120" s="171" t="s">
        <v>383</v>
      </c>
      <c r="E120" s="353" t="s">
        <v>1075</v>
      </c>
      <c r="F120" s="353"/>
      <c r="G120" s="137" t="s">
        <v>179</v>
      </c>
      <c r="H120" s="141">
        <v>1</v>
      </c>
      <c r="I120" s="138">
        <v>667.55</v>
      </c>
      <c r="J120" s="138">
        <v>667.55</v>
      </c>
    </row>
    <row r="121" spans="1:10" ht="38.25" x14ac:dyDescent="0.25">
      <c r="A121" s="172" t="s">
        <v>1039</v>
      </c>
      <c r="B121" s="142" t="s">
        <v>1084</v>
      </c>
      <c r="C121" s="172" t="s">
        <v>180</v>
      </c>
      <c r="D121" s="172" t="s">
        <v>1085</v>
      </c>
      <c r="E121" s="350" t="s">
        <v>1075</v>
      </c>
      <c r="F121" s="350"/>
      <c r="G121" s="143" t="s">
        <v>179</v>
      </c>
      <c r="H121" s="144">
        <v>0.26119999999999999</v>
      </c>
      <c r="I121" s="145">
        <v>102.36</v>
      </c>
      <c r="J121" s="145">
        <v>26.73</v>
      </c>
    </row>
    <row r="122" spans="1:10" ht="38.25" x14ac:dyDescent="0.25">
      <c r="A122" s="172" t="s">
        <v>1039</v>
      </c>
      <c r="B122" s="142" t="s">
        <v>1086</v>
      </c>
      <c r="C122" s="172" t="s">
        <v>180</v>
      </c>
      <c r="D122" s="172" t="s">
        <v>1087</v>
      </c>
      <c r="E122" s="350" t="s">
        <v>1075</v>
      </c>
      <c r="F122" s="350"/>
      <c r="G122" s="143" t="s">
        <v>179</v>
      </c>
      <c r="H122" s="144">
        <v>0.30070000000000002</v>
      </c>
      <c r="I122" s="145">
        <v>104.92</v>
      </c>
      <c r="J122" s="145">
        <v>31.54</v>
      </c>
    </row>
    <row r="123" spans="1:10" ht="38.25" x14ac:dyDescent="0.25">
      <c r="A123" s="172" t="s">
        <v>1039</v>
      </c>
      <c r="B123" s="142" t="s">
        <v>1161</v>
      </c>
      <c r="C123" s="172" t="s">
        <v>180</v>
      </c>
      <c r="D123" s="172" t="s">
        <v>1162</v>
      </c>
      <c r="E123" s="350" t="s">
        <v>1075</v>
      </c>
      <c r="F123" s="350"/>
      <c r="G123" s="143" t="s">
        <v>179</v>
      </c>
      <c r="H123" s="144">
        <v>8.3000000000000004E-2</v>
      </c>
      <c r="I123" s="145">
        <v>89.31</v>
      </c>
      <c r="J123" s="145">
        <v>7.41</v>
      </c>
    </row>
    <row r="124" spans="1:10" ht="38.25" x14ac:dyDescent="0.25">
      <c r="A124" s="172" t="s">
        <v>1039</v>
      </c>
      <c r="B124" s="142" t="s">
        <v>1163</v>
      </c>
      <c r="C124" s="172" t="s">
        <v>180</v>
      </c>
      <c r="D124" s="172" t="s">
        <v>1164</v>
      </c>
      <c r="E124" s="350" t="s">
        <v>1075</v>
      </c>
      <c r="F124" s="350"/>
      <c r="G124" s="143" t="s">
        <v>179</v>
      </c>
      <c r="H124" s="144">
        <v>9.5600000000000004E-2</v>
      </c>
      <c r="I124" s="145">
        <v>91.13</v>
      </c>
      <c r="J124" s="145">
        <v>8.7100000000000009</v>
      </c>
    </row>
    <row r="125" spans="1:10" ht="38.25" x14ac:dyDescent="0.25">
      <c r="A125" s="172" t="s">
        <v>1039</v>
      </c>
      <c r="B125" s="142" t="s">
        <v>1088</v>
      </c>
      <c r="C125" s="172" t="s">
        <v>180</v>
      </c>
      <c r="D125" s="172" t="s">
        <v>1089</v>
      </c>
      <c r="E125" s="350" t="s">
        <v>1075</v>
      </c>
      <c r="F125" s="350"/>
      <c r="G125" s="143" t="s">
        <v>179</v>
      </c>
      <c r="H125" s="144">
        <v>0.40810000000000002</v>
      </c>
      <c r="I125" s="145">
        <v>122.91</v>
      </c>
      <c r="J125" s="145">
        <v>50.15</v>
      </c>
    </row>
    <row r="126" spans="1:10" ht="38.25" x14ac:dyDescent="0.25">
      <c r="A126" s="172" t="s">
        <v>1039</v>
      </c>
      <c r="B126" s="142" t="s">
        <v>1090</v>
      </c>
      <c r="C126" s="172" t="s">
        <v>180</v>
      </c>
      <c r="D126" s="172" t="s">
        <v>1091</v>
      </c>
      <c r="E126" s="350" t="s">
        <v>1075</v>
      </c>
      <c r="F126" s="350"/>
      <c r="G126" s="143" t="s">
        <v>179</v>
      </c>
      <c r="H126" s="144">
        <v>0.31819999999999998</v>
      </c>
      <c r="I126" s="145">
        <v>158.08000000000001</v>
      </c>
      <c r="J126" s="145">
        <v>50.3</v>
      </c>
    </row>
    <row r="127" spans="1:10" ht="38.25" x14ac:dyDescent="0.25">
      <c r="A127" s="172" t="s">
        <v>1039</v>
      </c>
      <c r="B127" s="142" t="s">
        <v>1165</v>
      </c>
      <c r="C127" s="172" t="s">
        <v>180</v>
      </c>
      <c r="D127" s="172" t="s">
        <v>1166</v>
      </c>
      <c r="E127" s="350" t="s">
        <v>1075</v>
      </c>
      <c r="F127" s="350"/>
      <c r="G127" s="143" t="s">
        <v>179</v>
      </c>
      <c r="H127" s="144">
        <v>0.12970000000000001</v>
      </c>
      <c r="I127" s="145">
        <v>104.82</v>
      </c>
      <c r="J127" s="145">
        <v>13.59</v>
      </c>
    </row>
    <row r="128" spans="1:10" ht="38.25" x14ac:dyDescent="0.25">
      <c r="A128" s="172" t="s">
        <v>1039</v>
      </c>
      <c r="B128" s="142" t="s">
        <v>1167</v>
      </c>
      <c r="C128" s="172" t="s">
        <v>180</v>
      </c>
      <c r="D128" s="172" t="s">
        <v>1168</v>
      </c>
      <c r="E128" s="350" t="s">
        <v>1075</v>
      </c>
      <c r="F128" s="350"/>
      <c r="G128" s="143" t="s">
        <v>179</v>
      </c>
      <c r="H128" s="144">
        <v>0.1011</v>
      </c>
      <c r="I128" s="145">
        <v>132.12</v>
      </c>
      <c r="J128" s="145">
        <v>13.35</v>
      </c>
    </row>
    <row r="129" spans="1:10" ht="51" x14ac:dyDescent="0.25">
      <c r="A129" s="172" t="s">
        <v>1039</v>
      </c>
      <c r="B129" s="142" t="s">
        <v>1092</v>
      </c>
      <c r="C129" s="172" t="s">
        <v>180</v>
      </c>
      <c r="D129" s="172" t="s">
        <v>2602</v>
      </c>
      <c r="E129" s="350" t="s">
        <v>1093</v>
      </c>
      <c r="F129" s="350"/>
      <c r="G129" s="143" t="s">
        <v>179</v>
      </c>
      <c r="H129" s="144">
        <v>1.3566</v>
      </c>
      <c r="I129" s="145">
        <v>17.510000000000002</v>
      </c>
      <c r="J129" s="145">
        <v>23.75</v>
      </c>
    </row>
    <row r="130" spans="1:10" ht="51" x14ac:dyDescent="0.25">
      <c r="A130" s="172" t="s">
        <v>1039</v>
      </c>
      <c r="B130" s="142" t="s">
        <v>1094</v>
      </c>
      <c r="C130" s="172" t="s">
        <v>180</v>
      </c>
      <c r="D130" s="172" t="s">
        <v>2603</v>
      </c>
      <c r="E130" s="350" t="s">
        <v>1093</v>
      </c>
      <c r="F130" s="350"/>
      <c r="G130" s="143" t="s">
        <v>179</v>
      </c>
      <c r="H130" s="144">
        <v>1.3566</v>
      </c>
      <c r="I130" s="145">
        <v>32.159999999999997</v>
      </c>
      <c r="J130" s="145">
        <v>43.62</v>
      </c>
    </row>
    <row r="131" spans="1:10" ht="39.6" customHeight="1" x14ac:dyDescent="0.25">
      <c r="A131" s="172" t="s">
        <v>1039</v>
      </c>
      <c r="B131" s="142" t="s">
        <v>1095</v>
      </c>
      <c r="C131" s="172" t="s">
        <v>180</v>
      </c>
      <c r="D131" s="172" t="s">
        <v>2604</v>
      </c>
      <c r="E131" s="350" t="s">
        <v>1096</v>
      </c>
      <c r="F131" s="350"/>
      <c r="G131" s="143" t="s">
        <v>187</v>
      </c>
      <c r="H131" s="144">
        <v>3.4799999999999998E-2</v>
      </c>
      <c r="I131" s="145">
        <v>260.76</v>
      </c>
      <c r="J131" s="145">
        <v>9.07</v>
      </c>
    </row>
    <row r="132" spans="1:10" ht="39.6" customHeight="1" x14ac:dyDescent="0.25">
      <c r="A132" s="172" t="s">
        <v>1039</v>
      </c>
      <c r="B132" s="142" t="s">
        <v>1169</v>
      </c>
      <c r="C132" s="172" t="s">
        <v>180</v>
      </c>
      <c r="D132" s="172" t="s">
        <v>2608</v>
      </c>
      <c r="E132" s="350" t="s">
        <v>1096</v>
      </c>
      <c r="F132" s="350"/>
      <c r="G132" s="143" t="s">
        <v>187</v>
      </c>
      <c r="H132" s="144">
        <v>5.2200000000000003E-2</v>
      </c>
      <c r="I132" s="145">
        <v>48.3</v>
      </c>
      <c r="J132" s="145">
        <v>2.52</v>
      </c>
    </row>
    <row r="133" spans="1:10" ht="51" x14ac:dyDescent="0.25">
      <c r="A133" s="172" t="s">
        <v>1039</v>
      </c>
      <c r="B133" s="142" t="s">
        <v>1170</v>
      </c>
      <c r="C133" s="172" t="s">
        <v>180</v>
      </c>
      <c r="D133" s="172" t="s">
        <v>2609</v>
      </c>
      <c r="E133" s="350" t="s">
        <v>1096</v>
      </c>
      <c r="F133" s="350"/>
      <c r="G133" s="143" t="s">
        <v>179</v>
      </c>
      <c r="H133" s="144">
        <v>9.0499999999999997E-2</v>
      </c>
      <c r="I133" s="145">
        <v>588.94000000000005</v>
      </c>
      <c r="J133" s="145">
        <v>53.29</v>
      </c>
    </row>
    <row r="134" spans="1:10" ht="26.45" customHeight="1" x14ac:dyDescent="0.25">
      <c r="A134" s="172" t="s">
        <v>1039</v>
      </c>
      <c r="B134" s="142" t="s">
        <v>1097</v>
      </c>
      <c r="C134" s="172" t="s">
        <v>180</v>
      </c>
      <c r="D134" s="172" t="s">
        <v>1098</v>
      </c>
      <c r="E134" s="350" t="s">
        <v>1078</v>
      </c>
      <c r="F134" s="350"/>
      <c r="G134" s="143" t="s">
        <v>179</v>
      </c>
      <c r="H134" s="144">
        <v>6.4000000000000003E-3</v>
      </c>
      <c r="I134" s="145">
        <v>12.07</v>
      </c>
      <c r="J134" s="145">
        <v>7.0000000000000007E-2</v>
      </c>
    </row>
    <row r="135" spans="1:10" ht="26.45" customHeight="1" x14ac:dyDescent="0.25">
      <c r="A135" s="172" t="s">
        <v>1039</v>
      </c>
      <c r="B135" s="142" t="s">
        <v>196</v>
      </c>
      <c r="C135" s="172" t="s">
        <v>180</v>
      </c>
      <c r="D135" s="172" t="s">
        <v>776</v>
      </c>
      <c r="E135" s="350" t="s">
        <v>1078</v>
      </c>
      <c r="F135" s="350"/>
      <c r="G135" s="143" t="s">
        <v>179</v>
      </c>
      <c r="H135" s="144">
        <v>1.3328</v>
      </c>
      <c r="I135" s="145">
        <v>20.13</v>
      </c>
      <c r="J135" s="145">
        <v>26.82</v>
      </c>
    </row>
    <row r="136" spans="1:10" ht="26.45" customHeight="1" x14ac:dyDescent="0.25">
      <c r="A136" s="172" t="s">
        <v>1039</v>
      </c>
      <c r="B136" s="142" t="s">
        <v>1099</v>
      </c>
      <c r="C136" s="172" t="s">
        <v>180</v>
      </c>
      <c r="D136" s="172" t="s">
        <v>1100</v>
      </c>
      <c r="E136" s="350" t="s">
        <v>1078</v>
      </c>
      <c r="F136" s="350"/>
      <c r="G136" s="143" t="s">
        <v>184</v>
      </c>
      <c r="H136" s="144">
        <v>2.86E-2</v>
      </c>
      <c r="I136" s="145">
        <v>291.77999999999997</v>
      </c>
      <c r="J136" s="145">
        <v>8.34</v>
      </c>
    </row>
    <row r="137" spans="1:10" ht="39.6" customHeight="1" x14ac:dyDescent="0.25">
      <c r="A137" s="172" t="s">
        <v>1039</v>
      </c>
      <c r="B137" s="142" t="s">
        <v>1101</v>
      </c>
      <c r="C137" s="172" t="s">
        <v>180</v>
      </c>
      <c r="D137" s="172" t="s">
        <v>1102</v>
      </c>
      <c r="E137" s="350" t="s">
        <v>1103</v>
      </c>
      <c r="F137" s="350"/>
      <c r="G137" s="143" t="s">
        <v>141</v>
      </c>
      <c r="H137" s="144">
        <v>0.33069999999999999</v>
      </c>
      <c r="I137" s="145">
        <v>6.2</v>
      </c>
      <c r="J137" s="145">
        <v>2.0499999999999998</v>
      </c>
    </row>
    <row r="138" spans="1:10" ht="39.6" customHeight="1" x14ac:dyDescent="0.25">
      <c r="A138" s="172" t="s">
        <v>1039</v>
      </c>
      <c r="B138" s="142" t="s">
        <v>1171</v>
      </c>
      <c r="C138" s="172" t="s">
        <v>180</v>
      </c>
      <c r="D138" s="172" t="s">
        <v>1172</v>
      </c>
      <c r="E138" s="350" t="s">
        <v>1103</v>
      </c>
      <c r="F138" s="350"/>
      <c r="G138" s="143" t="s">
        <v>141</v>
      </c>
      <c r="H138" s="144">
        <v>0.1305</v>
      </c>
      <c r="I138" s="145">
        <v>7.3</v>
      </c>
      <c r="J138" s="145">
        <v>0.95</v>
      </c>
    </row>
    <row r="139" spans="1:10" ht="39.6" customHeight="1" x14ac:dyDescent="0.25">
      <c r="A139" s="172" t="s">
        <v>1039</v>
      </c>
      <c r="B139" s="142" t="s">
        <v>1104</v>
      </c>
      <c r="C139" s="172" t="s">
        <v>180</v>
      </c>
      <c r="D139" s="172" t="s">
        <v>1105</v>
      </c>
      <c r="E139" s="350" t="s">
        <v>1103</v>
      </c>
      <c r="F139" s="350"/>
      <c r="G139" s="143" t="s">
        <v>141</v>
      </c>
      <c r="H139" s="144">
        <v>0.15659999999999999</v>
      </c>
      <c r="I139" s="145">
        <v>7.53</v>
      </c>
      <c r="J139" s="145">
        <v>1.17</v>
      </c>
    </row>
    <row r="140" spans="1:10" ht="39.6" customHeight="1" x14ac:dyDescent="0.25">
      <c r="A140" s="172" t="s">
        <v>1039</v>
      </c>
      <c r="B140" s="142" t="s">
        <v>1173</v>
      </c>
      <c r="C140" s="172" t="s">
        <v>180</v>
      </c>
      <c r="D140" s="172" t="s">
        <v>1174</v>
      </c>
      <c r="E140" s="350" t="s">
        <v>1103</v>
      </c>
      <c r="F140" s="350"/>
      <c r="G140" s="143" t="s">
        <v>141</v>
      </c>
      <c r="H140" s="144">
        <v>2.6100000000000002E-2</v>
      </c>
      <c r="I140" s="145">
        <v>8.66</v>
      </c>
      <c r="J140" s="145">
        <v>0.22</v>
      </c>
    </row>
    <row r="141" spans="1:10" ht="39.6" customHeight="1" x14ac:dyDescent="0.25">
      <c r="A141" s="172" t="s">
        <v>1039</v>
      </c>
      <c r="B141" s="142" t="s">
        <v>920</v>
      </c>
      <c r="C141" s="172" t="s">
        <v>180</v>
      </c>
      <c r="D141" s="172" t="s">
        <v>1175</v>
      </c>
      <c r="E141" s="350" t="s">
        <v>1103</v>
      </c>
      <c r="F141" s="350"/>
      <c r="G141" s="143" t="s">
        <v>187</v>
      </c>
      <c r="H141" s="144">
        <v>3.4799999999999998E-2</v>
      </c>
      <c r="I141" s="145">
        <v>4.9400000000000004</v>
      </c>
      <c r="J141" s="145">
        <v>0.17</v>
      </c>
    </row>
    <row r="142" spans="1:10" ht="39.6" customHeight="1" x14ac:dyDescent="0.25">
      <c r="A142" s="172" t="s">
        <v>1039</v>
      </c>
      <c r="B142" s="142" t="s">
        <v>1176</v>
      </c>
      <c r="C142" s="172" t="s">
        <v>180</v>
      </c>
      <c r="D142" s="172" t="s">
        <v>1177</v>
      </c>
      <c r="E142" s="350" t="s">
        <v>1103</v>
      </c>
      <c r="F142" s="350"/>
      <c r="G142" s="143" t="s">
        <v>187</v>
      </c>
      <c r="H142" s="144">
        <v>3.4799999999999998E-2</v>
      </c>
      <c r="I142" s="145">
        <v>5.94</v>
      </c>
      <c r="J142" s="145">
        <v>0.2</v>
      </c>
    </row>
    <row r="143" spans="1:10" ht="39.6" customHeight="1" x14ac:dyDescent="0.25">
      <c r="A143" s="172" t="s">
        <v>1039</v>
      </c>
      <c r="B143" s="142" t="s">
        <v>1178</v>
      </c>
      <c r="C143" s="172" t="s">
        <v>180</v>
      </c>
      <c r="D143" s="172" t="s">
        <v>1179</v>
      </c>
      <c r="E143" s="350" t="s">
        <v>1103</v>
      </c>
      <c r="F143" s="350"/>
      <c r="G143" s="143" t="s">
        <v>187</v>
      </c>
      <c r="H143" s="144">
        <v>1.7399999999999999E-2</v>
      </c>
      <c r="I143" s="145">
        <v>8.2200000000000006</v>
      </c>
      <c r="J143" s="145">
        <v>0.14000000000000001</v>
      </c>
    </row>
    <row r="144" spans="1:10" ht="39.6" customHeight="1" x14ac:dyDescent="0.25">
      <c r="A144" s="172" t="s">
        <v>1039</v>
      </c>
      <c r="B144" s="142" t="s">
        <v>1106</v>
      </c>
      <c r="C144" s="172" t="s">
        <v>180</v>
      </c>
      <c r="D144" s="172" t="s">
        <v>1107</v>
      </c>
      <c r="E144" s="350" t="s">
        <v>1103</v>
      </c>
      <c r="F144" s="350"/>
      <c r="G144" s="143" t="s">
        <v>187</v>
      </c>
      <c r="H144" s="144">
        <v>6.9599999999999995E-2</v>
      </c>
      <c r="I144" s="145">
        <v>10.210000000000001</v>
      </c>
      <c r="J144" s="145">
        <v>0.71</v>
      </c>
    </row>
    <row r="145" spans="1:10" ht="39.6" customHeight="1" x14ac:dyDescent="0.25">
      <c r="A145" s="172" t="s">
        <v>1039</v>
      </c>
      <c r="B145" s="142" t="s">
        <v>1108</v>
      </c>
      <c r="C145" s="172" t="s">
        <v>180</v>
      </c>
      <c r="D145" s="172" t="s">
        <v>1109</v>
      </c>
      <c r="E145" s="350" t="s">
        <v>1103</v>
      </c>
      <c r="F145" s="350"/>
      <c r="G145" s="143" t="s">
        <v>141</v>
      </c>
      <c r="H145" s="144">
        <v>1.2529999999999999</v>
      </c>
      <c r="I145" s="145">
        <v>1.71</v>
      </c>
      <c r="J145" s="145">
        <v>2.14</v>
      </c>
    </row>
    <row r="146" spans="1:10" ht="39.6" customHeight="1" x14ac:dyDescent="0.25">
      <c r="A146" s="172" t="s">
        <v>1039</v>
      </c>
      <c r="B146" s="142" t="s">
        <v>895</v>
      </c>
      <c r="C146" s="172" t="s">
        <v>180</v>
      </c>
      <c r="D146" s="172" t="s">
        <v>896</v>
      </c>
      <c r="E146" s="350" t="s">
        <v>1103</v>
      </c>
      <c r="F146" s="350"/>
      <c r="G146" s="143" t="s">
        <v>141</v>
      </c>
      <c r="H146" s="144">
        <v>0.46989999999999998</v>
      </c>
      <c r="I146" s="145">
        <v>2.42</v>
      </c>
      <c r="J146" s="145">
        <v>1.1299999999999999</v>
      </c>
    </row>
    <row r="147" spans="1:10" ht="39.6" customHeight="1" x14ac:dyDescent="0.25">
      <c r="A147" s="172" t="s">
        <v>1039</v>
      </c>
      <c r="B147" s="142" t="s">
        <v>897</v>
      </c>
      <c r="C147" s="172" t="s">
        <v>180</v>
      </c>
      <c r="D147" s="172" t="s">
        <v>898</v>
      </c>
      <c r="E147" s="350" t="s">
        <v>1103</v>
      </c>
      <c r="F147" s="350"/>
      <c r="G147" s="143" t="s">
        <v>141</v>
      </c>
      <c r="H147" s="144">
        <v>1.0442</v>
      </c>
      <c r="I147" s="145">
        <v>3.83</v>
      </c>
      <c r="J147" s="145">
        <v>3.99</v>
      </c>
    </row>
    <row r="148" spans="1:10" ht="26.45" customHeight="1" x14ac:dyDescent="0.25">
      <c r="A148" s="172" t="s">
        <v>1039</v>
      </c>
      <c r="B148" s="142" t="s">
        <v>1180</v>
      </c>
      <c r="C148" s="172" t="s">
        <v>180</v>
      </c>
      <c r="D148" s="172" t="s">
        <v>1181</v>
      </c>
      <c r="E148" s="350" t="s">
        <v>1103</v>
      </c>
      <c r="F148" s="350"/>
      <c r="G148" s="143" t="s">
        <v>141</v>
      </c>
      <c r="H148" s="144">
        <v>0.2611</v>
      </c>
      <c r="I148" s="145">
        <v>7.94</v>
      </c>
      <c r="J148" s="145">
        <v>2.0699999999999998</v>
      </c>
    </row>
    <row r="149" spans="1:10" ht="26.45" customHeight="1" x14ac:dyDescent="0.25">
      <c r="A149" s="172" t="s">
        <v>1039</v>
      </c>
      <c r="B149" s="142" t="s">
        <v>1110</v>
      </c>
      <c r="C149" s="172" t="s">
        <v>180</v>
      </c>
      <c r="D149" s="172" t="s">
        <v>1111</v>
      </c>
      <c r="E149" s="350" t="s">
        <v>1103</v>
      </c>
      <c r="F149" s="350"/>
      <c r="G149" s="143" t="s">
        <v>187</v>
      </c>
      <c r="H149" s="144">
        <v>0.13919999999999999</v>
      </c>
      <c r="I149" s="145">
        <v>8.86</v>
      </c>
      <c r="J149" s="145">
        <v>1.23</v>
      </c>
    </row>
    <row r="150" spans="1:10" ht="39.6" customHeight="1" x14ac:dyDescent="0.25">
      <c r="A150" s="172" t="s">
        <v>1039</v>
      </c>
      <c r="B150" s="142" t="s">
        <v>1112</v>
      </c>
      <c r="C150" s="172" t="s">
        <v>180</v>
      </c>
      <c r="D150" s="172" t="s">
        <v>1113</v>
      </c>
      <c r="E150" s="350" t="s">
        <v>1103</v>
      </c>
      <c r="F150" s="350"/>
      <c r="G150" s="143" t="s">
        <v>187</v>
      </c>
      <c r="H150" s="144">
        <v>1.7399999999999999E-2</v>
      </c>
      <c r="I150" s="145">
        <v>19.329999999999998</v>
      </c>
      <c r="J150" s="145">
        <v>0.33</v>
      </c>
    </row>
    <row r="151" spans="1:10" ht="39.6" customHeight="1" x14ac:dyDescent="0.25">
      <c r="A151" s="172" t="s">
        <v>1039</v>
      </c>
      <c r="B151" s="142" t="s">
        <v>1114</v>
      </c>
      <c r="C151" s="172" t="s">
        <v>180</v>
      </c>
      <c r="D151" s="172" t="s">
        <v>1115</v>
      </c>
      <c r="E151" s="350" t="s">
        <v>1103</v>
      </c>
      <c r="F151" s="350"/>
      <c r="G151" s="143" t="s">
        <v>187</v>
      </c>
      <c r="H151" s="144">
        <v>5.2200000000000003E-2</v>
      </c>
      <c r="I151" s="145">
        <v>12.81</v>
      </c>
      <c r="J151" s="145">
        <v>0.66</v>
      </c>
    </row>
    <row r="152" spans="1:10" ht="39.6" customHeight="1" x14ac:dyDescent="0.25">
      <c r="A152" s="172" t="s">
        <v>1039</v>
      </c>
      <c r="B152" s="142" t="s">
        <v>1182</v>
      </c>
      <c r="C152" s="172" t="s">
        <v>180</v>
      </c>
      <c r="D152" s="172" t="s">
        <v>1183</v>
      </c>
      <c r="E152" s="350" t="s">
        <v>1103</v>
      </c>
      <c r="F152" s="350"/>
      <c r="G152" s="143" t="s">
        <v>187</v>
      </c>
      <c r="H152" s="144">
        <v>5.2200000000000003E-2</v>
      </c>
      <c r="I152" s="145">
        <v>120.02</v>
      </c>
      <c r="J152" s="145">
        <v>6.26</v>
      </c>
    </row>
    <row r="153" spans="1:10" ht="26.45" customHeight="1" x14ac:dyDescent="0.25">
      <c r="A153" s="172" t="s">
        <v>1039</v>
      </c>
      <c r="B153" s="142" t="s">
        <v>1116</v>
      </c>
      <c r="C153" s="172" t="s">
        <v>180</v>
      </c>
      <c r="D153" s="172" t="s">
        <v>1117</v>
      </c>
      <c r="E153" s="350" t="s">
        <v>1103</v>
      </c>
      <c r="F153" s="350"/>
      <c r="G153" s="143" t="s">
        <v>187</v>
      </c>
      <c r="H153" s="144">
        <v>0.10440000000000001</v>
      </c>
      <c r="I153" s="145">
        <v>15.12</v>
      </c>
      <c r="J153" s="145">
        <v>1.57</v>
      </c>
    </row>
    <row r="154" spans="1:10" ht="39.6" customHeight="1" x14ac:dyDescent="0.25">
      <c r="A154" s="172" t="s">
        <v>1039</v>
      </c>
      <c r="B154" s="142" t="s">
        <v>1118</v>
      </c>
      <c r="C154" s="172" t="s">
        <v>180</v>
      </c>
      <c r="D154" s="172" t="s">
        <v>1119</v>
      </c>
      <c r="E154" s="350" t="s">
        <v>1103</v>
      </c>
      <c r="F154" s="350"/>
      <c r="G154" s="143" t="s">
        <v>187</v>
      </c>
      <c r="H154" s="144">
        <v>1.7399999999999999E-2</v>
      </c>
      <c r="I154" s="145">
        <v>71.650000000000006</v>
      </c>
      <c r="J154" s="145">
        <v>1.24</v>
      </c>
    </row>
    <row r="155" spans="1:10" ht="26.45" customHeight="1" x14ac:dyDescent="0.25">
      <c r="A155" s="172" t="s">
        <v>1039</v>
      </c>
      <c r="B155" s="142" t="s">
        <v>840</v>
      </c>
      <c r="C155" s="172" t="s">
        <v>180</v>
      </c>
      <c r="D155" s="172" t="s">
        <v>841</v>
      </c>
      <c r="E155" s="350" t="s">
        <v>1103</v>
      </c>
      <c r="F155" s="350"/>
      <c r="G155" s="143" t="s">
        <v>187</v>
      </c>
      <c r="H155" s="144">
        <v>1.7399999999999999E-2</v>
      </c>
      <c r="I155" s="145">
        <v>29.37</v>
      </c>
      <c r="J155" s="145">
        <v>0.51</v>
      </c>
    </row>
    <row r="156" spans="1:10" ht="26.45" customHeight="1" x14ac:dyDescent="0.25">
      <c r="A156" s="172" t="s">
        <v>1039</v>
      </c>
      <c r="B156" s="142" t="s">
        <v>843</v>
      </c>
      <c r="C156" s="172" t="s">
        <v>180</v>
      </c>
      <c r="D156" s="172" t="s">
        <v>844</v>
      </c>
      <c r="E156" s="350" t="s">
        <v>1103</v>
      </c>
      <c r="F156" s="350"/>
      <c r="G156" s="143" t="s">
        <v>187</v>
      </c>
      <c r="H156" s="144">
        <v>1.7399999999999999E-2</v>
      </c>
      <c r="I156" s="145">
        <v>40.159999999999997</v>
      </c>
      <c r="J156" s="145">
        <v>0.69</v>
      </c>
    </row>
    <row r="157" spans="1:10" ht="26.45" customHeight="1" x14ac:dyDescent="0.25">
      <c r="A157" s="172" t="s">
        <v>1039</v>
      </c>
      <c r="B157" s="142" t="s">
        <v>1120</v>
      </c>
      <c r="C157" s="172" t="s">
        <v>180</v>
      </c>
      <c r="D157" s="172" t="s">
        <v>1121</v>
      </c>
      <c r="E157" s="350" t="s">
        <v>1103</v>
      </c>
      <c r="F157" s="350"/>
      <c r="G157" s="143" t="s">
        <v>187</v>
      </c>
      <c r="H157" s="144">
        <v>3.4799999999999998E-2</v>
      </c>
      <c r="I157" s="145">
        <v>19.61</v>
      </c>
      <c r="J157" s="145">
        <v>0.68</v>
      </c>
    </row>
    <row r="158" spans="1:10" ht="39.6" customHeight="1" x14ac:dyDescent="0.25">
      <c r="A158" s="172" t="s">
        <v>1039</v>
      </c>
      <c r="B158" s="142" t="s">
        <v>1126</v>
      </c>
      <c r="C158" s="172" t="s">
        <v>180</v>
      </c>
      <c r="D158" s="172" t="s">
        <v>2605</v>
      </c>
      <c r="E158" s="350" t="s">
        <v>1103</v>
      </c>
      <c r="F158" s="350"/>
      <c r="G158" s="143" t="s">
        <v>187</v>
      </c>
      <c r="H158" s="144">
        <v>0.13919999999999999</v>
      </c>
      <c r="I158" s="145">
        <v>75.72</v>
      </c>
      <c r="J158" s="145">
        <v>10.54</v>
      </c>
    </row>
    <row r="159" spans="1:10" ht="26.45" customHeight="1" x14ac:dyDescent="0.25">
      <c r="A159" s="172" t="s">
        <v>1039</v>
      </c>
      <c r="B159" s="142" t="s">
        <v>951</v>
      </c>
      <c r="C159" s="172" t="s">
        <v>180</v>
      </c>
      <c r="D159" s="172" t="s">
        <v>952</v>
      </c>
      <c r="E159" s="350" t="s">
        <v>1103</v>
      </c>
      <c r="F159" s="350"/>
      <c r="G159" s="143" t="s">
        <v>187</v>
      </c>
      <c r="H159" s="144">
        <v>5.2200000000000003E-2</v>
      </c>
      <c r="I159" s="145">
        <v>42</v>
      </c>
      <c r="J159" s="145">
        <v>2.19</v>
      </c>
    </row>
    <row r="160" spans="1:10" ht="39.6" customHeight="1" x14ac:dyDescent="0.25">
      <c r="A160" s="172" t="s">
        <v>1039</v>
      </c>
      <c r="B160" s="142" t="s">
        <v>1127</v>
      </c>
      <c r="C160" s="172" t="s">
        <v>180</v>
      </c>
      <c r="D160" s="172" t="s">
        <v>1128</v>
      </c>
      <c r="E160" s="350" t="s">
        <v>1129</v>
      </c>
      <c r="F160" s="350"/>
      <c r="G160" s="143" t="s">
        <v>141</v>
      </c>
      <c r="H160" s="144">
        <v>0.16309999999999999</v>
      </c>
      <c r="I160" s="145">
        <v>14.01</v>
      </c>
      <c r="J160" s="145">
        <v>2.2799999999999998</v>
      </c>
    </row>
    <row r="161" spans="1:10" ht="39.6" customHeight="1" x14ac:dyDescent="0.25">
      <c r="A161" s="172" t="s">
        <v>1039</v>
      </c>
      <c r="B161" s="142" t="s">
        <v>265</v>
      </c>
      <c r="C161" s="172" t="s">
        <v>180</v>
      </c>
      <c r="D161" s="172" t="s">
        <v>345</v>
      </c>
      <c r="E161" s="350" t="s">
        <v>1129</v>
      </c>
      <c r="F161" s="350"/>
      <c r="G161" s="143" t="s">
        <v>141</v>
      </c>
      <c r="H161" s="144">
        <v>0.2235</v>
      </c>
      <c r="I161" s="145">
        <v>20.12</v>
      </c>
      <c r="J161" s="145">
        <v>4.49</v>
      </c>
    </row>
    <row r="162" spans="1:10" ht="39.6" customHeight="1" x14ac:dyDescent="0.25">
      <c r="A162" s="172" t="s">
        <v>1039</v>
      </c>
      <c r="B162" s="142" t="s">
        <v>264</v>
      </c>
      <c r="C162" s="172" t="s">
        <v>180</v>
      </c>
      <c r="D162" s="172" t="s">
        <v>344</v>
      </c>
      <c r="E162" s="350" t="s">
        <v>1129</v>
      </c>
      <c r="F162" s="350"/>
      <c r="G162" s="143" t="s">
        <v>141</v>
      </c>
      <c r="H162" s="144">
        <v>4.7E-2</v>
      </c>
      <c r="I162" s="145">
        <v>39.130000000000003</v>
      </c>
      <c r="J162" s="145">
        <v>1.83</v>
      </c>
    </row>
    <row r="163" spans="1:10" ht="39.6" customHeight="1" x14ac:dyDescent="0.25">
      <c r="A163" s="172" t="s">
        <v>1039</v>
      </c>
      <c r="B163" s="142" t="s">
        <v>1130</v>
      </c>
      <c r="C163" s="172" t="s">
        <v>180</v>
      </c>
      <c r="D163" s="172" t="s">
        <v>1131</v>
      </c>
      <c r="E163" s="350" t="s">
        <v>1129</v>
      </c>
      <c r="F163" s="350"/>
      <c r="G163" s="143" t="s">
        <v>187</v>
      </c>
      <c r="H163" s="144">
        <v>0.17399999999999999</v>
      </c>
      <c r="I163" s="145">
        <v>6.59</v>
      </c>
      <c r="J163" s="145">
        <v>1.1399999999999999</v>
      </c>
    </row>
    <row r="164" spans="1:10" ht="39.6" customHeight="1" x14ac:dyDescent="0.25">
      <c r="A164" s="172" t="s">
        <v>1039</v>
      </c>
      <c r="B164" s="142" t="s">
        <v>262</v>
      </c>
      <c r="C164" s="172" t="s">
        <v>180</v>
      </c>
      <c r="D164" s="172" t="s">
        <v>342</v>
      </c>
      <c r="E164" s="350" t="s">
        <v>1129</v>
      </c>
      <c r="F164" s="350"/>
      <c r="G164" s="143" t="s">
        <v>187</v>
      </c>
      <c r="H164" s="144">
        <v>1.7399999999999999E-2</v>
      </c>
      <c r="I164" s="145">
        <v>7.41</v>
      </c>
      <c r="J164" s="145">
        <v>0.12</v>
      </c>
    </row>
    <row r="165" spans="1:10" ht="39.6" customHeight="1" x14ac:dyDescent="0.25">
      <c r="A165" s="172" t="s">
        <v>1039</v>
      </c>
      <c r="B165" s="142" t="s">
        <v>1184</v>
      </c>
      <c r="C165" s="172" t="s">
        <v>180</v>
      </c>
      <c r="D165" s="172" t="s">
        <v>1185</v>
      </c>
      <c r="E165" s="350" t="s">
        <v>1129</v>
      </c>
      <c r="F165" s="350"/>
      <c r="G165" s="143" t="s">
        <v>187</v>
      </c>
      <c r="H165" s="144">
        <v>5.2200000000000003E-2</v>
      </c>
      <c r="I165" s="145">
        <v>23.97</v>
      </c>
      <c r="J165" s="145">
        <v>1.25</v>
      </c>
    </row>
    <row r="166" spans="1:10" ht="39.6" customHeight="1" x14ac:dyDescent="0.25">
      <c r="A166" s="172" t="s">
        <v>1039</v>
      </c>
      <c r="B166" s="142" t="s">
        <v>1186</v>
      </c>
      <c r="C166" s="172" t="s">
        <v>180</v>
      </c>
      <c r="D166" s="172" t="s">
        <v>1187</v>
      </c>
      <c r="E166" s="350" t="s">
        <v>1129</v>
      </c>
      <c r="F166" s="350"/>
      <c r="G166" s="143" t="s">
        <v>187</v>
      </c>
      <c r="H166" s="144">
        <v>1.7399999999999999E-2</v>
      </c>
      <c r="I166" s="145">
        <v>12.78</v>
      </c>
      <c r="J166" s="145">
        <v>0.22</v>
      </c>
    </row>
    <row r="167" spans="1:10" ht="26.45" customHeight="1" x14ac:dyDescent="0.25">
      <c r="A167" s="172" t="s">
        <v>1039</v>
      </c>
      <c r="B167" s="142" t="s">
        <v>1132</v>
      </c>
      <c r="C167" s="172" t="s">
        <v>180</v>
      </c>
      <c r="D167" s="172" t="s">
        <v>1133</v>
      </c>
      <c r="E167" s="350" t="s">
        <v>1129</v>
      </c>
      <c r="F167" s="350"/>
      <c r="G167" s="143" t="s">
        <v>187</v>
      </c>
      <c r="H167" s="144">
        <v>3.4799999999999998E-2</v>
      </c>
      <c r="I167" s="145">
        <v>183.23</v>
      </c>
      <c r="J167" s="145">
        <v>6.37</v>
      </c>
    </row>
    <row r="168" spans="1:10" ht="39.6" customHeight="1" x14ac:dyDescent="0.25">
      <c r="A168" s="172" t="s">
        <v>1039</v>
      </c>
      <c r="B168" s="142" t="s">
        <v>1188</v>
      </c>
      <c r="C168" s="172" t="s">
        <v>180</v>
      </c>
      <c r="D168" s="172" t="s">
        <v>1189</v>
      </c>
      <c r="E168" s="350" t="s">
        <v>1129</v>
      </c>
      <c r="F168" s="350"/>
      <c r="G168" s="143" t="s">
        <v>187</v>
      </c>
      <c r="H168" s="144">
        <v>6.9599999999999995E-2</v>
      </c>
      <c r="I168" s="145">
        <v>8.49</v>
      </c>
      <c r="J168" s="145">
        <v>0.59</v>
      </c>
    </row>
    <row r="169" spans="1:10" ht="26.45" customHeight="1" x14ac:dyDescent="0.25">
      <c r="A169" s="172" t="s">
        <v>1039</v>
      </c>
      <c r="B169" s="142" t="s">
        <v>1190</v>
      </c>
      <c r="C169" s="172" t="s">
        <v>180</v>
      </c>
      <c r="D169" s="172" t="s">
        <v>2610</v>
      </c>
      <c r="E169" s="350" t="s">
        <v>1129</v>
      </c>
      <c r="F169" s="350"/>
      <c r="G169" s="143" t="s">
        <v>187</v>
      </c>
      <c r="H169" s="144">
        <v>5.2200000000000003E-2</v>
      </c>
      <c r="I169" s="145">
        <v>375.66</v>
      </c>
      <c r="J169" s="145">
        <v>19.600000000000001</v>
      </c>
    </row>
    <row r="170" spans="1:10" ht="63.75" x14ac:dyDescent="0.25">
      <c r="A170" s="172" t="s">
        <v>1039</v>
      </c>
      <c r="B170" s="142" t="s">
        <v>1137</v>
      </c>
      <c r="C170" s="172" t="s">
        <v>180</v>
      </c>
      <c r="D170" s="172" t="s">
        <v>2607</v>
      </c>
      <c r="E170" s="350" t="s">
        <v>1129</v>
      </c>
      <c r="F170" s="350"/>
      <c r="G170" s="143" t="s">
        <v>187</v>
      </c>
      <c r="H170" s="144">
        <v>5.2200000000000003E-2</v>
      </c>
      <c r="I170" s="145">
        <v>171.67</v>
      </c>
      <c r="J170" s="145">
        <v>8.9600000000000009</v>
      </c>
    </row>
    <row r="171" spans="1:10" ht="26.45" customHeight="1" x14ac:dyDescent="0.25">
      <c r="A171" s="172" t="s">
        <v>1039</v>
      </c>
      <c r="B171" s="142" t="s">
        <v>2611</v>
      </c>
      <c r="C171" s="172" t="s">
        <v>180</v>
      </c>
      <c r="D171" s="172" t="s">
        <v>2612</v>
      </c>
      <c r="E171" s="350" t="s">
        <v>1129</v>
      </c>
      <c r="F171" s="350"/>
      <c r="G171" s="143" t="s">
        <v>187</v>
      </c>
      <c r="H171" s="144">
        <v>6.9599999999999995E-2</v>
      </c>
      <c r="I171" s="145">
        <v>66.959999999999994</v>
      </c>
      <c r="J171" s="145">
        <v>4.66</v>
      </c>
    </row>
    <row r="172" spans="1:10" ht="39.6" customHeight="1" x14ac:dyDescent="0.25">
      <c r="A172" s="172" t="s">
        <v>1039</v>
      </c>
      <c r="B172" s="142" t="s">
        <v>1138</v>
      </c>
      <c r="C172" s="172" t="s">
        <v>180</v>
      </c>
      <c r="D172" s="172" t="s">
        <v>1139</v>
      </c>
      <c r="E172" s="350" t="s">
        <v>1129</v>
      </c>
      <c r="F172" s="350"/>
      <c r="G172" s="143" t="s">
        <v>187</v>
      </c>
      <c r="H172" s="144">
        <v>0.17399999999999999</v>
      </c>
      <c r="I172" s="145">
        <v>103.82</v>
      </c>
      <c r="J172" s="145">
        <v>18.059999999999999</v>
      </c>
    </row>
    <row r="173" spans="1:10" ht="39.6" customHeight="1" x14ac:dyDescent="0.25">
      <c r="A173" s="172" t="s">
        <v>1039</v>
      </c>
      <c r="B173" s="142" t="s">
        <v>1191</v>
      </c>
      <c r="C173" s="172" t="s">
        <v>180</v>
      </c>
      <c r="D173" s="172" t="s">
        <v>1192</v>
      </c>
      <c r="E173" s="350" t="s">
        <v>1129</v>
      </c>
      <c r="F173" s="350"/>
      <c r="G173" s="143" t="s">
        <v>187</v>
      </c>
      <c r="H173" s="144">
        <v>6.9599999999999995E-2</v>
      </c>
      <c r="I173" s="145">
        <v>35.200000000000003</v>
      </c>
      <c r="J173" s="145">
        <v>2.44</v>
      </c>
    </row>
    <row r="174" spans="1:10" ht="26.45" customHeight="1" x14ac:dyDescent="0.25">
      <c r="A174" s="172" t="s">
        <v>1039</v>
      </c>
      <c r="B174" s="142" t="s">
        <v>1193</v>
      </c>
      <c r="C174" s="172" t="s">
        <v>180</v>
      </c>
      <c r="D174" s="172" t="s">
        <v>1194</v>
      </c>
      <c r="E174" s="350" t="s">
        <v>1129</v>
      </c>
      <c r="F174" s="350"/>
      <c r="G174" s="143" t="s">
        <v>141</v>
      </c>
      <c r="H174" s="144">
        <v>7.22E-2</v>
      </c>
      <c r="I174" s="145">
        <v>10.220000000000001</v>
      </c>
      <c r="J174" s="145">
        <v>0.73</v>
      </c>
    </row>
    <row r="175" spans="1:10" ht="26.45" customHeight="1" x14ac:dyDescent="0.25">
      <c r="A175" s="172" t="s">
        <v>1039</v>
      </c>
      <c r="B175" s="142" t="s">
        <v>1195</v>
      </c>
      <c r="C175" s="172" t="s">
        <v>180</v>
      </c>
      <c r="D175" s="172" t="s">
        <v>1196</v>
      </c>
      <c r="E175" s="350" t="s">
        <v>1129</v>
      </c>
      <c r="F175" s="350"/>
      <c r="G175" s="143" t="s">
        <v>141</v>
      </c>
      <c r="H175" s="144">
        <v>7.22E-2</v>
      </c>
      <c r="I175" s="145">
        <v>9.9600000000000009</v>
      </c>
      <c r="J175" s="145">
        <v>0.71</v>
      </c>
    </row>
    <row r="176" spans="1:10" ht="51" x14ac:dyDescent="0.25">
      <c r="A176" s="172" t="s">
        <v>1039</v>
      </c>
      <c r="B176" s="142" t="s">
        <v>1140</v>
      </c>
      <c r="C176" s="172" t="s">
        <v>180</v>
      </c>
      <c r="D176" s="172" t="s">
        <v>1141</v>
      </c>
      <c r="E176" s="350" t="s">
        <v>1129</v>
      </c>
      <c r="F176" s="350"/>
      <c r="G176" s="143" t="s">
        <v>141</v>
      </c>
      <c r="H176" s="144">
        <v>0.4612</v>
      </c>
      <c r="I176" s="145">
        <v>1.88</v>
      </c>
      <c r="J176" s="145">
        <v>0.86</v>
      </c>
    </row>
    <row r="177" spans="1:10" ht="39.6" customHeight="1" x14ac:dyDescent="0.25">
      <c r="A177" s="172" t="s">
        <v>1039</v>
      </c>
      <c r="B177" s="142" t="s">
        <v>1142</v>
      </c>
      <c r="C177" s="172" t="s">
        <v>180</v>
      </c>
      <c r="D177" s="172" t="s">
        <v>1143</v>
      </c>
      <c r="E177" s="350" t="s">
        <v>1129</v>
      </c>
      <c r="F177" s="350"/>
      <c r="G177" s="143" t="s">
        <v>141</v>
      </c>
      <c r="H177" s="144">
        <v>0.1827</v>
      </c>
      <c r="I177" s="145">
        <v>0.95</v>
      </c>
      <c r="J177" s="145">
        <v>0.17</v>
      </c>
    </row>
    <row r="178" spans="1:10" ht="26.45" customHeight="1" x14ac:dyDescent="0.25">
      <c r="A178" s="172" t="s">
        <v>1039</v>
      </c>
      <c r="B178" s="142" t="s">
        <v>1144</v>
      </c>
      <c r="C178" s="172" t="s">
        <v>180</v>
      </c>
      <c r="D178" s="172" t="s">
        <v>1145</v>
      </c>
      <c r="E178" s="350" t="s">
        <v>1146</v>
      </c>
      <c r="F178" s="350"/>
      <c r="G178" s="143" t="s">
        <v>184</v>
      </c>
      <c r="H178" s="144">
        <v>2.7900000000000001E-2</v>
      </c>
      <c r="I178" s="145">
        <v>58.39</v>
      </c>
      <c r="J178" s="145">
        <v>1.62</v>
      </c>
    </row>
    <row r="179" spans="1:10" ht="26.45" customHeight="1" x14ac:dyDescent="0.25">
      <c r="A179" s="172" t="s">
        <v>1039</v>
      </c>
      <c r="B179" s="142" t="s">
        <v>1147</v>
      </c>
      <c r="C179" s="172" t="s">
        <v>180</v>
      </c>
      <c r="D179" s="172" t="s">
        <v>1148</v>
      </c>
      <c r="E179" s="350" t="s">
        <v>1146</v>
      </c>
      <c r="F179" s="350"/>
      <c r="G179" s="143" t="s">
        <v>184</v>
      </c>
      <c r="H179" s="144">
        <v>7.1999999999999998E-3</v>
      </c>
      <c r="I179" s="145">
        <v>35.4</v>
      </c>
      <c r="J179" s="145">
        <v>0.25</v>
      </c>
    </row>
    <row r="180" spans="1:10" ht="51" x14ac:dyDescent="0.25">
      <c r="A180" s="172" t="s">
        <v>1039</v>
      </c>
      <c r="B180" s="142" t="s">
        <v>1197</v>
      </c>
      <c r="C180" s="172" t="s">
        <v>180</v>
      </c>
      <c r="D180" s="172" t="s">
        <v>1198</v>
      </c>
      <c r="E180" s="350" t="s">
        <v>1199</v>
      </c>
      <c r="F180" s="350"/>
      <c r="G180" s="143" t="s">
        <v>179</v>
      </c>
      <c r="H180" s="144">
        <v>0.46750000000000003</v>
      </c>
      <c r="I180" s="145">
        <v>63.62</v>
      </c>
      <c r="J180" s="145">
        <v>29.74</v>
      </c>
    </row>
    <row r="181" spans="1:10" ht="25.5" x14ac:dyDescent="0.25">
      <c r="A181" s="172" t="s">
        <v>1039</v>
      </c>
      <c r="B181" s="142" t="s">
        <v>194</v>
      </c>
      <c r="C181" s="172" t="s">
        <v>180</v>
      </c>
      <c r="D181" s="172" t="s">
        <v>195</v>
      </c>
      <c r="E181" s="350" t="s">
        <v>1149</v>
      </c>
      <c r="F181" s="350"/>
      <c r="G181" s="143" t="s">
        <v>179</v>
      </c>
      <c r="H181" s="144">
        <v>2.4441999999999999</v>
      </c>
      <c r="I181" s="145">
        <v>8.52</v>
      </c>
      <c r="J181" s="145">
        <v>20.82</v>
      </c>
    </row>
    <row r="182" spans="1:10" ht="51" x14ac:dyDescent="0.25">
      <c r="A182" s="172" t="s">
        <v>1039</v>
      </c>
      <c r="B182" s="142" t="s">
        <v>1200</v>
      </c>
      <c r="C182" s="172" t="s">
        <v>180</v>
      </c>
      <c r="D182" s="172" t="s">
        <v>1201</v>
      </c>
      <c r="E182" s="350" t="s">
        <v>1202</v>
      </c>
      <c r="F182" s="350"/>
      <c r="G182" s="143" t="s">
        <v>179</v>
      </c>
      <c r="H182" s="144">
        <v>0.46279999999999999</v>
      </c>
      <c r="I182" s="145">
        <v>41.77</v>
      </c>
      <c r="J182" s="145">
        <v>19.329999999999998</v>
      </c>
    </row>
    <row r="183" spans="1:10" ht="38.25" x14ac:dyDescent="0.25">
      <c r="A183" s="172" t="s">
        <v>1039</v>
      </c>
      <c r="B183" s="142" t="s">
        <v>1203</v>
      </c>
      <c r="C183" s="172" t="s">
        <v>180</v>
      </c>
      <c r="D183" s="172" t="s">
        <v>1204</v>
      </c>
      <c r="E183" s="350" t="s">
        <v>1202</v>
      </c>
      <c r="F183" s="350"/>
      <c r="G183" s="143" t="s">
        <v>179</v>
      </c>
      <c r="H183" s="144">
        <v>0.51339999999999997</v>
      </c>
      <c r="I183" s="145">
        <v>23.62</v>
      </c>
      <c r="J183" s="145">
        <v>12.12</v>
      </c>
    </row>
    <row r="184" spans="1:10" ht="39.6" customHeight="1" x14ac:dyDescent="0.25">
      <c r="A184" s="172" t="s">
        <v>1039</v>
      </c>
      <c r="B184" s="142" t="s">
        <v>1205</v>
      </c>
      <c r="C184" s="172" t="s">
        <v>180</v>
      </c>
      <c r="D184" s="172" t="s">
        <v>1206</v>
      </c>
      <c r="E184" s="350" t="s">
        <v>1207</v>
      </c>
      <c r="F184" s="350"/>
      <c r="G184" s="143" t="s">
        <v>179</v>
      </c>
      <c r="H184" s="144">
        <v>0.76790000000000003</v>
      </c>
      <c r="I184" s="145">
        <v>6.47</v>
      </c>
      <c r="J184" s="145">
        <v>4.96</v>
      </c>
    </row>
    <row r="185" spans="1:10" ht="51" x14ac:dyDescent="0.25">
      <c r="A185" s="172" t="s">
        <v>1039</v>
      </c>
      <c r="B185" s="142" t="s">
        <v>1208</v>
      </c>
      <c r="C185" s="172" t="s">
        <v>180</v>
      </c>
      <c r="D185" s="172" t="s">
        <v>1209</v>
      </c>
      <c r="E185" s="350" t="s">
        <v>1207</v>
      </c>
      <c r="F185" s="350"/>
      <c r="G185" s="143" t="s">
        <v>179</v>
      </c>
      <c r="H185" s="144">
        <v>0.1681</v>
      </c>
      <c r="I185" s="145">
        <v>8.57</v>
      </c>
      <c r="J185" s="145">
        <v>1.44</v>
      </c>
    </row>
    <row r="186" spans="1:10" ht="51" x14ac:dyDescent="0.25">
      <c r="A186" s="172" t="s">
        <v>1039</v>
      </c>
      <c r="B186" s="142" t="s">
        <v>2613</v>
      </c>
      <c r="C186" s="172" t="s">
        <v>180</v>
      </c>
      <c r="D186" s="172" t="s">
        <v>2614</v>
      </c>
      <c r="E186" s="350" t="s">
        <v>1207</v>
      </c>
      <c r="F186" s="350"/>
      <c r="G186" s="143" t="s">
        <v>179</v>
      </c>
      <c r="H186" s="144">
        <v>0.18940000000000001</v>
      </c>
      <c r="I186" s="145">
        <v>18.2</v>
      </c>
      <c r="J186" s="145">
        <v>3.44</v>
      </c>
    </row>
    <row r="187" spans="1:10" ht="39.6" customHeight="1" x14ac:dyDescent="0.25">
      <c r="A187" s="172" t="s">
        <v>1039</v>
      </c>
      <c r="B187" s="142" t="s">
        <v>1210</v>
      </c>
      <c r="C187" s="172" t="s">
        <v>180</v>
      </c>
      <c r="D187" s="172" t="s">
        <v>1211</v>
      </c>
      <c r="E187" s="350" t="s">
        <v>1207</v>
      </c>
      <c r="F187" s="350"/>
      <c r="G187" s="143" t="s">
        <v>179</v>
      </c>
      <c r="H187" s="144">
        <v>0.1681</v>
      </c>
      <c r="I187" s="145">
        <v>43.01</v>
      </c>
      <c r="J187" s="145">
        <v>7.22</v>
      </c>
    </row>
    <row r="188" spans="1:10" ht="63.75" x14ac:dyDescent="0.25">
      <c r="A188" s="172" t="s">
        <v>1039</v>
      </c>
      <c r="B188" s="142" t="s">
        <v>701</v>
      </c>
      <c r="C188" s="172" t="s">
        <v>180</v>
      </c>
      <c r="D188" s="172" t="s">
        <v>702</v>
      </c>
      <c r="E188" s="350" t="s">
        <v>1207</v>
      </c>
      <c r="F188" s="350"/>
      <c r="G188" s="143" t="s">
        <v>179</v>
      </c>
      <c r="H188" s="144">
        <v>0.76790000000000003</v>
      </c>
      <c r="I188" s="145">
        <v>25.43</v>
      </c>
      <c r="J188" s="145">
        <v>19.52</v>
      </c>
    </row>
    <row r="189" spans="1:10" ht="38.25" x14ac:dyDescent="0.25">
      <c r="A189" s="173" t="s">
        <v>1049</v>
      </c>
      <c r="B189" s="146" t="s">
        <v>1220</v>
      </c>
      <c r="C189" s="173" t="s">
        <v>180</v>
      </c>
      <c r="D189" s="173" t="s">
        <v>2615</v>
      </c>
      <c r="E189" s="349" t="s">
        <v>1052</v>
      </c>
      <c r="F189" s="349"/>
      <c r="G189" s="147" t="s">
        <v>179</v>
      </c>
      <c r="H189" s="148">
        <v>5.6399999999999999E-2</v>
      </c>
      <c r="I189" s="149">
        <v>78.36</v>
      </c>
      <c r="J189" s="149">
        <v>4.41</v>
      </c>
    </row>
    <row r="190" spans="1:10" ht="25.5" x14ac:dyDescent="0.25">
      <c r="A190" s="173" t="s">
        <v>1049</v>
      </c>
      <c r="B190" s="146" t="s">
        <v>1212</v>
      </c>
      <c r="C190" s="173" t="s">
        <v>180</v>
      </c>
      <c r="D190" s="173" t="s">
        <v>1213</v>
      </c>
      <c r="E190" s="349" t="s">
        <v>1052</v>
      </c>
      <c r="F190" s="349"/>
      <c r="G190" s="147" t="s">
        <v>187</v>
      </c>
      <c r="H190" s="148">
        <v>3.4799999999999998E-2</v>
      </c>
      <c r="I190" s="149">
        <v>25</v>
      </c>
      <c r="J190" s="149">
        <v>0.87</v>
      </c>
    </row>
    <row r="191" spans="1:10" ht="38.25" x14ac:dyDescent="0.25">
      <c r="A191" s="173" t="s">
        <v>1049</v>
      </c>
      <c r="B191" s="146" t="s">
        <v>1154</v>
      </c>
      <c r="C191" s="173" t="s">
        <v>180</v>
      </c>
      <c r="D191" s="173" t="s">
        <v>1155</v>
      </c>
      <c r="E191" s="349" t="s">
        <v>1052</v>
      </c>
      <c r="F191" s="349"/>
      <c r="G191" s="147" t="s">
        <v>851</v>
      </c>
      <c r="H191" s="148">
        <v>3.4799999999999998E-2</v>
      </c>
      <c r="I191" s="149">
        <v>37.9</v>
      </c>
      <c r="J191" s="149">
        <v>1.31</v>
      </c>
    </row>
    <row r="192" spans="1:10" ht="25.5" x14ac:dyDescent="0.25">
      <c r="A192" s="173" t="s">
        <v>1049</v>
      </c>
      <c r="B192" s="146" t="s">
        <v>1156</v>
      </c>
      <c r="C192" s="173" t="s">
        <v>180</v>
      </c>
      <c r="D192" s="173" t="s">
        <v>1157</v>
      </c>
      <c r="E192" s="349" t="s">
        <v>1052</v>
      </c>
      <c r="F192" s="349"/>
      <c r="G192" s="147" t="s">
        <v>179</v>
      </c>
      <c r="H192" s="148">
        <v>0.97619999999999996</v>
      </c>
      <c r="I192" s="149">
        <v>45.73</v>
      </c>
      <c r="J192" s="149">
        <v>44.64</v>
      </c>
    </row>
    <row r="193" spans="1:10" ht="25.5" x14ac:dyDescent="0.25">
      <c r="A193" s="173" t="s">
        <v>1049</v>
      </c>
      <c r="B193" s="146" t="s">
        <v>1214</v>
      </c>
      <c r="C193" s="173" t="s">
        <v>180</v>
      </c>
      <c r="D193" s="173" t="s">
        <v>1215</v>
      </c>
      <c r="E193" s="349" t="s">
        <v>1052</v>
      </c>
      <c r="F193" s="349"/>
      <c r="G193" s="147" t="s">
        <v>187</v>
      </c>
      <c r="H193" s="148">
        <v>1.7399999999999999E-2</v>
      </c>
      <c r="I193" s="149">
        <v>9.24</v>
      </c>
      <c r="J193" s="149">
        <v>0.16</v>
      </c>
    </row>
    <row r="194" spans="1:10" ht="25.5" x14ac:dyDescent="0.25">
      <c r="A194" s="173" t="s">
        <v>1049</v>
      </c>
      <c r="B194" s="146" t="s">
        <v>1216</v>
      </c>
      <c r="C194" s="173" t="s">
        <v>180</v>
      </c>
      <c r="D194" s="173" t="s">
        <v>1217</v>
      </c>
      <c r="E194" s="349" t="s">
        <v>1052</v>
      </c>
      <c r="F194" s="349"/>
      <c r="G194" s="147" t="s">
        <v>187</v>
      </c>
      <c r="H194" s="148">
        <v>3.4799999999999998E-2</v>
      </c>
      <c r="I194" s="149">
        <v>12.29</v>
      </c>
      <c r="J194" s="149">
        <v>0.42</v>
      </c>
    </row>
    <row r="195" spans="1:10" ht="25.5" x14ac:dyDescent="0.25">
      <c r="A195" s="173" t="s">
        <v>1049</v>
      </c>
      <c r="B195" s="146" t="s">
        <v>1218</v>
      </c>
      <c r="C195" s="173" t="s">
        <v>180</v>
      </c>
      <c r="D195" s="173" t="s">
        <v>1219</v>
      </c>
      <c r="E195" s="349" t="s">
        <v>1052</v>
      </c>
      <c r="F195" s="349"/>
      <c r="G195" s="147" t="s">
        <v>187</v>
      </c>
      <c r="H195" s="148">
        <v>1.7399999999999999E-2</v>
      </c>
      <c r="I195" s="149">
        <v>448.69</v>
      </c>
      <c r="J195" s="149">
        <v>7.8</v>
      </c>
    </row>
    <row r="196" spans="1:10" ht="25.5" x14ac:dyDescent="0.25">
      <c r="A196" s="173" t="s">
        <v>1049</v>
      </c>
      <c r="B196" s="146" t="s">
        <v>1221</v>
      </c>
      <c r="C196" s="173" t="s">
        <v>180</v>
      </c>
      <c r="D196" s="173" t="s">
        <v>1222</v>
      </c>
      <c r="E196" s="349" t="s">
        <v>1052</v>
      </c>
      <c r="F196" s="349"/>
      <c r="G196" s="147" t="s">
        <v>187</v>
      </c>
      <c r="H196" s="148">
        <v>1.7399999999999999E-2</v>
      </c>
      <c r="I196" s="149">
        <v>166.7</v>
      </c>
      <c r="J196" s="149">
        <v>2.9</v>
      </c>
    </row>
    <row r="197" spans="1:10" x14ac:dyDescent="0.25">
      <c r="A197" s="169"/>
      <c r="B197" s="169"/>
      <c r="C197" s="169"/>
      <c r="D197" s="169"/>
      <c r="E197" s="169" t="s">
        <v>1053</v>
      </c>
      <c r="F197" s="150">
        <v>168.17</v>
      </c>
      <c r="G197" s="169" t="s">
        <v>1054</v>
      </c>
      <c r="H197" s="150">
        <v>0</v>
      </c>
      <c r="I197" s="169" t="s">
        <v>1055</v>
      </c>
      <c r="J197" s="150">
        <v>168.17</v>
      </c>
    </row>
    <row r="198" spans="1:10" ht="14.45" customHeight="1" x14ac:dyDescent="0.25">
      <c r="A198" s="169"/>
      <c r="B198" s="169"/>
      <c r="C198" s="169"/>
      <c r="D198" s="169"/>
      <c r="E198" s="169" t="s">
        <v>2581</v>
      </c>
      <c r="F198" s="150">
        <v>0</v>
      </c>
      <c r="G198" s="169"/>
      <c r="H198" s="351" t="s">
        <v>2582</v>
      </c>
      <c r="I198" s="351"/>
      <c r="J198" s="150">
        <v>667.55</v>
      </c>
    </row>
    <row r="199" spans="1:10" ht="15.75" thickBot="1" x14ac:dyDescent="0.3">
      <c r="A199" s="161"/>
      <c r="B199" s="161"/>
      <c r="C199" s="161"/>
      <c r="D199" s="161"/>
      <c r="E199" s="161"/>
      <c r="F199" s="161"/>
      <c r="G199" s="161" t="s">
        <v>1056</v>
      </c>
      <c r="H199" s="151">
        <v>10</v>
      </c>
      <c r="I199" s="161" t="s">
        <v>1057</v>
      </c>
      <c r="J199" s="162">
        <v>6675.5</v>
      </c>
    </row>
    <row r="200" spans="1:10" ht="15.75" thickTop="1" x14ac:dyDescent="0.25">
      <c r="A200" s="152"/>
      <c r="B200" s="152"/>
      <c r="C200" s="152"/>
      <c r="D200" s="152"/>
      <c r="E200" s="152"/>
      <c r="F200" s="152"/>
      <c r="G200" s="152"/>
      <c r="H200" s="152"/>
      <c r="I200" s="152"/>
      <c r="J200" s="152"/>
    </row>
    <row r="201" spans="1:10" x14ac:dyDescent="0.25">
      <c r="A201" s="170" t="s">
        <v>189</v>
      </c>
      <c r="B201" s="139" t="s">
        <v>1029</v>
      </c>
      <c r="C201" s="170" t="s">
        <v>1030</v>
      </c>
      <c r="D201" s="170" t="s">
        <v>1031</v>
      </c>
      <c r="E201" s="352" t="s">
        <v>1032</v>
      </c>
      <c r="F201" s="352"/>
      <c r="G201" s="140" t="s">
        <v>1033</v>
      </c>
      <c r="H201" s="139" t="s">
        <v>1034</v>
      </c>
      <c r="I201" s="139" t="s">
        <v>1035</v>
      </c>
      <c r="J201" s="139" t="s">
        <v>1036</v>
      </c>
    </row>
    <row r="202" spans="1:10" ht="38.25" x14ac:dyDescent="0.25">
      <c r="A202" s="171" t="s">
        <v>1037</v>
      </c>
      <c r="B202" s="136" t="s">
        <v>384</v>
      </c>
      <c r="C202" s="171" t="s">
        <v>180</v>
      </c>
      <c r="D202" s="171" t="s">
        <v>385</v>
      </c>
      <c r="E202" s="353" t="s">
        <v>1075</v>
      </c>
      <c r="F202" s="353"/>
      <c r="G202" s="137" t="s">
        <v>179</v>
      </c>
      <c r="H202" s="141">
        <v>1</v>
      </c>
      <c r="I202" s="138">
        <v>748.79</v>
      </c>
      <c r="J202" s="138">
        <v>748.79</v>
      </c>
    </row>
    <row r="203" spans="1:10" ht="38.25" x14ac:dyDescent="0.25">
      <c r="A203" s="172" t="s">
        <v>1039</v>
      </c>
      <c r="B203" s="142" t="s">
        <v>1084</v>
      </c>
      <c r="C203" s="172" t="s">
        <v>180</v>
      </c>
      <c r="D203" s="172" t="s">
        <v>1085</v>
      </c>
      <c r="E203" s="350" t="s">
        <v>1075</v>
      </c>
      <c r="F203" s="350"/>
      <c r="G203" s="143" t="s">
        <v>179</v>
      </c>
      <c r="H203" s="144">
        <v>0.2979</v>
      </c>
      <c r="I203" s="145">
        <v>102.36</v>
      </c>
      <c r="J203" s="145">
        <v>30.49</v>
      </c>
    </row>
    <row r="204" spans="1:10" ht="38.25" x14ac:dyDescent="0.25">
      <c r="A204" s="172" t="s">
        <v>1039</v>
      </c>
      <c r="B204" s="142" t="s">
        <v>1086</v>
      </c>
      <c r="C204" s="172" t="s">
        <v>180</v>
      </c>
      <c r="D204" s="172" t="s">
        <v>1087</v>
      </c>
      <c r="E204" s="350" t="s">
        <v>1075</v>
      </c>
      <c r="F204" s="350"/>
      <c r="G204" s="143" t="s">
        <v>179</v>
      </c>
      <c r="H204" s="144">
        <v>0.34289999999999998</v>
      </c>
      <c r="I204" s="145">
        <v>104.92</v>
      </c>
      <c r="J204" s="145">
        <v>35.97</v>
      </c>
    </row>
    <row r="205" spans="1:10" ht="38.25" x14ac:dyDescent="0.25">
      <c r="A205" s="172" t="s">
        <v>1039</v>
      </c>
      <c r="B205" s="142" t="s">
        <v>1161</v>
      </c>
      <c r="C205" s="172" t="s">
        <v>180</v>
      </c>
      <c r="D205" s="172" t="s">
        <v>1162</v>
      </c>
      <c r="E205" s="350" t="s">
        <v>1075</v>
      </c>
      <c r="F205" s="350"/>
      <c r="G205" s="143" t="s">
        <v>179</v>
      </c>
      <c r="H205" s="144">
        <v>0.15809999999999999</v>
      </c>
      <c r="I205" s="145">
        <v>89.31</v>
      </c>
      <c r="J205" s="145">
        <v>14.11</v>
      </c>
    </row>
    <row r="206" spans="1:10" ht="38.25" x14ac:dyDescent="0.25">
      <c r="A206" s="172" t="s">
        <v>1039</v>
      </c>
      <c r="B206" s="142" t="s">
        <v>1163</v>
      </c>
      <c r="C206" s="172" t="s">
        <v>180</v>
      </c>
      <c r="D206" s="172" t="s">
        <v>1164</v>
      </c>
      <c r="E206" s="350" t="s">
        <v>1075</v>
      </c>
      <c r="F206" s="350"/>
      <c r="G206" s="143" t="s">
        <v>179</v>
      </c>
      <c r="H206" s="144">
        <v>0.182</v>
      </c>
      <c r="I206" s="145">
        <v>91.13</v>
      </c>
      <c r="J206" s="145">
        <v>16.579999999999998</v>
      </c>
    </row>
    <row r="207" spans="1:10" ht="38.25" x14ac:dyDescent="0.25">
      <c r="A207" s="172" t="s">
        <v>1039</v>
      </c>
      <c r="B207" s="142" t="s">
        <v>1088</v>
      </c>
      <c r="C207" s="172" t="s">
        <v>180</v>
      </c>
      <c r="D207" s="172" t="s">
        <v>1089</v>
      </c>
      <c r="E207" s="350" t="s">
        <v>1075</v>
      </c>
      <c r="F207" s="350"/>
      <c r="G207" s="143" t="s">
        <v>179</v>
      </c>
      <c r="H207" s="144">
        <v>0.46539999999999998</v>
      </c>
      <c r="I207" s="145">
        <v>122.91</v>
      </c>
      <c r="J207" s="145">
        <v>57.2</v>
      </c>
    </row>
    <row r="208" spans="1:10" ht="38.25" x14ac:dyDescent="0.25">
      <c r="A208" s="172" t="s">
        <v>1039</v>
      </c>
      <c r="B208" s="142" t="s">
        <v>1090</v>
      </c>
      <c r="C208" s="172" t="s">
        <v>180</v>
      </c>
      <c r="D208" s="172" t="s">
        <v>1091</v>
      </c>
      <c r="E208" s="350" t="s">
        <v>1075</v>
      </c>
      <c r="F208" s="350"/>
      <c r="G208" s="143" t="s">
        <v>179</v>
      </c>
      <c r="H208" s="144">
        <v>0.3629</v>
      </c>
      <c r="I208" s="145">
        <v>158.08000000000001</v>
      </c>
      <c r="J208" s="145">
        <v>57.36</v>
      </c>
    </row>
    <row r="209" spans="1:10" ht="38.25" x14ac:dyDescent="0.25">
      <c r="A209" s="172" t="s">
        <v>1039</v>
      </c>
      <c r="B209" s="142" t="s">
        <v>1165</v>
      </c>
      <c r="C209" s="172" t="s">
        <v>180</v>
      </c>
      <c r="D209" s="172" t="s">
        <v>1166</v>
      </c>
      <c r="E209" s="350" t="s">
        <v>1075</v>
      </c>
      <c r="F209" s="350"/>
      <c r="G209" s="143" t="s">
        <v>179</v>
      </c>
      <c r="H209" s="144">
        <v>0.247</v>
      </c>
      <c r="I209" s="145">
        <v>104.82</v>
      </c>
      <c r="J209" s="145">
        <v>25.89</v>
      </c>
    </row>
    <row r="210" spans="1:10" ht="38.25" x14ac:dyDescent="0.25">
      <c r="A210" s="172" t="s">
        <v>1039</v>
      </c>
      <c r="B210" s="142" t="s">
        <v>1167</v>
      </c>
      <c r="C210" s="172" t="s">
        <v>180</v>
      </c>
      <c r="D210" s="172" t="s">
        <v>1168</v>
      </c>
      <c r="E210" s="350" t="s">
        <v>1075</v>
      </c>
      <c r="F210" s="350"/>
      <c r="G210" s="143" t="s">
        <v>179</v>
      </c>
      <c r="H210" s="144">
        <v>0.19259999999999999</v>
      </c>
      <c r="I210" s="145">
        <v>132.12</v>
      </c>
      <c r="J210" s="145">
        <v>25.44</v>
      </c>
    </row>
    <row r="211" spans="1:10" ht="51" x14ac:dyDescent="0.25">
      <c r="A211" s="172" t="s">
        <v>1039</v>
      </c>
      <c r="B211" s="142" t="s">
        <v>1092</v>
      </c>
      <c r="C211" s="172" t="s">
        <v>180</v>
      </c>
      <c r="D211" s="172" t="s">
        <v>2602</v>
      </c>
      <c r="E211" s="350" t="s">
        <v>1093</v>
      </c>
      <c r="F211" s="350"/>
      <c r="G211" s="143" t="s">
        <v>179</v>
      </c>
      <c r="H211" s="144">
        <v>1.3621000000000001</v>
      </c>
      <c r="I211" s="145">
        <v>17.510000000000002</v>
      </c>
      <c r="J211" s="145">
        <v>23.85</v>
      </c>
    </row>
    <row r="212" spans="1:10" ht="51" x14ac:dyDescent="0.25">
      <c r="A212" s="172" t="s">
        <v>1039</v>
      </c>
      <c r="B212" s="142" t="s">
        <v>1094</v>
      </c>
      <c r="C212" s="172" t="s">
        <v>180</v>
      </c>
      <c r="D212" s="172" t="s">
        <v>2603</v>
      </c>
      <c r="E212" s="350" t="s">
        <v>1093</v>
      </c>
      <c r="F212" s="350"/>
      <c r="G212" s="143" t="s">
        <v>179</v>
      </c>
      <c r="H212" s="144">
        <v>1.3621000000000001</v>
      </c>
      <c r="I212" s="145">
        <v>32.159999999999997</v>
      </c>
      <c r="J212" s="145">
        <v>43.8</v>
      </c>
    </row>
    <row r="213" spans="1:10" ht="39.6" customHeight="1" x14ac:dyDescent="0.25">
      <c r="A213" s="172" t="s">
        <v>1039</v>
      </c>
      <c r="B213" s="142" t="s">
        <v>1223</v>
      </c>
      <c r="C213" s="172" t="s">
        <v>180</v>
      </c>
      <c r="D213" s="172" t="s">
        <v>2616</v>
      </c>
      <c r="E213" s="350" t="s">
        <v>1096</v>
      </c>
      <c r="F213" s="350"/>
      <c r="G213" s="143" t="s">
        <v>187</v>
      </c>
      <c r="H213" s="144">
        <v>3.85E-2</v>
      </c>
      <c r="I213" s="145">
        <v>240.86</v>
      </c>
      <c r="J213" s="145">
        <v>9.27</v>
      </c>
    </row>
    <row r="214" spans="1:10" ht="39.6" customHeight="1" x14ac:dyDescent="0.25">
      <c r="A214" s="172" t="s">
        <v>1039</v>
      </c>
      <c r="B214" s="142" t="s">
        <v>1095</v>
      </c>
      <c r="C214" s="172" t="s">
        <v>180</v>
      </c>
      <c r="D214" s="172" t="s">
        <v>2604</v>
      </c>
      <c r="E214" s="350" t="s">
        <v>1096</v>
      </c>
      <c r="F214" s="350"/>
      <c r="G214" s="143" t="s">
        <v>187</v>
      </c>
      <c r="H214" s="144">
        <v>5.7799999999999997E-2</v>
      </c>
      <c r="I214" s="145">
        <v>260.76</v>
      </c>
      <c r="J214" s="145">
        <v>15.07</v>
      </c>
    </row>
    <row r="215" spans="1:10" ht="63.75" x14ac:dyDescent="0.25">
      <c r="A215" s="172" t="s">
        <v>1039</v>
      </c>
      <c r="B215" s="142" t="s">
        <v>2617</v>
      </c>
      <c r="C215" s="172" t="s">
        <v>180</v>
      </c>
      <c r="D215" s="172" t="s">
        <v>2618</v>
      </c>
      <c r="E215" s="350" t="s">
        <v>1096</v>
      </c>
      <c r="F215" s="350"/>
      <c r="G215" s="143" t="s">
        <v>179</v>
      </c>
      <c r="H215" s="144">
        <v>9.64E-2</v>
      </c>
      <c r="I215" s="145">
        <v>702.32</v>
      </c>
      <c r="J215" s="145">
        <v>67.7</v>
      </c>
    </row>
    <row r="216" spans="1:10" ht="51" x14ac:dyDescent="0.25">
      <c r="A216" s="172" t="s">
        <v>1039</v>
      </c>
      <c r="B216" s="142" t="s">
        <v>1170</v>
      </c>
      <c r="C216" s="172" t="s">
        <v>180</v>
      </c>
      <c r="D216" s="172" t="s">
        <v>2609</v>
      </c>
      <c r="E216" s="350" t="s">
        <v>1096</v>
      </c>
      <c r="F216" s="350"/>
      <c r="G216" s="143" t="s">
        <v>179</v>
      </c>
      <c r="H216" s="144">
        <v>2.8899999999999999E-2</v>
      </c>
      <c r="I216" s="145">
        <v>588.94000000000005</v>
      </c>
      <c r="J216" s="145">
        <v>17.02</v>
      </c>
    </row>
    <row r="217" spans="1:10" ht="39.6" customHeight="1" x14ac:dyDescent="0.25">
      <c r="A217" s="172" t="s">
        <v>1039</v>
      </c>
      <c r="B217" s="142" t="s">
        <v>243</v>
      </c>
      <c r="C217" s="172" t="s">
        <v>180</v>
      </c>
      <c r="D217" s="172" t="s">
        <v>2234</v>
      </c>
      <c r="E217" s="350" t="s">
        <v>1096</v>
      </c>
      <c r="F217" s="350"/>
      <c r="G217" s="143" t="s">
        <v>179</v>
      </c>
      <c r="H217" s="144">
        <v>3.2399999999999998E-2</v>
      </c>
      <c r="I217" s="145">
        <v>368.38</v>
      </c>
      <c r="J217" s="145">
        <v>11.93</v>
      </c>
    </row>
    <row r="218" spans="1:10" ht="26.45" customHeight="1" x14ac:dyDescent="0.25">
      <c r="A218" s="172" t="s">
        <v>1039</v>
      </c>
      <c r="B218" s="142" t="s">
        <v>1097</v>
      </c>
      <c r="C218" s="172" t="s">
        <v>180</v>
      </c>
      <c r="D218" s="172" t="s">
        <v>1098</v>
      </c>
      <c r="E218" s="350" t="s">
        <v>1078</v>
      </c>
      <c r="F218" s="350"/>
      <c r="G218" s="143" t="s">
        <v>179</v>
      </c>
      <c r="H218" s="144">
        <v>5.4000000000000003E-3</v>
      </c>
      <c r="I218" s="145">
        <v>12.07</v>
      </c>
      <c r="J218" s="145">
        <v>0.06</v>
      </c>
    </row>
    <row r="219" spans="1:10" ht="26.45" customHeight="1" x14ac:dyDescent="0.25">
      <c r="A219" s="172" t="s">
        <v>1039</v>
      </c>
      <c r="B219" s="142" t="s">
        <v>196</v>
      </c>
      <c r="C219" s="172" t="s">
        <v>180</v>
      </c>
      <c r="D219" s="172" t="s">
        <v>776</v>
      </c>
      <c r="E219" s="350" t="s">
        <v>1078</v>
      </c>
      <c r="F219" s="350"/>
      <c r="G219" s="143" t="s">
        <v>179</v>
      </c>
      <c r="H219" s="144">
        <v>1.3559000000000001</v>
      </c>
      <c r="I219" s="145">
        <v>20.13</v>
      </c>
      <c r="J219" s="145">
        <v>27.29</v>
      </c>
    </row>
    <row r="220" spans="1:10" ht="26.45" customHeight="1" x14ac:dyDescent="0.25">
      <c r="A220" s="172" t="s">
        <v>1039</v>
      </c>
      <c r="B220" s="142" t="s">
        <v>1099</v>
      </c>
      <c r="C220" s="172" t="s">
        <v>180</v>
      </c>
      <c r="D220" s="172" t="s">
        <v>1100</v>
      </c>
      <c r="E220" s="350" t="s">
        <v>1078</v>
      </c>
      <c r="F220" s="350"/>
      <c r="G220" s="143" t="s">
        <v>184</v>
      </c>
      <c r="H220" s="144">
        <v>2.3900000000000001E-2</v>
      </c>
      <c r="I220" s="145">
        <v>291.77999999999997</v>
      </c>
      <c r="J220" s="145">
        <v>6.97</v>
      </c>
    </row>
    <row r="221" spans="1:10" ht="39.6" customHeight="1" x14ac:dyDescent="0.25">
      <c r="A221" s="172" t="s">
        <v>1039</v>
      </c>
      <c r="B221" s="142" t="s">
        <v>1101</v>
      </c>
      <c r="C221" s="172" t="s">
        <v>180</v>
      </c>
      <c r="D221" s="172" t="s">
        <v>1102</v>
      </c>
      <c r="E221" s="350" t="s">
        <v>1103</v>
      </c>
      <c r="F221" s="350"/>
      <c r="G221" s="143" t="s">
        <v>141</v>
      </c>
      <c r="H221" s="144">
        <v>0.53</v>
      </c>
      <c r="I221" s="145">
        <v>6.2</v>
      </c>
      <c r="J221" s="145">
        <v>3.28</v>
      </c>
    </row>
    <row r="222" spans="1:10" ht="39.6" customHeight="1" x14ac:dyDescent="0.25">
      <c r="A222" s="172" t="s">
        <v>1039</v>
      </c>
      <c r="B222" s="142" t="s">
        <v>1104</v>
      </c>
      <c r="C222" s="172" t="s">
        <v>180</v>
      </c>
      <c r="D222" s="172" t="s">
        <v>1105</v>
      </c>
      <c r="E222" s="350" t="s">
        <v>1103</v>
      </c>
      <c r="F222" s="350"/>
      <c r="G222" s="143" t="s">
        <v>141</v>
      </c>
      <c r="H222" s="144">
        <v>1.7343999999999999</v>
      </c>
      <c r="I222" s="145">
        <v>7.53</v>
      </c>
      <c r="J222" s="145">
        <v>13.06</v>
      </c>
    </row>
    <row r="223" spans="1:10" ht="39.6" customHeight="1" x14ac:dyDescent="0.25">
      <c r="A223" s="172" t="s">
        <v>1039</v>
      </c>
      <c r="B223" s="142" t="s">
        <v>1106</v>
      </c>
      <c r="C223" s="172" t="s">
        <v>180</v>
      </c>
      <c r="D223" s="172" t="s">
        <v>1107</v>
      </c>
      <c r="E223" s="350" t="s">
        <v>1103</v>
      </c>
      <c r="F223" s="350"/>
      <c r="G223" s="143" t="s">
        <v>187</v>
      </c>
      <c r="H223" s="144">
        <v>0.19270000000000001</v>
      </c>
      <c r="I223" s="145">
        <v>10.210000000000001</v>
      </c>
      <c r="J223" s="145">
        <v>1.96</v>
      </c>
    </row>
    <row r="224" spans="1:10" ht="39.6" customHeight="1" x14ac:dyDescent="0.25">
      <c r="A224" s="172" t="s">
        <v>1039</v>
      </c>
      <c r="B224" s="142" t="s">
        <v>1108</v>
      </c>
      <c r="C224" s="172" t="s">
        <v>180</v>
      </c>
      <c r="D224" s="172" t="s">
        <v>1109</v>
      </c>
      <c r="E224" s="350" t="s">
        <v>1103</v>
      </c>
      <c r="F224" s="350"/>
      <c r="G224" s="143" t="s">
        <v>141</v>
      </c>
      <c r="H224" s="144">
        <v>1.4165000000000001</v>
      </c>
      <c r="I224" s="145">
        <v>1.71</v>
      </c>
      <c r="J224" s="145">
        <v>2.42</v>
      </c>
    </row>
    <row r="225" spans="1:10" ht="39.6" customHeight="1" x14ac:dyDescent="0.25">
      <c r="A225" s="172" t="s">
        <v>1039</v>
      </c>
      <c r="B225" s="142" t="s">
        <v>895</v>
      </c>
      <c r="C225" s="172" t="s">
        <v>180</v>
      </c>
      <c r="D225" s="172" t="s">
        <v>896</v>
      </c>
      <c r="E225" s="350" t="s">
        <v>1103</v>
      </c>
      <c r="F225" s="350"/>
      <c r="G225" s="143" t="s">
        <v>141</v>
      </c>
      <c r="H225" s="144">
        <v>3.4689000000000001</v>
      </c>
      <c r="I225" s="145">
        <v>2.42</v>
      </c>
      <c r="J225" s="145">
        <v>8.39</v>
      </c>
    </row>
    <row r="226" spans="1:10" ht="39.6" customHeight="1" x14ac:dyDescent="0.25">
      <c r="A226" s="172" t="s">
        <v>1039</v>
      </c>
      <c r="B226" s="142" t="s">
        <v>897</v>
      </c>
      <c r="C226" s="172" t="s">
        <v>180</v>
      </c>
      <c r="D226" s="172" t="s">
        <v>898</v>
      </c>
      <c r="E226" s="350" t="s">
        <v>1103</v>
      </c>
      <c r="F226" s="350"/>
      <c r="G226" s="143" t="s">
        <v>141</v>
      </c>
      <c r="H226" s="144">
        <v>2.0234999999999999</v>
      </c>
      <c r="I226" s="145">
        <v>3.83</v>
      </c>
      <c r="J226" s="145">
        <v>7.75</v>
      </c>
    </row>
    <row r="227" spans="1:10" ht="26.45" customHeight="1" x14ac:dyDescent="0.25">
      <c r="A227" s="172" t="s">
        <v>1039</v>
      </c>
      <c r="B227" s="142" t="s">
        <v>1180</v>
      </c>
      <c r="C227" s="172" t="s">
        <v>180</v>
      </c>
      <c r="D227" s="172" t="s">
        <v>1181</v>
      </c>
      <c r="E227" s="350" t="s">
        <v>1103</v>
      </c>
      <c r="F227" s="350"/>
      <c r="G227" s="143" t="s">
        <v>141</v>
      </c>
      <c r="H227" s="144">
        <v>0.19270000000000001</v>
      </c>
      <c r="I227" s="145">
        <v>7.94</v>
      </c>
      <c r="J227" s="145">
        <v>1.53</v>
      </c>
    </row>
    <row r="228" spans="1:10" ht="26.45" customHeight="1" x14ac:dyDescent="0.25">
      <c r="A228" s="172" t="s">
        <v>1039</v>
      </c>
      <c r="B228" s="142" t="s">
        <v>1110</v>
      </c>
      <c r="C228" s="172" t="s">
        <v>180</v>
      </c>
      <c r="D228" s="172" t="s">
        <v>1111</v>
      </c>
      <c r="E228" s="350" t="s">
        <v>1103</v>
      </c>
      <c r="F228" s="350"/>
      <c r="G228" s="143" t="s">
        <v>187</v>
      </c>
      <c r="H228" s="144">
        <v>0.1734</v>
      </c>
      <c r="I228" s="145">
        <v>8.86</v>
      </c>
      <c r="J228" s="145">
        <v>1.53</v>
      </c>
    </row>
    <row r="229" spans="1:10" ht="39.6" customHeight="1" x14ac:dyDescent="0.25">
      <c r="A229" s="172" t="s">
        <v>1039</v>
      </c>
      <c r="B229" s="142" t="s">
        <v>1112</v>
      </c>
      <c r="C229" s="172" t="s">
        <v>180</v>
      </c>
      <c r="D229" s="172" t="s">
        <v>1113</v>
      </c>
      <c r="E229" s="350" t="s">
        <v>1103</v>
      </c>
      <c r="F229" s="350"/>
      <c r="G229" s="143" t="s">
        <v>187</v>
      </c>
      <c r="H229" s="144">
        <v>0.28910000000000002</v>
      </c>
      <c r="I229" s="145">
        <v>19.329999999999998</v>
      </c>
      <c r="J229" s="145">
        <v>5.58</v>
      </c>
    </row>
    <row r="230" spans="1:10" ht="39.6" customHeight="1" x14ac:dyDescent="0.25">
      <c r="A230" s="172" t="s">
        <v>1039</v>
      </c>
      <c r="B230" s="142" t="s">
        <v>1114</v>
      </c>
      <c r="C230" s="172" t="s">
        <v>180</v>
      </c>
      <c r="D230" s="172" t="s">
        <v>1115</v>
      </c>
      <c r="E230" s="350" t="s">
        <v>1103</v>
      </c>
      <c r="F230" s="350"/>
      <c r="G230" s="143" t="s">
        <v>187</v>
      </c>
      <c r="H230" s="144">
        <v>0.13489999999999999</v>
      </c>
      <c r="I230" s="145">
        <v>12.81</v>
      </c>
      <c r="J230" s="145">
        <v>1.72</v>
      </c>
    </row>
    <row r="231" spans="1:10" ht="39.6" customHeight="1" x14ac:dyDescent="0.25">
      <c r="A231" s="172" t="s">
        <v>1039</v>
      </c>
      <c r="B231" s="142" t="s">
        <v>1182</v>
      </c>
      <c r="C231" s="172" t="s">
        <v>180</v>
      </c>
      <c r="D231" s="172" t="s">
        <v>1183</v>
      </c>
      <c r="E231" s="350" t="s">
        <v>1103</v>
      </c>
      <c r="F231" s="350"/>
      <c r="G231" s="143" t="s">
        <v>187</v>
      </c>
      <c r="H231" s="144">
        <v>3.85E-2</v>
      </c>
      <c r="I231" s="145">
        <v>120.02</v>
      </c>
      <c r="J231" s="145">
        <v>4.62</v>
      </c>
    </row>
    <row r="232" spans="1:10" ht="26.45" customHeight="1" x14ac:dyDescent="0.25">
      <c r="A232" s="172" t="s">
        <v>1039</v>
      </c>
      <c r="B232" s="142" t="s">
        <v>1116</v>
      </c>
      <c r="C232" s="172" t="s">
        <v>180</v>
      </c>
      <c r="D232" s="172" t="s">
        <v>1117</v>
      </c>
      <c r="E232" s="350" t="s">
        <v>1103</v>
      </c>
      <c r="F232" s="350"/>
      <c r="G232" s="143" t="s">
        <v>187</v>
      </c>
      <c r="H232" s="144">
        <v>0.1734</v>
      </c>
      <c r="I232" s="145">
        <v>15.12</v>
      </c>
      <c r="J232" s="145">
        <v>2.62</v>
      </c>
    </row>
    <row r="233" spans="1:10" ht="52.9" customHeight="1" x14ac:dyDescent="0.25">
      <c r="A233" s="172" t="s">
        <v>1039</v>
      </c>
      <c r="B233" s="142" t="s">
        <v>1224</v>
      </c>
      <c r="C233" s="172" t="s">
        <v>180</v>
      </c>
      <c r="D233" s="172" t="s">
        <v>1225</v>
      </c>
      <c r="E233" s="350" t="s">
        <v>1103</v>
      </c>
      <c r="F233" s="350"/>
      <c r="G233" s="143" t="s">
        <v>187</v>
      </c>
      <c r="H233" s="144">
        <v>1.9300000000000001E-2</v>
      </c>
      <c r="I233" s="145">
        <v>276.17</v>
      </c>
      <c r="J233" s="145">
        <v>5.33</v>
      </c>
    </row>
    <row r="234" spans="1:10" ht="39.6" customHeight="1" x14ac:dyDescent="0.25">
      <c r="A234" s="172" t="s">
        <v>1039</v>
      </c>
      <c r="B234" s="142" t="s">
        <v>1226</v>
      </c>
      <c r="C234" s="172" t="s">
        <v>180</v>
      </c>
      <c r="D234" s="172" t="s">
        <v>1227</v>
      </c>
      <c r="E234" s="350" t="s">
        <v>1103</v>
      </c>
      <c r="F234" s="350"/>
      <c r="G234" s="143" t="s">
        <v>187</v>
      </c>
      <c r="H234" s="144">
        <v>5.7799999999999997E-2</v>
      </c>
      <c r="I234" s="145">
        <v>6.84</v>
      </c>
      <c r="J234" s="145">
        <v>0.39</v>
      </c>
    </row>
    <row r="235" spans="1:10" ht="26.45" customHeight="1" x14ac:dyDescent="0.25">
      <c r="A235" s="172" t="s">
        <v>1039</v>
      </c>
      <c r="B235" s="142" t="s">
        <v>1120</v>
      </c>
      <c r="C235" s="172" t="s">
        <v>180</v>
      </c>
      <c r="D235" s="172" t="s">
        <v>1121</v>
      </c>
      <c r="E235" s="350" t="s">
        <v>1103</v>
      </c>
      <c r="F235" s="350"/>
      <c r="G235" s="143" t="s">
        <v>187</v>
      </c>
      <c r="H235" s="144">
        <v>7.7100000000000002E-2</v>
      </c>
      <c r="I235" s="145">
        <v>19.61</v>
      </c>
      <c r="J235" s="145">
        <v>1.51</v>
      </c>
    </row>
    <row r="236" spans="1:10" ht="26.45" customHeight="1" x14ac:dyDescent="0.25">
      <c r="A236" s="172" t="s">
        <v>1039</v>
      </c>
      <c r="B236" s="142" t="s">
        <v>1122</v>
      </c>
      <c r="C236" s="172" t="s">
        <v>180</v>
      </c>
      <c r="D236" s="172" t="s">
        <v>1123</v>
      </c>
      <c r="E236" s="350" t="s">
        <v>1103</v>
      </c>
      <c r="F236" s="350"/>
      <c r="G236" s="143" t="s">
        <v>187</v>
      </c>
      <c r="H236" s="144">
        <v>0.1542</v>
      </c>
      <c r="I236" s="145">
        <v>31.38</v>
      </c>
      <c r="J236" s="145">
        <v>4.83</v>
      </c>
    </row>
    <row r="237" spans="1:10" ht="39.6" customHeight="1" x14ac:dyDescent="0.25">
      <c r="A237" s="172" t="s">
        <v>1039</v>
      </c>
      <c r="B237" s="142" t="s">
        <v>1124</v>
      </c>
      <c r="C237" s="172" t="s">
        <v>180</v>
      </c>
      <c r="D237" s="172" t="s">
        <v>1125</v>
      </c>
      <c r="E237" s="350" t="s">
        <v>1103</v>
      </c>
      <c r="F237" s="350"/>
      <c r="G237" s="143" t="s">
        <v>187</v>
      </c>
      <c r="H237" s="144">
        <v>0.13489999999999999</v>
      </c>
      <c r="I237" s="145">
        <v>33.049999999999997</v>
      </c>
      <c r="J237" s="145">
        <v>4.45</v>
      </c>
    </row>
    <row r="238" spans="1:10" ht="39.6" customHeight="1" x14ac:dyDescent="0.25">
      <c r="A238" s="172" t="s">
        <v>1039</v>
      </c>
      <c r="B238" s="142" t="s">
        <v>1126</v>
      </c>
      <c r="C238" s="172" t="s">
        <v>180</v>
      </c>
      <c r="D238" s="172" t="s">
        <v>2605</v>
      </c>
      <c r="E238" s="350" t="s">
        <v>1103</v>
      </c>
      <c r="F238" s="350"/>
      <c r="G238" s="143" t="s">
        <v>187</v>
      </c>
      <c r="H238" s="144">
        <v>0.11559999999999999</v>
      </c>
      <c r="I238" s="145">
        <v>75.72</v>
      </c>
      <c r="J238" s="145">
        <v>8.75</v>
      </c>
    </row>
    <row r="239" spans="1:10" ht="39.6" customHeight="1" x14ac:dyDescent="0.25">
      <c r="A239" s="172" t="s">
        <v>1039</v>
      </c>
      <c r="B239" s="142" t="s">
        <v>1228</v>
      </c>
      <c r="C239" s="172" t="s">
        <v>180</v>
      </c>
      <c r="D239" s="172" t="s">
        <v>2619</v>
      </c>
      <c r="E239" s="350" t="s">
        <v>1103</v>
      </c>
      <c r="F239" s="350"/>
      <c r="G239" s="143" t="s">
        <v>187</v>
      </c>
      <c r="H239" s="144">
        <v>7.7100000000000002E-2</v>
      </c>
      <c r="I239" s="145">
        <v>75.930000000000007</v>
      </c>
      <c r="J239" s="145">
        <v>5.85</v>
      </c>
    </row>
    <row r="240" spans="1:10" ht="26.45" customHeight="1" x14ac:dyDescent="0.25">
      <c r="A240" s="172" t="s">
        <v>1039</v>
      </c>
      <c r="B240" s="142" t="s">
        <v>2620</v>
      </c>
      <c r="C240" s="172" t="s">
        <v>180</v>
      </c>
      <c r="D240" s="172" t="s">
        <v>2621</v>
      </c>
      <c r="E240" s="350" t="s">
        <v>1103</v>
      </c>
      <c r="F240" s="350"/>
      <c r="G240" s="143" t="s">
        <v>187</v>
      </c>
      <c r="H240" s="144">
        <v>3.85E-2</v>
      </c>
      <c r="I240" s="145">
        <v>20.41</v>
      </c>
      <c r="J240" s="145">
        <v>0.78</v>
      </c>
    </row>
    <row r="241" spans="1:10" ht="26.45" customHeight="1" x14ac:dyDescent="0.25">
      <c r="A241" s="172" t="s">
        <v>1039</v>
      </c>
      <c r="B241" s="142" t="s">
        <v>2622</v>
      </c>
      <c r="C241" s="172" t="s">
        <v>180</v>
      </c>
      <c r="D241" s="172" t="s">
        <v>2623</v>
      </c>
      <c r="E241" s="350" t="s">
        <v>1103</v>
      </c>
      <c r="F241" s="350"/>
      <c r="G241" s="143" t="s">
        <v>187</v>
      </c>
      <c r="H241" s="144">
        <v>3.85E-2</v>
      </c>
      <c r="I241" s="145">
        <v>22.24</v>
      </c>
      <c r="J241" s="145">
        <v>0.85</v>
      </c>
    </row>
    <row r="242" spans="1:10" ht="26.45" customHeight="1" x14ac:dyDescent="0.25">
      <c r="A242" s="172" t="s">
        <v>1039</v>
      </c>
      <c r="B242" s="142" t="s">
        <v>951</v>
      </c>
      <c r="C242" s="172" t="s">
        <v>180</v>
      </c>
      <c r="D242" s="172" t="s">
        <v>952</v>
      </c>
      <c r="E242" s="350" t="s">
        <v>1103</v>
      </c>
      <c r="F242" s="350"/>
      <c r="G242" s="143" t="s">
        <v>187</v>
      </c>
      <c r="H242" s="144">
        <v>3.85E-2</v>
      </c>
      <c r="I242" s="145">
        <v>42</v>
      </c>
      <c r="J242" s="145">
        <v>1.61</v>
      </c>
    </row>
    <row r="243" spans="1:10" ht="38.25" x14ac:dyDescent="0.25">
      <c r="A243" s="172" t="s">
        <v>1039</v>
      </c>
      <c r="B243" s="142" t="s">
        <v>1230</v>
      </c>
      <c r="C243" s="172" t="s">
        <v>180</v>
      </c>
      <c r="D243" s="172" t="s">
        <v>2624</v>
      </c>
      <c r="E243" s="350" t="s">
        <v>1229</v>
      </c>
      <c r="F243" s="350"/>
      <c r="G243" s="143" t="s">
        <v>141</v>
      </c>
      <c r="H243" s="144">
        <v>0.61670000000000003</v>
      </c>
      <c r="I243" s="145">
        <v>6.64</v>
      </c>
      <c r="J243" s="145">
        <v>4.09</v>
      </c>
    </row>
    <row r="244" spans="1:10" ht="26.45" customHeight="1" x14ac:dyDescent="0.25">
      <c r="A244" s="172" t="s">
        <v>1039</v>
      </c>
      <c r="B244" s="142" t="s">
        <v>2625</v>
      </c>
      <c r="C244" s="172" t="s">
        <v>180</v>
      </c>
      <c r="D244" s="172" t="s">
        <v>2626</v>
      </c>
      <c r="E244" s="350" t="s">
        <v>1229</v>
      </c>
      <c r="F244" s="350"/>
      <c r="G244" s="143" t="s">
        <v>187</v>
      </c>
      <c r="H244" s="144">
        <v>1.9300000000000001E-2</v>
      </c>
      <c r="I244" s="145">
        <v>25.47</v>
      </c>
      <c r="J244" s="145">
        <v>0.49</v>
      </c>
    </row>
    <row r="245" spans="1:10" ht="39.6" customHeight="1" x14ac:dyDescent="0.25">
      <c r="A245" s="172" t="s">
        <v>1039</v>
      </c>
      <c r="B245" s="142" t="s">
        <v>1127</v>
      </c>
      <c r="C245" s="172" t="s">
        <v>180</v>
      </c>
      <c r="D245" s="172" t="s">
        <v>1128</v>
      </c>
      <c r="E245" s="350" t="s">
        <v>1129</v>
      </c>
      <c r="F245" s="350"/>
      <c r="G245" s="143" t="s">
        <v>141</v>
      </c>
      <c r="H245" s="144">
        <v>0.13880000000000001</v>
      </c>
      <c r="I245" s="145">
        <v>14.01</v>
      </c>
      <c r="J245" s="145">
        <v>1.94</v>
      </c>
    </row>
    <row r="246" spans="1:10" ht="39.6" customHeight="1" x14ac:dyDescent="0.25">
      <c r="A246" s="172" t="s">
        <v>1039</v>
      </c>
      <c r="B246" s="142" t="s">
        <v>265</v>
      </c>
      <c r="C246" s="172" t="s">
        <v>180</v>
      </c>
      <c r="D246" s="172" t="s">
        <v>345</v>
      </c>
      <c r="E246" s="350" t="s">
        <v>1129</v>
      </c>
      <c r="F246" s="350"/>
      <c r="G246" s="143" t="s">
        <v>141</v>
      </c>
      <c r="H246" s="144">
        <v>0.12529999999999999</v>
      </c>
      <c r="I246" s="145">
        <v>20.12</v>
      </c>
      <c r="J246" s="145">
        <v>2.52</v>
      </c>
    </row>
    <row r="247" spans="1:10" ht="39.6" customHeight="1" x14ac:dyDescent="0.25">
      <c r="A247" s="172" t="s">
        <v>1039</v>
      </c>
      <c r="B247" s="142" t="s">
        <v>264</v>
      </c>
      <c r="C247" s="172" t="s">
        <v>180</v>
      </c>
      <c r="D247" s="172" t="s">
        <v>344</v>
      </c>
      <c r="E247" s="350" t="s">
        <v>1129</v>
      </c>
      <c r="F247" s="350"/>
      <c r="G247" s="143" t="s">
        <v>141</v>
      </c>
      <c r="H247" s="144">
        <v>0.1472</v>
      </c>
      <c r="I247" s="145">
        <v>39.130000000000003</v>
      </c>
      <c r="J247" s="145">
        <v>5.75</v>
      </c>
    </row>
    <row r="248" spans="1:10" ht="39.6" customHeight="1" x14ac:dyDescent="0.25">
      <c r="A248" s="172" t="s">
        <v>1039</v>
      </c>
      <c r="B248" s="142" t="s">
        <v>1130</v>
      </c>
      <c r="C248" s="172" t="s">
        <v>180</v>
      </c>
      <c r="D248" s="172" t="s">
        <v>1131</v>
      </c>
      <c r="E248" s="350" t="s">
        <v>1129</v>
      </c>
      <c r="F248" s="350"/>
      <c r="G248" s="143" t="s">
        <v>187</v>
      </c>
      <c r="H248" s="144">
        <v>7.7100000000000002E-2</v>
      </c>
      <c r="I248" s="145">
        <v>6.59</v>
      </c>
      <c r="J248" s="145">
        <v>0.5</v>
      </c>
    </row>
    <row r="249" spans="1:10" ht="39.6" customHeight="1" x14ac:dyDescent="0.25">
      <c r="A249" s="172" t="s">
        <v>1039</v>
      </c>
      <c r="B249" s="142" t="s">
        <v>1231</v>
      </c>
      <c r="C249" s="172" t="s">
        <v>180</v>
      </c>
      <c r="D249" s="172" t="s">
        <v>1232</v>
      </c>
      <c r="E249" s="350" t="s">
        <v>1129</v>
      </c>
      <c r="F249" s="350"/>
      <c r="G249" s="143" t="s">
        <v>187</v>
      </c>
      <c r="H249" s="144">
        <v>5.7799999999999997E-2</v>
      </c>
      <c r="I249" s="145">
        <v>5.0999999999999996</v>
      </c>
      <c r="J249" s="145">
        <v>0.28999999999999998</v>
      </c>
    </row>
    <row r="250" spans="1:10" ht="39.6" customHeight="1" x14ac:dyDescent="0.25">
      <c r="A250" s="172" t="s">
        <v>1039</v>
      </c>
      <c r="B250" s="142" t="s">
        <v>262</v>
      </c>
      <c r="C250" s="172" t="s">
        <v>180</v>
      </c>
      <c r="D250" s="172" t="s">
        <v>342</v>
      </c>
      <c r="E250" s="350" t="s">
        <v>1129</v>
      </c>
      <c r="F250" s="350"/>
      <c r="G250" s="143" t="s">
        <v>187</v>
      </c>
      <c r="H250" s="144">
        <v>1.9300000000000001E-2</v>
      </c>
      <c r="I250" s="145">
        <v>7.41</v>
      </c>
      <c r="J250" s="145">
        <v>0.14000000000000001</v>
      </c>
    </row>
    <row r="251" spans="1:10" ht="39.6" customHeight="1" x14ac:dyDescent="0.25">
      <c r="A251" s="172" t="s">
        <v>1039</v>
      </c>
      <c r="B251" s="142" t="s">
        <v>1184</v>
      </c>
      <c r="C251" s="172" t="s">
        <v>180</v>
      </c>
      <c r="D251" s="172" t="s">
        <v>1185</v>
      </c>
      <c r="E251" s="350" t="s">
        <v>1129</v>
      </c>
      <c r="F251" s="350"/>
      <c r="G251" s="143" t="s">
        <v>187</v>
      </c>
      <c r="H251" s="144">
        <v>5.7799999999999997E-2</v>
      </c>
      <c r="I251" s="145">
        <v>23.97</v>
      </c>
      <c r="J251" s="145">
        <v>1.38</v>
      </c>
    </row>
    <row r="252" spans="1:10" ht="39.6" customHeight="1" x14ac:dyDescent="0.25">
      <c r="A252" s="172" t="s">
        <v>1039</v>
      </c>
      <c r="B252" s="142" t="s">
        <v>1186</v>
      </c>
      <c r="C252" s="172" t="s">
        <v>180</v>
      </c>
      <c r="D252" s="172" t="s">
        <v>1187</v>
      </c>
      <c r="E252" s="350" t="s">
        <v>1129</v>
      </c>
      <c r="F252" s="350"/>
      <c r="G252" s="143" t="s">
        <v>187</v>
      </c>
      <c r="H252" s="144">
        <v>5.7799999999999997E-2</v>
      </c>
      <c r="I252" s="145">
        <v>12.78</v>
      </c>
      <c r="J252" s="145">
        <v>0.73</v>
      </c>
    </row>
    <row r="253" spans="1:10" ht="39.6" customHeight="1" x14ac:dyDescent="0.25">
      <c r="A253" s="172" t="s">
        <v>1039</v>
      </c>
      <c r="B253" s="142" t="s">
        <v>1233</v>
      </c>
      <c r="C253" s="172" t="s">
        <v>180</v>
      </c>
      <c r="D253" s="172" t="s">
        <v>1234</v>
      </c>
      <c r="E253" s="350" t="s">
        <v>1129</v>
      </c>
      <c r="F253" s="350"/>
      <c r="G253" s="143" t="s">
        <v>187</v>
      </c>
      <c r="H253" s="144">
        <v>3.85E-2</v>
      </c>
      <c r="I253" s="145">
        <v>25.95</v>
      </c>
      <c r="J253" s="145">
        <v>0.99</v>
      </c>
    </row>
    <row r="254" spans="1:10" ht="26.45" customHeight="1" x14ac:dyDescent="0.25">
      <c r="A254" s="172" t="s">
        <v>1039</v>
      </c>
      <c r="B254" s="142" t="s">
        <v>1132</v>
      </c>
      <c r="C254" s="172" t="s">
        <v>180</v>
      </c>
      <c r="D254" s="172" t="s">
        <v>1133</v>
      </c>
      <c r="E254" s="350" t="s">
        <v>1129</v>
      </c>
      <c r="F254" s="350"/>
      <c r="G254" s="143" t="s">
        <v>187</v>
      </c>
      <c r="H254" s="144">
        <v>1.9300000000000001E-2</v>
      </c>
      <c r="I254" s="145">
        <v>183.23</v>
      </c>
      <c r="J254" s="145">
        <v>3.53</v>
      </c>
    </row>
    <row r="255" spans="1:10" ht="39.6" customHeight="1" x14ac:dyDescent="0.25">
      <c r="A255" s="172" t="s">
        <v>1039</v>
      </c>
      <c r="B255" s="142" t="s">
        <v>1235</v>
      </c>
      <c r="C255" s="172" t="s">
        <v>180</v>
      </c>
      <c r="D255" s="172" t="s">
        <v>1236</v>
      </c>
      <c r="E255" s="350" t="s">
        <v>1129</v>
      </c>
      <c r="F255" s="350"/>
      <c r="G255" s="143" t="s">
        <v>187</v>
      </c>
      <c r="H255" s="144">
        <v>3.85E-2</v>
      </c>
      <c r="I255" s="145">
        <v>18.23</v>
      </c>
      <c r="J255" s="145">
        <v>0.7</v>
      </c>
    </row>
    <row r="256" spans="1:10" ht="26.45" customHeight="1" x14ac:dyDescent="0.25">
      <c r="A256" s="172" t="s">
        <v>1039</v>
      </c>
      <c r="B256" s="142" t="s">
        <v>1190</v>
      </c>
      <c r="C256" s="172" t="s">
        <v>180</v>
      </c>
      <c r="D256" s="172" t="s">
        <v>2610</v>
      </c>
      <c r="E256" s="350" t="s">
        <v>1129</v>
      </c>
      <c r="F256" s="350"/>
      <c r="G256" s="143" t="s">
        <v>187</v>
      </c>
      <c r="H256" s="144">
        <v>3.85E-2</v>
      </c>
      <c r="I256" s="145">
        <v>375.66</v>
      </c>
      <c r="J256" s="145">
        <v>14.46</v>
      </c>
    </row>
    <row r="257" spans="1:10" ht="63.75" x14ac:dyDescent="0.25">
      <c r="A257" s="172" t="s">
        <v>1039</v>
      </c>
      <c r="B257" s="142" t="s">
        <v>1136</v>
      </c>
      <c r="C257" s="172" t="s">
        <v>180</v>
      </c>
      <c r="D257" s="172" t="s">
        <v>2606</v>
      </c>
      <c r="E257" s="350" t="s">
        <v>1129</v>
      </c>
      <c r="F257" s="350"/>
      <c r="G257" s="143" t="s">
        <v>187</v>
      </c>
      <c r="H257" s="144">
        <v>1.9300000000000001E-2</v>
      </c>
      <c r="I257" s="145">
        <v>246.15</v>
      </c>
      <c r="J257" s="145">
        <v>4.75</v>
      </c>
    </row>
    <row r="258" spans="1:10" ht="63.75" x14ac:dyDescent="0.25">
      <c r="A258" s="172" t="s">
        <v>1039</v>
      </c>
      <c r="B258" s="142" t="s">
        <v>1137</v>
      </c>
      <c r="C258" s="172" t="s">
        <v>180</v>
      </c>
      <c r="D258" s="172" t="s">
        <v>2607</v>
      </c>
      <c r="E258" s="350" t="s">
        <v>1129</v>
      </c>
      <c r="F258" s="350"/>
      <c r="G258" s="143" t="s">
        <v>187</v>
      </c>
      <c r="H258" s="144">
        <v>3.85E-2</v>
      </c>
      <c r="I258" s="145">
        <v>171.67</v>
      </c>
      <c r="J258" s="145">
        <v>6.6</v>
      </c>
    </row>
    <row r="259" spans="1:10" ht="39.6" customHeight="1" x14ac:dyDescent="0.25">
      <c r="A259" s="172" t="s">
        <v>1039</v>
      </c>
      <c r="B259" s="142" t="s">
        <v>1138</v>
      </c>
      <c r="C259" s="172" t="s">
        <v>180</v>
      </c>
      <c r="D259" s="172" t="s">
        <v>1139</v>
      </c>
      <c r="E259" s="350" t="s">
        <v>1129</v>
      </c>
      <c r="F259" s="350"/>
      <c r="G259" s="143" t="s">
        <v>187</v>
      </c>
      <c r="H259" s="144">
        <v>9.64E-2</v>
      </c>
      <c r="I259" s="145">
        <v>103.82</v>
      </c>
      <c r="J259" s="145">
        <v>10</v>
      </c>
    </row>
    <row r="260" spans="1:10" ht="26.45" customHeight="1" x14ac:dyDescent="0.25">
      <c r="A260" s="172" t="s">
        <v>1039</v>
      </c>
      <c r="B260" s="142" t="s">
        <v>1193</v>
      </c>
      <c r="C260" s="172" t="s">
        <v>180</v>
      </c>
      <c r="D260" s="172" t="s">
        <v>1194</v>
      </c>
      <c r="E260" s="350" t="s">
        <v>1129</v>
      </c>
      <c r="F260" s="350"/>
      <c r="G260" s="143" t="s">
        <v>141</v>
      </c>
      <c r="H260" s="144">
        <v>0.1002</v>
      </c>
      <c r="I260" s="145">
        <v>10.220000000000001</v>
      </c>
      <c r="J260" s="145">
        <v>1.02</v>
      </c>
    </row>
    <row r="261" spans="1:10" ht="26.45" customHeight="1" x14ac:dyDescent="0.25">
      <c r="A261" s="172" t="s">
        <v>1039</v>
      </c>
      <c r="B261" s="142" t="s">
        <v>1195</v>
      </c>
      <c r="C261" s="172" t="s">
        <v>180</v>
      </c>
      <c r="D261" s="172" t="s">
        <v>1196</v>
      </c>
      <c r="E261" s="350" t="s">
        <v>1129</v>
      </c>
      <c r="F261" s="350"/>
      <c r="G261" s="143" t="s">
        <v>141</v>
      </c>
      <c r="H261" s="144">
        <v>0.1002</v>
      </c>
      <c r="I261" s="145">
        <v>9.9600000000000009</v>
      </c>
      <c r="J261" s="145">
        <v>0.99</v>
      </c>
    </row>
    <row r="262" spans="1:10" ht="51" x14ac:dyDescent="0.25">
      <c r="A262" s="172" t="s">
        <v>1039</v>
      </c>
      <c r="B262" s="142" t="s">
        <v>1140</v>
      </c>
      <c r="C262" s="172" t="s">
        <v>180</v>
      </c>
      <c r="D262" s="172" t="s">
        <v>1141</v>
      </c>
      <c r="E262" s="350" t="s">
        <v>1129</v>
      </c>
      <c r="F262" s="350"/>
      <c r="G262" s="143" t="s">
        <v>141</v>
      </c>
      <c r="H262" s="144">
        <v>0.53</v>
      </c>
      <c r="I262" s="145">
        <v>1.88</v>
      </c>
      <c r="J262" s="145">
        <v>0.99</v>
      </c>
    </row>
    <row r="263" spans="1:10" ht="39.6" customHeight="1" x14ac:dyDescent="0.25">
      <c r="A263" s="172" t="s">
        <v>1039</v>
      </c>
      <c r="B263" s="142" t="s">
        <v>1142</v>
      </c>
      <c r="C263" s="172" t="s">
        <v>180</v>
      </c>
      <c r="D263" s="172" t="s">
        <v>1143</v>
      </c>
      <c r="E263" s="350" t="s">
        <v>1129</v>
      </c>
      <c r="F263" s="350"/>
      <c r="G263" s="143" t="s">
        <v>141</v>
      </c>
      <c r="H263" s="144">
        <v>1.7343999999999999</v>
      </c>
      <c r="I263" s="145">
        <v>0.95</v>
      </c>
      <c r="J263" s="145">
        <v>1.64</v>
      </c>
    </row>
    <row r="264" spans="1:10" ht="26.45" customHeight="1" x14ac:dyDescent="0.25">
      <c r="A264" s="172" t="s">
        <v>1039</v>
      </c>
      <c r="B264" s="142" t="s">
        <v>1144</v>
      </c>
      <c r="C264" s="172" t="s">
        <v>180</v>
      </c>
      <c r="D264" s="172" t="s">
        <v>1145</v>
      </c>
      <c r="E264" s="350" t="s">
        <v>1146</v>
      </c>
      <c r="F264" s="350"/>
      <c r="G264" s="143" t="s">
        <v>184</v>
      </c>
      <c r="H264" s="144">
        <v>2.3300000000000001E-2</v>
      </c>
      <c r="I264" s="145">
        <v>58.39</v>
      </c>
      <c r="J264" s="145">
        <v>1.36</v>
      </c>
    </row>
    <row r="265" spans="1:10" ht="26.45" customHeight="1" x14ac:dyDescent="0.25">
      <c r="A265" s="172" t="s">
        <v>1039</v>
      </c>
      <c r="B265" s="142" t="s">
        <v>1147</v>
      </c>
      <c r="C265" s="172" t="s">
        <v>180</v>
      </c>
      <c r="D265" s="172" t="s">
        <v>1148</v>
      </c>
      <c r="E265" s="350" t="s">
        <v>1146</v>
      </c>
      <c r="F265" s="350"/>
      <c r="G265" s="143" t="s">
        <v>184</v>
      </c>
      <c r="H265" s="144">
        <v>6.0000000000000001E-3</v>
      </c>
      <c r="I265" s="145">
        <v>35.4</v>
      </c>
      <c r="J265" s="145">
        <v>0.21</v>
      </c>
    </row>
    <row r="266" spans="1:10" ht="51" x14ac:dyDescent="0.25">
      <c r="A266" s="172" t="s">
        <v>1039</v>
      </c>
      <c r="B266" s="142" t="s">
        <v>1197</v>
      </c>
      <c r="C266" s="172" t="s">
        <v>180</v>
      </c>
      <c r="D266" s="172" t="s">
        <v>1198</v>
      </c>
      <c r="E266" s="350" t="s">
        <v>1199</v>
      </c>
      <c r="F266" s="350"/>
      <c r="G266" s="143" t="s">
        <v>179</v>
      </c>
      <c r="H266" s="144">
        <v>0.1023</v>
      </c>
      <c r="I266" s="145">
        <v>63.62</v>
      </c>
      <c r="J266" s="145">
        <v>6.5</v>
      </c>
    </row>
    <row r="267" spans="1:10" ht="25.5" x14ac:dyDescent="0.25">
      <c r="A267" s="172" t="s">
        <v>1039</v>
      </c>
      <c r="B267" s="142" t="s">
        <v>194</v>
      </c>
      <c r="C267" s="172" t="s">
        <v>180</v>
      </c>
      <c r="D267" s="172" t="s">
        <v>195</v>
      </c>
      <c r="E267" s="350" t="s">
        <v>1149</v>
      </c>
      <c r="F267" s="350"/>
      <c r="G267" s="143" t="s">
        <v>179</v>
      </c>
      <c r="H267" s="144">
        <v>4.4976000000000003</v>
      </c>
      <c r="I267" s="145">
        <v>8.52</v>
      </c>
      <c r="J267" s="145">
        <v>38.31</v>
      </c>
    </row>
    <row r="268" spans="1:10" ht="51" x14ac:dyDescent="0.25">
      <c r="A268" s="172" t="s">
        <v>1039</v>
      </c>
      <c r="B268" s="142" t="s">
        <v>1200</v>
      </c>
      <c r="C268" s="172" t="s">
        <v>180</v>
      </c>
      <c r="D268" s="172" t="s">
        <v>1201</v>
      </c>
      <c r="E268" s="350" t="s">
        <v>1202</v>
      </c>
      <c r="F268" s="350"/>
      <c r="G268" s="143" t="s">
        <v>179</v>
      </c>
      <c r="H268" s="144">
        <v>8.0600000000000005E-2</v>
      </c>
      <c r="I268" s="145">
        <v>41.77</v>
      </c>
      <c r="J268" s="145">
        <v>3.36</v>
      </c>
    </row>
    <row r="269" spans="1:10" ht="39.6" customHeight="1" x14ac:dyDescent="0.25">
      <c r="A269" s="172" t="s">
        <v>1039</v>
      </c>
      <c r="B269" s="142" t="s">
        <v>1205</v>
      </c>
      <c r="C269" s="172" t="s">
        <v>180</v>
      </c>
      <c r="D269" s="172" t="s">
        <v>1206</v>
      </c>
      <c r="E269" s="350" t="s">
        <v>1207</v>
      </c>
      <c r="F269" s="350"/>
      <c r="G269" s="143" t="s">
        <v>179</v>
      </c>
      <c r="H269" s="144">
        <v>0.20469999999999999</v>
      </c>
      <c r="I269" s="145">
        <v>6.47</v>
      </c>
      <c r="J269" s="145">
        <v>1.32</v>
      </c>
    </row>
    <row r="270" spans="1:10" ht="51" x14ac:dyDescent="0.25">
      <c r="A270" s="172" t="s">
        <v>1039</v>
      </c>
      <c r="B270" s="142" t="s">
        <v>2613</v>
      </c>
      <c r="C270" s="172" t="s">
        <v>180</v>
      </c>
      <c r="D270" s="172" t="s">
        <v>2614</v>
      </c>
      <c r="E270" s="350" t="s">
        <v>1207</v>
      </c>
      <c r="F270" s="350"/>
      <c r="G270" s="143" t="s">
        <v>179</v>
      </c>
      <c r="H270" s="144">
        <v>3.85E-2</v>
      </c>
      <c r="I270" s="145">
        <v>18.2</v>
      </c>
      <c r="J270" s="145">
        <v>0.7</v>
      </c>
    </row>
    <row r="271" spans="1:10" ht="63.75" x14ac:dyDescent="0.25">
      <c r="A271" s="172" t="s">
        <v>1039</v>
      </c>
      <c r="B271" s="142" t="s">
        <v>701</v>
      </c>
      <c r="C271" s="172" t="s">
        <v>180</v>
      </c>
      <c r="D271" s="172" t="s">
        <v>702</v>
      </c>
      <c r="E271" s="350" t="s">
        <v>1207</v>
      </c>
      <c r="F271" s="350"/>
      <c r="G271" s="143" t="s">
        <v>179</v>
      </c>
      <c r="H271" s="144">
        <v>0.20469999999999999</v>
      </c>
      <c r="I271" s="145">
        <v>25.43</v>
      </c>
      <c r="J271" s="145">
        <v>5.2</v>
      </c>
    </row>
    <row r="272" spans="1:10" ht="25.5" x14ac:dyDescent="0.25">
      <c r="A272" s="173" t="s">
        <v>1049</v>
      </c>
      <c r="B272" s="146" t="s">
        <v>1150</v>
      </c>
      <c r="C272" s="173" t="s">
        <v>180</v>
      </c>
      <c r="D272" s="173" t="s">
        <v>1151</v>
      </c>
      <c r="E272" s="349" t="s">
        <v>1052</v>
      </c>
      <c r="F272" s="349"/>
      <c r="G272" s="147" t="s">
        <v>187</v>
      </c>
      <c r="H272" s="148">
        <v>1.9300000000000001E-2</v>
      </c>
      <c r="I272" s="149">
        <v>126.87</v>
      </c>
      <c r="J272" s="149">
        <v>2.44</v>
      </c>
    </row>
    <row r="273" spans="1:10" ht="25.5" x14ac:dyDescent="0.25">
      <c r="A273" s="173" t="s">
        <v>1049</v>
      </c>
      <c r="B273" s="146" t="s">
        <v>1152</v>
      </c>
      <c r="C273" s="173" t="s">
        <v>180</v>
      </c>
      <c r="D273" s="173" t="s">
        <v>1153</v>
      </c>
      <c r="E273" s="349" t="s">
        <v>1052</v>
      </c>
      <c r="F273" s="349"/>
      <c r="G273" s="147" t="s">
        <v>187</v>
      </c>
      <c r="H273" s="148">
        <v>1.9300000000000001E-2</v>
      </c>
      <c r="I273" s="149">
        <v>122.69</v>
      </c>
      <c r="J273" s="149">
        <v>2.36</v>
      </c>
    </row>
    <row r="274" spans="1:10" ht="51" x14ac:dyDescent="0.25">
      <c r="A274" s="173" t="s">
        <v>1049</v>
      </c>
      <c r="B274" s="146" t="s">
        <v>1237</v>
      </c>
      <c r="C274" s="173" t="s">
        <v>180</v>
      </c>
      <c r="D274" s="173" t="s">
        <v>1238</v>
      </c>
      <c r="E274" s="349" t="s">
        <v>1052</v>
      </c>
      <c r="F274" s="349"/>
      <c r="G274" s="147" t="s">
        <v>851</v>
      </c>
      <c r="H274" s="148">
        <v>3.85E-2</v>
      </c>
      <c r="I274" s="149">
        <v>28.36</v>
      </c>
      <c r="J274" s="149">
        <v>1.0900000000000001</v>
      </c>
    </row>
    <row r="275" spans="1:10" ht="38.25" x14ac:dyDescent="0.25">
      <c r="A275" s="173" t="s">
        <v>1049</v>
      </c>
      <c r="B275" s="146" t="s">
        <v>1154</v>
      </c>
      <c r="C275" s="173" t="s">
        <v>180</v>
      </c>
      <c r="D275" s="173" t="s">
        <v>1155</v>
      </c>
      <c r="E275" s="349" t="s">
        <v>1052</v>
      </c>
      <c r="F275" s="349"/>
      <c r="G275" s="147" t="s">
        <v>851</v>
      </c>
      <c r="H275" s="148">
        <v>5.7799999999999997E-2</v>
      </c>
      <c r="I275" s="149">
        <v>37.9</v>
      </c>
      <c r="J275" s="149">
        <v>2.19</v>
      </c>
    </row>
    <row r="276" spans="1:10" ht="25.5" x14ac:dyDescent="0.25">
      <c r="A276" s="173" t="s">
        <v>1049</v>
      </c>
      <c r="B276" s="146" t="s">
        <v>1156</v>
      </c>
      <c r="C276" s="173" t="s">
        <v>180</v>
      </c>
      <c r="D276" s="173" t="s">
        <v>1157</v>
      </c>
      <c r="E276" s="349" t="s">
        <v>1052</v>
      </c>
      <c r="F276" s="349"/>
      <c r="G276" s="147" t="s">
        <v>179</v>
      </c>
      <c r="H276" s="148">
        <v>0.99380000000000002</v>
      </c>
      <c r="I276" s="149">
        <v>45.73</v>
      </c>
      <c r="J276" s="149">
        <v>45.44</v>
      </c>
    </row>
    <row r="277" spans="1:10" x14ac:dyDescent="0.25">
      <c r="A277" s="169"/>
      <c r="B277" s="169"/>
      <c r="C277" s="169"/>
      <c r="D277" s="169"/>
      <c r="E277" s="169" t="s">
        <v>1053</v>
      </c>
      <c r="F277" s="150">
        <v>162.19999999999999</v>
      </c>
      <c r="G277" s="169" t="s">
        <v>1054</v>
      </c>
      <c r="H277" s="150">
        <v>0</v>
      </c>
      <c r="I277" s="169" t="s">
        <v>1055</v>
      </c>
      <c r="J277" s="150">
        <v>162.19999999999999</v>
      </c>
    </row>
    <row r="278" spans="1:10" ht="14.45" customHeight="1" x14ac:dyDescent="0.25">
      <c r="A278" s="169"/>
      <c r="B278" s="169"/>
      <c r="C278" s="169"/>
      <c r="D278" s="169"/>
      <c r="E278" s="169" t="s">
        <v>2581</v>
      </c>
      <c r="F278" s="150">
        <v>0</v>
      </c>
      <c r="G278" s="169"/>
      <c r="H278" s="351" t="s">
        <v>2582</v>
      </c>
      <c r="I278" s="351"/>
      <c r="J278" s="150">
        <v>748.79</v>
      </c>
    </row>
    <row r="279" spans="1:10" ht="15.75" thickBot="1" x14ac:dyDescent="0.3">
      <c r="A279" s="161"/>
      <c r="B279" s="161"/>
      <c r="C279" s="161"/>
      <c r="D279" s="161"/>
      <c r="E279" s="161"/>
      <c r="F279" s="161"/>
      <c r="G279" s="161" t="s">
        <v>1056</v>
      </c>
      <c r="H279" s="151">
        <v>7.5</v>
      </c>
      <c r="I279" s="161" t="s">
        <v>1057</v>
      </c>
      <c r="J279" s="162">
        <v>5615.92</v>
      </c>
    </row>
    <row r="280" spans="1:10" ht="15.75" thickTop="1" x14ac:dyDescent="0.25">
      <c r="A280" s="152"/>
      <c r="B280" s="152"/>
      <c r="C280" s="152"/>
      <c r="D280" s="152"/>
      <c r="E280" s="152"/>
      <c r="F280" s="152"/>
      <c r="G280" s="152"/>
      <c r="H280" s="152"/>
      <c r="I280" s="152"/>
      <c r="J280" s="152"/>
    </row>
    <row r="281" spans="1:10" x14ac:dyDescent="0.25">
      <c r="A281" s="170" t="s">
        <v>190</v>
      </c>
      <c r="B281" s="139" t="s">
        <v>1029</v>
      </c>
      <c r="C281" s="170" t="s">
        <v>1030</v>
      </c>
      <c r="D281" s="170" t="s">
        <v>1031</v>
      </c>
      <c r="E281" s="352" t="s">
        <v>1032</v>
      </c>
      <c r="F281" s="352"/>
      <c r="G281" s="140" t="s">
        <v>1033</v>
      </c>
      <c r="H281" s="139" t="s">
        <v>1034</v>
      </c>
      <c r="I281" s="139" t="s">
        <v>1035</v>
      </c>
      <c r="J281" s="139" t="s">
        <v>1036</v>
      </c>
    </row>
    <row r="282" spans="1:10" ht="26.45" customHeight="1" x14ac:dyDescent="0.25">
      <c r="A282" s="171" t="s">
        <v>1037</v>
      </c>
      <c r="B282" s="136" t="s">
        <v>191</v>
      </c>
      <c r="C282" s="171" t="s">
        <v>180</v>
      </c>
      <c r="D282" s="171" t="s">
        <v>312</v>
      </c>
      <c r="E282" s="353" t="s">
        <v>1075</v>
      </c>
      <c r="F282" s="353"/>
      <c r="G282" s="137" t="s">
        <v>179</v>
      </c>
      <c r="H282" s="141">
        <v>1</v>
      </c>
      <c r="I282" s="138">
        <v>589.96</v>
      </c>
      <c r="J282" s="138">
        <v>589.96</v>
      </c>
    </row>
    <row r="283" spans="1:10" ht="38.25" x14ac:dyDescent="0.25">
      <c r="A283" s="172" t="s">
        <v>1039</v>
      </c>
      <c r="B283" s="142" t="s">
        <v>1084</v>
      </c>
      <c r="C283" s="172" t="s">
        <v>180</v>
      </c>
      <c r="D283" s="172" t="s">
        <v>1085</v>
      </c>
      <c r="E283" s="350" t="s">
        <v>1075</v>
      </c>
      <c r="F283" s="350"/>
      <c r="G283" s="143" t="s">
        <v>179</v>
      </c>
      <c r="H283" s="144">
        <v>0.35170000000000001</v>
      </c>
      <c r="I283" s="145">
        <v>102.36</v>
      </c>
      <c r="J283" s="145">
        <v>36</v>
      </c>
    </row>
    <row r="284" spans="1:10" ht="38.25" x14ac:dyDescent="0.25">
      <c r="A284" s="172" t="s">
        <v>1039</v>
      </c>
      <c r="B284" s="142" t="s">
        <v>1086</v>
      </c>
      <c r="C284" s="172" t="s">
        <v>180</v>
      </c>
      <c r="D284" s="172" t="s">
        <v>1087</v>
      </c>
      <c r="E284" s="350" t="s">
        <v>1075</v>
      </c>
      <c r="F284" s="350"/>
      <c r="G284" s="143" t="s">
        <v>179</v>
      </c>
      <c r="H284" s="144">
        <v>0.40479999999999999</v>
      </c>
      <c r="I284" s="145">
        <v>104.92</v>
      </c>
      <c r="J284" s="145">
        <v>42.47</v>
      </c>
    </row>
    <row r="285" spans="1:10" ht="38.25" x14ac:dyDescent="0.25">
      <c r="A285" s="172" t="s">
        <v>1039</v>
      </c>
      <c r="B285" s="142" t="s">
        <v>1161</v>
      </c>
      <c r="C285" s="172" t="s">
        <v>180</v>
      </c>
      <c r="D285" s="172" t="s">
        <v>1162</v>
      </c>
      <c r="E285" s="350" t="s">
        <v>1075</v>
      </c>
      <c r="F285" s="350"/>
      <c r="G285" s="143" t="s">
        <v>179</v>
      </c>
      <c r="H285" s="144">
        <v>2.81E-2</v>
      </c>
      <c r="I285" s="145">
        <v>89.31</v>
      </c>
      <c r="J285" s="145">
        <v>2.5</v>
      </c>
    </row>
    <row r="286" spans="1:10" ht="38.25" x14ac:dyDescent="0.25">
      <c r="A286" s="172" t="s">
        <v>1039</v>
      </c>
      <c r="B286" s="142" t="s">
        <v>1163</v>
      </c>
      <c r="C286" s="172" t="s">
        <v>180</v>
      </c>
      <c r="D286" s="172" t="s">
        <v>1164</v>
      </c>
      <c r="E286" s="350" t="s">
        <v>1075</v>
      </c>
      <c r="F286" s="350"/>
      <c r="G286" s="143" t="s">
        <v>179</v>
      </c>
      <c r="H286" s="144">
        <v>3.2300000000000002E-2</v>
      </c>
      <c r="I286" s="145">
        <v>91.13</v>
      </c>
      <c r="J286" s="145">
        <v>2.94</v>
      </c>
    </row>
    <row r="287" spans="1:10" ht="38.25" x14ac:dyDescent="0.25">
      <c r="A287" s="172" t="s">
        <v>1039</v>
      </c>
      <c r="B287" s="142" t="s">
        <v>1088</v>
      </c>
      <c r="C287" s="172" t="s">
        <v>180</v>
      </c>
      <c r="D287" s="172" t="s">
        <v>1089</v>
      </c>
      <c r="E287" s="350" t="s">
        <v>1075</v>
      </c>
      <c r="F287" s="350"/>
      <c r="G287" s="143" t="s">
        <v>179</v>
      </c>
      <c r="H287" s="144">
        <v>0.54949999999999999</v>
      </c>
      <c r="I287" s="145">
        <v>122.91</v>
      </c>
      <c r="J287" s="145">
        <v>67.53</v>
      </c>
    </row>
    <row r="288" spans="1:10" ht="38.25" x14ac:dyDescent="0.25">
      <c r="A288" s="172" t="s">
        <v>1039</v>
      </c>
      <c r="B288" s="142" t="s">
        <v>1090</v>
      </c>
      <c r="C288" s="172" t="s">
        <v>180</v>
      </c>
      <c r="D288" s="172" t="s">
        <v>1091</v>
      </c>
      <c r="E288" s="350" t="s">
        <v>1075</v>
      </c>
      <c r="F288" s="350"/>
      <c r="G288" s="143" t="s">
        <v>179</v>
      </c>
      <c r="H288" s="144">
        <v>0.4284</v>
      </c>
      <c r="I288" s="145">
        <v>158.08000000000001</v>
      </c>
      <c r="J288" s="145">
        <v>67.72</v>
      </c>
    </row>
    <row r="289" spans="1:10" ht="38.25" x14ac:dyDescent="0.25">
      <c r="A289" s="172" t="s">
        <v>1039</v>
      </c>
      <c r="B289" s="142" t="s">
        <v>1165</v>
      </c>
      <c r="C289" s="172" t="s">
        <v>180</v>
      </c>
      <c r="D289" s="172" t="s">
        <v>1166</v>
      </c>
      <c r="E289" s="350" t="s">
        <v>1075</v>
      </c>
      <c r="F289" s="350"/>
      <c r="G289" s="143" t="s">
        <v>179</v>
      </c>
      <c r="H289" s="144">
        <v>4.3900000000000002E-2</v>
      </c>
      <c r="I289" s="145">
        <v>104.82</v>
      </c>
      <c r="J289" s="145">
        <v>4.5999999999999996</v>
      </c>
    </row>
    <row r="290" spans="1:10" ht="38.25" x14ac:dyDescent="0.25">
      <c r="A290" s="172" t="s">
        <v>1039</v>
      </c>
      <c r="B290" s="142" t="s">
        <v>1167</v>
      </c>
      <c r="C290" s="172" t="s">
        <v>180</v>
      </c>
      <c r="D290" s="172" t="s">
        <v>1168</v>
      </c>
      <c r="E290" s="350" t="s">
        <v>1075</v>
      </c>
      <c r="F290" s="350"/>
      <c r="G290" s="143" t="s">
        <v>179</v>
      </c>
      <c r="H290" s="144">
        <v>3.4200000000000001E-2</v>
      </c>
      <c r="I290" s="145">
        <v>132.12</v>
      </c>
      <c r="J290" s="145">
        <v>4.51</v>
      </c>
    </row>
    <row r="291" spans="1:10" ht="51" x14ac:dyDescent="0.25">
      <c r="A291" s="172" t="s">
        <v>1039</v>
      </c>
      <c r="B291" s="142" t="s">
        <v>1092</v>
      </c>
      <c r="C291" s="172" t="s">
        <v>180</v>
      </c>
      <c r="D291" s="172" t="s">
        <v>2602</v>
      </c>
      <c r="E291" s="350" t="s">
        <v>1093</v>
      </c>
      <c r="F291" s="350"/>
      <c r="G291" s="143" t="s">
        <v>179</v>
      </c>
      <c r="H291" s="144">
        <v>1.4396</v>
      </c>
      <c r="I291" s="145">
        <v>17.510000000000002</v>
      </c>
      <c r="J291" s="145">
        <v>25.2</v>
      </c>
    </row>
    <row r="292" spans="1:10" ht="51" x14ac:dyDescent="0.25">
      <c r="A292" s="172" t="s">
        <v>1039</v>
      </c>
      <c r="B292" s="142" t="s">
        <v>1094</v>
      </c>
      <c r="C292" s="172" t="s">
        <v>180</v>
      </c>
      <c r="D292" s="172" t="s">
        <v>2603</v>
      </c>
      <c r="E292" s="350" t="s">
        <v>1093</v>
      </c>
      <c r="F292" s="350"/>
      <c r="G292" s="143" t="s">
        <v>179</v>
      </c>
      <c r="H292" s="144">
        <v>1.4396</v>
      </c>
      <c r="I292" s="145">
        <v>32.159999999999997</v>
      </c>
      <c r="J292" s="145">
        <v>46.29</v>
      </c>
    </row>
    <row r="293" spans="1:10" ht="51" x14ac:dyDescent="0.25">
      <c r="A293" s="172" t="s">
        <v>1039</v>
      </c>
      <c r="B293" s="142" t="s">
        <v>1170</v>
      </c>
      <c r="C293" s="172" t="s">
        <v>180</v>
      </c>
      <c r="D293" s="172" t="s">
        <v>2609</v>
      </c>
      <c r="E293" s="350" t="s">
        <v>1096</v>
      </c>
      <c r="F293" s="350"/>
      <c r="G293" s="143" t="s">
        <v>179</v>
      </c>
      <c r="H293" s="144">
        <v>7.5499999999999998E-2</v>
      </c>
      <c r="I293" s="145">
        <v>588.94000000000005</v>
      </c>
      <c r="J293" s="145">
        <v>44.46</v>
      </c>
    </row>
    <row r="294" spans="1:10" ht="39.6" customHeight="1" x14ac:dyDescent="0.25">
      <c r="A294" s="172" t="s">
        <v>1039</v>
      </c>
      <c r="B294" s="142" t="s">
        <v>243</v>
      </c>
      <c r="C294" s="172" t="s">
        <v>180</v>
      </c>
      <c r="D294" s="172" t="s">
        <v>2234</v>
      </c>
      <c r="E294" s="350" t="s">
        <v>1096</v>
      </c>
      <c r="F294" s="350"/>
      <c r="G294" s="143" t="s">
        <v>179</v>
      </c>
      <c r="H294" s="144">
        <v>6.3399999999999998E-2</v>
      </c>
      <c r="I294" s="145">
        <v>368.38</v>
      </c>
      <c r="J294" s="145">
        <v>23.35</v>
      </c>
    </row>
    <row r="295" spans="1:10" ht="26.45" customHeight="1" x14ac:dyDescent="0.25">
      <c r="A295" s="172" t="s">
        <v>1039</v>
      </c>
      <c r="B295" s="142" t="s">
        <v>1097</v>
      </c>
      <c r="C295" s="172" t="s">
        <v>180</v>
      </c>
      <c r="D295" s="172" t="s">
        <v>1098</v>
      </c>
      <c r="E295" s="350" t="s">
        <v>1078</v>
      </c>
      <c r="F295" s="350"/>
      <c r="G295" s="143" t="s">
        <v>179</v>
      </c>
      <c r="H295" s="144">
        <v>6.0000000000000001E-3</v>
      </c>
      <c r="I295" s="145">
        <v>12.07</v>
      </c>
      <c r="J295" s="145">
        <v>7.0000000000000007E-2</v>
      </c>
    </row>
    <row r="296" spans="1:10" ht="26.45" customHeight="1" x14ac:dyDescent="0.25">
      <c r="A296" s="172" t="s">
        <v>1039</v>
      </c>
      <c r="B296" s="142" t="s">
        <v>196</v>
      </c>
      <c r="C296" s="172" t="s">
        <v>180</v>
      </c>
      <c r="D296" s="172" t="s">
        <v>776</v>
      </c>
      <c r="E296" s="350" t="s">
        <v>1078</v>
      </c>
      <c r="F296" s="350"/>
      <c r="G296" s="143" t="s">
        <v>179</v>
      </c>
      <c r="H296" s="144">
        <v>1.4396</v>
      </c>
      <c r="I296" s="145">
        <v>20.13</v>
      </c>
      <c r="J296" s="145">
        <v>28.97</v>
      </c>
    </row>
    <row r="297" spans="1:10" ht="26.45" customHeight="1" x14ac:dyDescent="0.25">
      <c r="A297" s="172" t="s">
        <v>1039</v>
      </c>
      <c r="B297" s="142" t="s">
        <v>1099</v>
      </c>
      <c r="C297" s="172" t="s">
        <v>180</v>
      </c>
      <c r="D297" s="172" t="s">
        <v>1100</v>
      </c>
      <c r="E297" s="350" t="s">
        <v>1078</v>
      </c>
      <c r="F297" s="350"/>
      <c r="G297" s="143" t="s">
        <v>184</v>
      </c>
      <c r="H297" s="144">
        <v>2.69E-2</v>
      </c>
      <c r="I297" s="145">
        <v>291.77999999999997</v>
      </c>
      <c r="J297" s="145">
        <v>7.84</v>
      </c>
    </row>
    <row r="298" spans="1:10" ht="39.6" customHeight="1" x14ac:dyDescent="0.25">
      <c r="A298" s="172" t="s">
        <v>1039</v>
      </c>
      <c r="B298" s="142" t="s">
        <v>1101</v>
      </c>
      <c r="C298" s="172" t="s">
        <v>180</v>
      </c>
      <c r="D298" s="172" t="s">
        <v>1102</v>
      </c>
      <c r="E298" s="350" t="s">
        <v>1103</v>
      </c>
      <c r="F298" s="350"/>
      <c r="G298" s="143" t="s">
        <v>141</v>
      </c>
      <c r="H298" s="144">
        <v>0.25180000000000002</v>
      </c>
      <c r="I298" s="145">
        <v>6.2</v>
      </c>
      <c r="J298" s="145">
        <v>1.56</v>
      </c>
    </row>
    <row r="299" spans="1:10" ht="39.6" customHeight="1" x14ac:dyDescent="0.25">
      <c r="A299" s="172" t="s">
        <v>1039</v>
      </c>
      <c r="B299" s="142" t="s">
        <v>1104</v>
      </c>
      <c r="C299" s="172" t="s">
        <v>180</v>
      </c>
      <c r="D299" s="172" t="s">
        <v>1105</v>
      </c>
      <c r="E299" s="350" t="s">
        <v>1103</v>
      </c>
      <c r="F299" s="350"/>
      <c r="G299" s="143" t="s">
        <v>141</v>
      </c>
      <c r="H299" s="144">
        <v>0.2266</v>
      </c>
      <c r="I299" s="145">
        <v>7.53</v>
      </c>
      <c r="J299" s="145">
        <v>1.7</v>
      </c>
    </row>
    <row r="300" spans="1:10" ht="39.6" customHeight="1" x14ac:dyDescent="0.25">
      <c r="A300" s="172" t="s">
        <v>1039</v>
      </c>
      <c r="B300" s="142" t="s">
        <v>1106</v>
      </c>
      <c r="C300" s="172" t="s">
        <v>180</v>
      </c>
      <c r="D300" s="172" t="s">
        <v>1107</v>
      </c>
      <c r="E300" s="350" t="s">
        <v>1103</v>
      </c>
      <c r="F300" s="350"/>
      <c r="G300" s="143" t="s">
        <v>187</v>
      </c>
      <c r="H300" s="144">
        <v>7.5499999999999998E-2</v>
      </c>
      <c r="I300" s="145">
        <v>10.210000000000001</v>
      </c>
      <c r="J300" s="145">
        <v>0.77</v>
      </c>
    </row>
    <row r="301" spans="1:10" ht="39.6" customHeight="1" x14ac:dyDescent="0.25">
      <c r="A301" s="172" t="s">
        <v>1039</v>
      </c>
      <c r="B301" s="142" t="s">
        <v>1108</v>
      </c>
      <c r="C301" s="172" t="s">
        <v>180</v>
      </c>
      <c r="D301" s="172" t="s">
        <v>1109</v>
      </c>
      <c r="E301" s="350" t="s">
        <v>1103</v>
      </c>
      <c r="F301" s="350"/>
      <c r="G301" s="143" t="s">
        <v>141</v>
      </c>
      <c r="H301" s="144">
        <v>0.62190000000000001</v>
      </c>
      <c r="I301" s="145">
        <v>1.71</v>
      </c>
      <c r="J301" s="145">
        <v>1.06</v>
      </c>
    </row>
    <row r="302" spans="1:10" ht="39.6" customHeight="1" x14ac:dyDescent="0.25">
      <c r="A302" s="172" t="s">
        <v>1039</v>
      </c>
      <c r="B302" s="142" t="s">
        <v>895</v>
      </c>
      <c r="C302" s="172" t="s">
        <v>180</v>
      </c>
      <c r="D302" s="172" t="s">
        <v>896</v>
      </c>
      <c r="E302" s="350" t="s">
        <v>1103</v>
      </c>
      <c r="F302" s="350"/>
      <c r="G302" s="143" t="s">
        <v>141</v>
      </c>
      <c r="H302" s="144">
        <v>0.67979999999999996</v>
      </c>
      <c r="I302" s="145">
        <v>2.42</v>
      </c>
      <c r="J302" s="145">
        <v>1.64</v>
      </c>
    </row>
    <row r="303" spans="1:10" ht="26.45" customHeight="1" x14ac:dyDescent="0.25">
      <c r="A303" s="172" t="s">
        <v>1039</v>
      </c>
      <c r="B303" s="142" t="s">
        <v>1110</v>
      </c>
      <c r="C303" s="172" t="s">
        <v>180</v>
      </c>
      <c r="D303" s="172" t="s">
        <v>1111</v>
      </c>
      <c r="E303" s="350" t="s">
        <v>1103</v>
      </c>
      <c r="F303" s="350"/>
      <c r="G303" s="143" t="s">
        <v>187</v>
      </c>
      <c r="H303" s="144">
        <v>0.12590000000000001</v>
      </c>
      <c r="I303" s="145">
        <v>8.86</v>
      </c>
      <c r="J303" s="145">
        <v>1.1100000000000001</v>
      </c>
    </row>
    <row r="304" spans="1:10" ht="39.6" customHeight="1" x14ac:dyDescent="0.25">
      <c r="A304" s="172" t="s">
        <v>1039</v>
      </c>
      <c r="B304" s="142" t="s">
        <v>1112</v>
      </c>
      <c r="C304" s="172" t="s">
        <v>180</v>
      </c>
      <c r="D304" s="172" t="s">
        <v>1113</v>
      </c>
      <c r="E304" s="350" t="s">
        <v>1103</v>
      </c>
      <c r="F304" s="350"/>
      <c r="G304" s="143" t="s">
        <v>187</v>
      </c>
      <c r="H304" s="144">
        <v>5.04E-2</v>
      </c>
      <c r="I304" s="145">
        <v>19.329999999999998</v>
      </c>
      <c r="J304" s="145">
        <v>0.97</v>
      </c>
    </row>
    <row r="305" spans="1:10" ht="39.6" customHeight="1" x14ac:dyDescent="0.25">
      <c r="A305" s="172" t="s">
        <v>1039</v>
      </c>
      <c r="B305" s="142" t="s">
        <v>1114</v>
      </c>
      <c r="C305" s="172" t="s">
        <v>180</v>
      </c>
      <c r="D305" s="172" t="s">
        <v>1115</v>
      </c>
      <c r="E305" s="350" t="s">
        <v>1103</v>
      </c>
      <c r="F305" s="350"/>
      <c r="G305" s="143" t="s">
        <v>187</v>
      </c>
      <c r="H305" s="144">
        <v>2.52E-2</v>
      </c>
      <c r="I305" s="145">
        <v>12.81</v>
      </c>
      <c r="J305" s="145">
        <v>0.32</v>
      </c>
    </row>
    <row r="306" spans="1:10" ht="26.45" customHeight="1" x14ac:dyDescent="0.25">
      <c r="A306" s="172" t="s">
        <v>1039</v>
      </c>
      <c r="B306" s="142" t="s">
        <v>1116</v>
      </c>
      <c r="C306" s="172" t="s">
        <v>180</v>
      </c>
      <c r="D306" s="172" t="s">
        <v>1117</v>
      </c>
      <c r="E306" s="350" t="s">
        <v>1103</v>
      </c>
      <c r="F306" s="350"/>
      <c r="G306" s="143" t="s">
        <v>187</v>
      </c>
      <c r="H306" s="144">
        <v>5.04E-2</v>
      </c>
      <c r="I306" s="145">
        <v>15.12</v>
      </c>
      <c r="J306" s="145">
        <v>0.76</v>
      </c>
    </row>
    <row r="307" spans="1:10" ht="39.6" customHeight="1" x14ac:dyDescent="0.25">
      <c r="A307" s="172" t="s">
        <v>1039</v>
      </c>
      <c r="B307" s="142" t="s">
        <v>1118</v>
      </c>
      <c r="C307" s="172" t="s">
        <v>180</v>
      </c>
      <c r="D307" s="172" t="s">
        <v>1119</v>
      </c>
      <c r="E307" s="350" t="s">
        <v>1103</v>
      </c>
      <c r="F307" s="350"/>
      <c r="G307" s="143" t="s">
        <v>187</v>
      </c>
      <c r="H307" s="144">
        <v>2.52E-2</v>
      </c>
      <c r="I307" s="145">
        <v>71.650000000000006</v>
      </c>
      <c r="J307" s="145">
        <v>1.8</v>
      </c>
    </row>
    <row r="308" spans="1:10" ht="26.45" customHeight="1" x14ac:dyDescent="0.25">
      <c r="A308" s="172" t="s">
        <v>1039</v>
      </c>
      <c r="B308" s="142" t="s">
        <v>1120</v>
      </c>
      <c r="C308" s="172" t="s">
        <v>180</v>
      </c>
      <c r="D308" s="172" t="s">
        <v>1121</v>
      </c>
      <c r="E308" s="350" t="s">
        <v>1103</v>
      </c>
      <c r="F308" s="350"/>
      <c r="G308" s="143" t="s">
        <v>187</v>
      </c>
      <c r="H308" s="144">
        <v>5.04E-2</v>
      </c>
      <c r="I308" s="145">
        <v>19.61</v>
      </c>
      <c r="J308" s="145">
        <v>0.98</v>
      </c>
    </row>
    <row r="309" spans="1:10" ht="39.6" customHeight="1" x14ac:dyDescent="0.25">
      <c r="A309" s="172" t="s">
        <v>1039</v>
      </c>
      <c r="B309" s="142" t="s">
        <v>1239</v>
      </c>
      <c r="C309" s="172" t="s">
        <v>180</v>
      </c>
      <c r="D309" s="172" t="s">
        <v>1240</v>
      </c>
      <c r="E309" s="350" t="s">
        <v>1103</v>
      </c>
      <c r="F309" s="350"/>
      <c r="G309" s="143" t="s">
        <v>187</v>
      </c>
      <c r="H309" s="144">
        <v>2.52E-2</v>
      </c>
      <c r="I309" s="145">
        <v>47.54</v>
      </c>
      <c r="J309" s="145">
        <v>1.19</v>
      </c>
    </row>
    <row r="310" spans="1:10" ht="39.6" customHeight="1" x14ac:dyDescent="0.25">
      <c r="A310" s="172" t="s">
        <v>1039</v>
      </c>
      <c r="B310" s="142" t="s">
        <v>1126</v>
      </c>
      <c r="C310" s="172" t="s">
        <v>180</v>
      </c>
      <c r="D310" s="172" t="s">
        <v>2605</v>
      </c>
      <c r="E310" s="350" t="s">
        <v>1103</v>
      </c>
      <c r="F310" s="350"/>
      <c r="G310" s="143" t="s">
        <v>187</v>
      </c>
      <c r="H310" s="144">
        <v>0.1007</v>
      </c>
      <c r="I310" s="145">
        <v>75.72</v>
      </c>
      <c r="J310" s="145">
        <v>7.62</v>
      </c>
    </row>
    <row r="311" spans="1:10" ht="39.6" customHeight="1" x14ac:dyDescent="0.25">
      <c r="A311" s="172" t="s">
        <v>1039</v>
      </c>
      <c r="B311" s="142" t="s">
        <v>1228</v>
      </c>
      <c r="C311" s="172" t="s">
        <v>180</v>
      </c>
      <c r="D311" s="172" t="s">
        <v>2619</v>
      </c>
      <c r="E311" s="350" t="s">
        <v>1103</v>
      </c>
      <c r="F311" s="350"/>
      <c r="G311" s="143" t="s">
        <v>187</v>
      </c>
      <c r="H311" s="144">
        <v>2.52E-2</v>
      </c>
      <c r="I311" s="145">
        <v>75.930000000000007</v>
      </c>
      <c r="J311" s="145">
        <v>1.91</v>
      </c>
    </row>
    <row r="312" spans="1:10" ht="26.45" customHeight="1" x14ac:dyDescent="0.25">
      <c r="A312" s="172" t="s">
        <v>1039</v>
      </c>
      <c r="B312" s="142" t="s">
        <v>2620</v>
      </c>
      <c r="C312" s="172" t="s">
        <v>180</v>
      </c>
      <c r="D312" s="172" t="s">
        <v>2621</v>
      </c>
      <c r="E312" s="350" t="s">
        <v>1103</v>
      </c>
      <c r="F312" s="350"/>
      <c r="G312" s="143" t="s">
        <v>187</v>
      </c>
      <c r="H312" s="144">
        <v>2.52E-2</v>
      </c>
      <c r="I312" s="145">
        <v>20.41</v>
      </c>
      <c r="J312" s="145">
        <v>0.51</v>
      </c>
    </row>
    <row r="313" spans="1:10" ht="51" x14ac:dyDescent="0.25">
      <c r="A313" s="172" t="s">
        <v>1039</v>
      </c>
      <c r="B313" s="142" t="s">
        <v>1140</v>
      </c>
      <c r="C313" s="172" t="s">
        <v>180</v>
      </c>
      <c r="D313" s="172" t="s">
        <v>1141</v>
      </c>
      <c r="E313" s="350" t="s">
        <v>1129</v>
      </c>
      <c r="F313" s="350"/>
      <c r="G313" s="143" t="s">
        <v>141</v>
      </c>
      <c r="H313" s="144">
        <v>0.25180000000000002</v>
      </c>
      <c r="I313" s="145">
        <v>1.88</v>
      </c>
      <c r="J313" s="145">
        <v>0.47</v>
      </c>
    </row>
    <row r="314" spans="1:10" ht="39.6" customHeight="1" x14ac:dyDescent="0.25">
      <c r="A314" s="172" t="s">
        <v>1039</v>
      </c>
      <c r="B314" s="142" t="s">
        <v>1142</v>
      </c>
      <c r="C314" s="172" t="s">
        <v>180</v>
      </c>
      <c r="D314" s="172" t="s">
        <v>1143</v>
      </c>
      <c r="E314" s="350" t="s">
        <v>1129</v>
      </c>
      <c r="F314" s="350"/>
      <c r="G314" s="143" t="s">
        <v>141</v>
      </c>
      <c r="H314" s="144">
        <v>0.2266</v>
      </c>
      <c r="I314" s="145">
        <v>0.95</v>
      </c>
      <c r="J314" s="145">
        <v>0.21</v>
      </c>
    </row>
    <row r="315" spans="1:10" ht="26.45" customHeight="1" x14ac:dyDescent="0.25">
      <c r="A315" s="172" t="s">
        <v>1039</v>
      </c>
      <c r="B315" s="142" t="s">
        <v>1144</v>
      </c>
      <c r="C315" s="172" t="s">
        <v>180</v>
      </c>
      <c r="D315" s="172" t="s">
        <v>1145</v>
      </c>
      <c r="E315" s="350" t="s">
        <v>1146</v>
      </c>
      <c r="F315" s="350"/>
      <c r="G315" s="143" t="s">
        <v>184</v>
      </c>
      <c r="H315" s="144">
        <v>2.6200000000000001E-2</v>
      </c>
      <c r="I315" s="145">
        <v>58.39</v>
      </c>
      <c r="J315" s="145">
        <v>1.52</v>
      </c>
    </row>
    <row r="316" spans="1:10" ht="26.45" customHeight="1" x14ac:dyDescent="0.25">
      <c r="A316" s="172" t="s">
        <v>1039</v>
      </c>
      <c r="B316" s="142" t="s">
        <v>1147</v>
      </c>
      <c r="C316" s="172" t="s">
        <v>180</v>
      </c>
      <c r="D316" s="172" t="s">
        <v>1148</v>
      </c>
      <c r="E316" s="350" t="s">
        <v>1146</v>
      </c>
      <c r="F316" s="350"/>
      <c r="G316" s="143" t="s">
        <v>184</v>
      </c>
      <c r="H316" s="144">
        <v>6.7000000000000002E-3</v>
      </c>
      <c r="I316" s="145">
        <v>35.4</v>
      </c>
      <c r="J316" s="145">
        <v>0.23</v>
      </c>
    </row>
    <row r="317" spans="1:10" ht="25.5" x14ac:dyDescent="0.25">
      <c r="A317" s="172" t="s">
        <v>1039</v>
      </c>
      <c r="B317" s="142" t="s">
        <v>194</v>
      </c>
      <c r="C317" s="172" t="s">
        <v>180</v>
      </c>
      <c r="D317" s="172" t="s">
        <v>195</v>
      </c>
      <c r="E317" s="350" t="s">
        <v>1149</v>
      </c>
      <c r="F317" s="350"/>
      <c r="G317" s="143" t="s">
        <v>179</v>
      </c>
      <c r="H317" s="144">
        <v>3.7456999999999998</v>
      </c>
      <c r="I317" s="145">
        <v>8.52</v>
      </c>
      <c r="J317" s="145">
        <v>31.91</v>
      </c>
    </row>
    <row r="318" spans="1:10" ht="25.5" x14ac:dyDescent="0.25">
      <c r="A318" s="172" t="s">
        <v>1039</v>
      </c>
      <c r="B318" s="142" t="s">
        <v>1059</v>
      </c>
      <c r="C318" s="172" t="s">
        <v>180</v>
      </c>
      <c r="D318" s="172" t="s">
        <v>1060</v>
      </c>
      <c r="E318" s="350" t="s">
        <v>1042</v>
      </c>
      <c r="F318" s="350"/>
      <c r="G318" s="143" t="s">
        <v>1043</v>
      </c>
      <c r="H318" s="144">
        <v>0.97940000000000005</v>
      </c>
      <c r="I318" s="145">
        <v>20.66</v>
      </c>
      <c r="J318" s="145">
        <v>20.23</v>
      </c>
    </row>
    <row r="319" spans="1:10" ht="25.5" x14ac:dyDescent="0.25">
      <c r="A319" s="173" t="s">
        <v>1049</v>
      </c>
      <c r="B319" s="146" t="s">
        <v>1241</v>
      </c>
      <c r="C319" s="173" t="s">
        <v>180</v>
      </c>
      <c r="D319" s="173" t="s">
        <v>1242</v>
      </c>
      <c r="E319" s="349" t="s">
        <v>1052</v>
      </c>
      <c r="F319" s="349"/>
      <c r="G319" s="147" t="s">
        <v>141</v>
      </c>
      <c r="H319" s="148">
        <v>3.4843999999999999</v>
      </c>
      <c r="I319" s="149">
        <v>2.9</v>
      </c>
      <c r="J319" s="149">
        <v>10.1</v>
      </c>
    </row>
    <row r="320" spans="1:10" ht="25.5" x14ac:dyDescent="0.25">
      <c r="A320" s="173" t="s">
        <v>1049</v>
      </c>
      <c r="B320" s="146" t="s">
        <v>1150</v>
      </c>
      <c r="C320" s="173" t="s">
        <v>180</v>
      </c>
      <c r="D320" s="173" t="s">
        <v>1151</v>
      </c>
      <c r="E320" s="349" t="s">
        <v>1052</v>
      </c>
      <c r="F320" s="349"/>
      <c r="G320" s="147" t="s">
        <v>187</v>
      </c>
      <c r="H320" s="148">
        <v>2.52E-2</v>
      </c>
      <c r="I320" s="149">
        <v>126.87</v>
      </c>
      <c r="J320" s="149">
        <v>3.19</v>
      </c>
    </row>
    <row r="321" spans="1:10" ht="25.5" x14ac:dyDescent="0.25">
      <c r="A321" s="173" t="s">
        <v>1049</v>
      </c>
      <c r="B321" s="146" t="s">
        <v>1152</v>
      </c>
      <c r="C321" s="173" t="s">
        <v>180</v>
      </c>
      <c r="D321" s="173" t="s">
        <v>1153</v>
      </c>
      <c r="E321" s="349" t="s">
        <v>1052</v>
      </c>
      <c r="F321" s="349"/>
      <c r="G321" s="147" t="s">
        <v>187</v>
      </c>
      <c r="H321" s="148">
        <v>2.52E-2</v>
      </c>
      <c r="I321" s="149">
        <v>122.69</v>
      </c>
      <c r="J321" s="149">
        <v>3.09</v>
      </c>
    </row>
    <row r="322" spans="1:10" ht="25.5" x14ac:dyDescent="0.25">
      <c r="A322" s="173" t="s">
        <v>1049</v>
      </c>
      <c r="B322" s="146" t="s">
        <v>1243</v>
      </c>
      <c r="C322" s="173" t="s">
        <v>180</v>
      </c>
      <c r="D322" s="173" t="s">
        <v>1244</v>
      </c>
      <c r="E322" s="349" t="s">
        <v>1052</v>
      </c>
      <c r="F322" s="349"/>
      <c r="G322" s="147" t="s">
        <v>187</v>
      </c>
      <c r="H322" s="148">
        <v>2.52E-2</v>
      </c>
      <c r="I322" s="149">
        <v>7.97</v>
      </c>
      <c r="J322" s="149">
        <v>0.2</v>
      </c>
    </row>
    <row r="323" spans="1:10" ht="25.5" x14ac:dyDescent="0.25">
      <c r="A323" s="173" t="s">
        <v>1049</v>
      </c>
      <c r="B323" s="146" t="s">
        <v>1156</v>
      </c>
      <c r="C323" s="173" t="s">
        <v>180</v>
      </c>
      <c r="D323" s="173" t="s">
        <v>1157</v>
      </c>
      <c r="E323" s="349" t="s">
        <v>1052</v>
      </c>
      <c r="F323" s="349"/>
      <c r="G323" s="147" t="s">
        <v>179</v>
      </c>
      <c r="H323" s="148">
        <v>1</v>
      </c>
      <c r="I323" s="149">
        <v>45.73</v>
      </c>
      <c r="J323" s="149">
        <v>45.73</v>
      </c>
    </row>
    <row r="324" spans="1:10" ht="25.5" x14ac:dyDescent="0.25">
      <c r="A324" s="173" t="s">
        <v>1049</v>
      </c>
      <c r="B324" s="146" t="s">
        <v>1245</v>
      </c>
      <c r="C324" s="173" t="s">
        <v>180</v>
      </c>
      <c r="D324" s="173" t="s">
        <v>1246</v>
      </c>
      <c r="E324" s="349" t="s">
        <v>1052</v>
      </c>
      <c r="F324" s="349"/>
      <c r="G324" s="147" t="s">
        <v>141</v>
      </c>
      <c r="H324" s="148">
        <v>3.9174000000000002</v>
      </c>
      <c r="I324" s="149">
        <v>11.42</v>
      </c>
      <c r="J324" s="149">
        <v>44.73</v>
      </c>
    </row>
    <row r="325" spans="1:10" x14ac:dyDescent="0.25">
      <c r="A325" s="169"/>
      <c r="B325" s="169"/>
      <c r="C325" s="169"/>
      <c r="D325" s="169"/>
      <c r="E325" s="169" t="s">
        <v>1053</v>
      </c>
      <c r="F325" s="150">
        <v>118.09</v>
      </c>
      <c r="G325" s="169" t="s">
        <v>1054</v>
      </c>
      <c r="H325" s="150">
        <v>0</v>
      </c>
      <c r="I325" s="169" t="s">
        <v>1055</v>
      </c>
      <c r="J325" s="150">
        <v>118.09</v>
      </c>
    </row>
    <row r="326" spans="1:10" ht="14.45" customHeight="1" x14ac:dyDescent="0.25">
      <c r="A326" s="169"/>
      <c r="B326" s="169"/>
      <c r="C326" s="169"/>
      <c r="D326" s="169"/>
      <c r="E326" s="169" t="s">
        <v>2581</v>
      </c>
      <c r="F326" s="150">
        <v>0</v>
      </c>
      <c r="G326" s="169"/>
      <c r="H326" s="351" t="s">
        <v>2582</v>
      </c>
      <c r="I326" s="351"/>
      <c r="J326" s="150">
        <v>589.96</v>
      </c>
    </row>
    <row r="327" spans="1:10" ht="15.75" thickBot="1" x14ac:dyDescent="0.3">
      <c r="A327" s="161"/>
      <c r="B327" s="161"/>
      <c r="C327" s="161"/>
      <c r="D327" s="161"/>
      <c r="E327" s="161"/>
      <c r="F327" s="161"/>
      <c r="G327" s="161" t="s">
        <v>1056</v>
      </c>
      <c r="H327" s="151">
        <v>12</v>
      </c>
      <c r="I327" s="161" t="s">
        <v>1057</v>
      </c>
      <c r="J327" s="162">
        <v>7079.52</v>
      </c>
    </row>
    <row r="328" spans="1:10" ht="15.75" thickTop="1" x14ac:dyDescent="0.25">
      <c r="A328" s="152"/>
      <c r="B328" s="152"/>
      <c r="C328" s="152"/>
      <c r="D328" s="152"/>
      <c r="E328" s="152"/>
      <c r="F328" s="152"/>
      <c r="G328" s="152"/>
      <c r="H328" s="152"/>
      <c r="I328" s="152"/>
      <c r="J328" s="152"/>
    </row>
    <row r="329" spans="1:10" x14ac:dyDescent="0.25">
      <c r="A329" s="170" t="s">
        <v>197</v>
      </c>
      <c r="B329" s="139" t="s">
        <v>1029</v>
      </c>
      <c r="C329" s="170" t="s">
        <v>1030</v>
      </c>
      <c r="D329" s="170" t="s">
        <v>1031</v>
      </c>
      <c r="E329" s="352" t="s">
        <v>1032</v>
      </c>
      <c r="F329" s="352"/>
      <c r="G329" s="140" t="s">
        <v>1033</v>
      </c>
      <c r="H329" s="139" t="s">
        <v>1034</v>
      </c>
      <c r="I329" s="139" t="s">
        <v>1035</v>
      </c>
      <c r="J329" s="139" t="s">
        <v>1036</v>
      </c>
    </row>
    <row r="330" spans="1:10" ht="38.25" x14ac:dyDescent="0.25">
      <c r="A330" s="171" t="s">
        <v>1037</v>
      </c>
      <c r="B330" s="136" t="s">
        <v>386</v>
      </c>
      <c r="C330" s="171" t="s">
        <v>180</v>
      </c>
      <c r="D330" s="171" t="s">
        <v>387</v>
      </c>
      <c r="E330" s="353" t="s">
        <v>1038</v>
      </c>
      <c r="F330" s="353"/>
      <c r="G330" s="137" t="s">
        <v>179</v>
      </c>
      <c r="H330" s="141">
        <v>1</v>
      </c>
      <c r="I330" s="138">
        <v>11.01</v>
      </c>
      <c r="J330" s="138">
        <v>11.01</v>
      </c>
    </row>
    <row r="331" spans="1:10" ht="25.5" x14ac:dyDescent="0.25">
      <c r="A331" s="172" t="s">
        <v>1039</v>
      </c>
      <c r="B331" s="142" t="s">
        <v>1059</v>
      </c>
      <c r="C331" s="172" t="s">
        <v>180</v>
      </c>
      <c r="D331" s="172" t="s">
        <v>1060</v>
      </c>
      <c r="E331" s="350" t="s">
        <v>1042</v>
      </c>
      <c r="F331" s="350"/>
      <c r="G331" s="143" t="s">
        <v>1043</v>
      </c>
      <c r="H331" s="144">
        <v>0.13</v>
      </c>
      <c r="I331" s="145">
        <v>20.66</v>
      </c>
      <c r="J331" s="145">
        <v>2.68</v>
      </c>
    </row>
    <row r="332" spans="1:10" ht="25.5" x14ac:dyDescent="0.25">
      <c r="A332" s="172" t="s">
        <v>1039</v>
      </c>
      <c r="B332" s="142" t="s">
        <v>1063</v>
      </c>
      <c r="C332" s="172" t="s">
        <v>180</v>
      </c>
      <c r="D332" s="172" t="s">
        <v>1064</v>
      </c>
      <c r="E332" s="350" t="s">
        <v>1042</v>
      </c>
      <c r="F332" s="350"/>
      <c r="G332" s="143" t="s">
        <v>1043</v>
      </c>
      <c r="H332" s="144">
        <v>0.13</v>
      </c>
      <c r="I332" s="145">
        <v>14.76</v>
      </c>
      <c r="J332" s="145">
        <v>1.91</v>
      </c>
    </row>
    <row r="333" spans="1:10" ht="25.5" x14ac:dyDescent="0.25">
      <c r="A333" s="173" t="s">
        <v>1049</v>
      </c>
      <c r="B333" s="146" t="s">
        <v>1071</v>
      </c>
      <c r="C333" s="173" t="s">
        <v>180</v>
      </c>
      <c r="D333" s="173" t="s">
        <v>1072</v>
      </c>
      <c r="E333" s="349" t="s">
        <v>1052</v>
      </c>
      <c r="F333" s="349"/>
      <c r="G333" s="147" t="s">
        <v>141</v>
      </c>
      <c r="H333" s="148">
        <v>0.25</v>
      </c>
      <c r="I333" s="149">
        <v>3.32</v>
      </c>
      <c r="J333" s="149">
        <v>0.83</v>
      </c>
    </row>
    <row r="334" spans="1:10" x14ac:dyDescent="0.25">
      <c r="A334" s="173" t="s">
        <v>1049</v>
      </c>
      <c r="B334" s="146" t="s">
        <v>1073</v>
      </c>
      <c r="C334" s="173" t="s">
        <v>180</v>
      </c>
      <c r="D334" s="173" t="s">
        <v>1074</v>
      </c>
      <c r="E334" s="349" t="s">
        <v>1052</v>
      </c>
      <c r="F334" s="349"/>
      <c r="G334" s="147" t="s">
        <v>144</v>
      </c>
      <c r="H334" s="148">
        <v>0.01</v>
      </c>
      <c r="I334" s="149">
        <v>10.6</v>
      </c>
      <c r="J334" s="149">
        <v>0.1</v>
      </c>
    </row>
    <row r="335" spans="1:10" ht="25.5" x14ac:dyDescent="0.25">
      <c r="A335" s="173" t="s">
        <v>1049</v>
      </c>
      <c r="B335" s="146" t="s">
        <v>1249</v>
      </c>
      <c r="C335" s="173" t="s">
        <v>180</v>
      </c>
      <c r="D335" s="173" t="s">
        <v>1250</v>
      </c>
      <c r="E335" s="349" t="s">
        <v>1052</v>
      </c>
      <c r="F335" s="349"/>
      <c r="G335" s="147" t="s">
        <v>141</v>
      </c>
      <c r="H335" s="148">
        <v>0.317</v>
      </c>
      <c r="I335" s="149">
        <v>16.690000000000001</v>
      </c>
      <c r="J335" s="149">
        <v>5.29</v>
      </c>
    </row>
    <row r="336" spans="1:10" x14ac:dyDescent="0.25">
      <c r="A336" s="173" t="s">
        <v>1049</v>
      </c>
      <c r="B336" s="146" t="s">
        <v>1247</v>
      </c>
      <c r="C336" s="173" t="s">
        <v>180</v>
      </c>
      <c r="D336" s="173" t="s">
        <v>1248</v>
      </c>
      <c r="E336" s="349" t="s">
        <v>1052</v>
      </c>
      <c r="F336" s="349"/>
      <c r="G336" s="147" t="s">
        <v>144</v>
      </c>
      <c r="H336" s="148">
        <v>0.02</v>
      </c>
      <c r="I336" s="149">
        <v>10</v>
      </c>
      <c r="J336" s="149">
        <v>0.2</v>
      </c>
    </row>
    <row r="337" spans="1:10" x14ac:dyDescent="0.25">
      <c r="A337" s="169"/>
      <c r="B337" s="169"/>
      <c r="C337" s="169"/>
      <c r="D337" s="169"/>
      <c r="E337" s="169" t="s">
        <v>1053</v>
      </c>
      <c r="F337" s="150">
        <v>3.7</v>
      </c>
      <c r="G337" s="169" t="s">
        <v>1054</v>
      </c>
      <c r="H337" s="150">
        <v>0</v>
      </c>
      <c r="I337" s="169" t="s">
        <v>1055</v>
      </c>
      <c r="J337" s="150">
        <v>3.7</v>
      </c>
    </row>
    <row r="338" spans="1:10" ht="14.45" customHeight="1" x14ac:dyDescent="0.25">
      <c r="A338" s="169"/>
      <c r="B338" s="169"/>
      <c r="C338" s="169"/>
      <c r="D338" s="169"/>
      <c r="E338" s="169" t="s">
        <v>2581</v>
      </c>
      <c r="F338" s="150">
        <v>0</v>
      </c>
      <c r="G338" s="169"/>
      <c r="H338" s="351" t="s">
        <v>2582</v>
      </c>
      <c r="I338" s="351"/>
      <c r="J338" s="150">
        <v>11.01</v>
      </c>
    </row>
    <row r="339" spans="1:10" ht="15.75" thickBot="1" x14ac:dyDescent="0.3">
      <c r="A339" s="161"/>
      <c r="B339" s="161"/>
      <c r="C339" s="161"/>
      <c r="D339" s="161"/>
      <c r="E339" s="161"/>
      <c r="F339" s="161"/>
      <c r="G339" s="161" t="s">
        <v>1056</v>
      </c>
      <c r="H339" s="151">
        <v>493.19</v>
      </c>
      <c r="I339" s="161" t="s">
        <v>1057</v>
      </c>
      <c r="J339" s="162">
        <v>5430.02</v>
      </c>
    </row>
    <row r="340" spans="1:10" ht="15.75" thickTop="1" x14ac:dyDescent="0.25">
      <c r="A340" s="152"/>
      <c r="B340" s="152"/>
      <c r="C340" s="152"/>
      <c r="D340" s="152"/>
      <c r="E340" s="152"/>
      <c r="F340" s="152"/>
      <c r="G340" s="152"/>
      <c r="H340" s="152"/>
      <c r="I340" s="152"/>
      <c r="J340" s="152"/>
    </row>
    <row r="341" spans="1:10" x14ac:dyDescent="0.25">
      <c r="A341" s="170" t="s">
        <v>388</v>
      </c>
      <c r="B341" s="139" t="s">
        <v>1029</v>
      </c>
      <c r="C341" s="170" t="s">
        <v>1030</v>
      </c>
      <c r="D341" s="170" t="s">
        <v>1031</v>
      </c>
      <c r="E341" s="352" t="s">
        <v>1032</v>
      </c>
      <c r="F341" s="352"/>
      <c r="G341" s="140" t="s">
        <v>1033</v>
      </c>
      <c r="H341" s="139" t="s">
        <v>1034</v>
      </c>
      <c r="I341" s="139" t="s">
        <v>1035</v>
      </c>
      <c r="J341" s="139" t="s">
        <v>1036</v>
      </c>
    </row>
    <row r="342" spans="1:10" ht="14.45" customHeight="1" x14ac:dyDescent="0.25">
      <c r="A342" s="171" t="s">
        <v>1037</v>
      </c>
      <c r="B342" s="136" t="s">
        <v>389</v>
      </c>
      <c r="C342" s="171" t="s">
        <v>178</v>
      </c>
      <c r="D342" s="171" t="s">
        <v>390</v>
      </c>
      <c r="E342" s="353" t="s">
        <v>1048</v>
      </c>
      <c r="F342" s="353"/>
      <c r="G342" s="137" t="s">
        <v>375</v>
      </c>
      <c r="H342" s="141">
        <v>1</v>
      </c>
      <c r="I342" s="138">
        <v>233.94</v>
      </c>
      <c r="J342" s="138">
        <v>233.94</v>
      </c>
    </row>
    <row r="343" spans="1:10" ht="25.5" x14ac:dyDescent="0.25">
      <c r="A343" s="173" t="s">
        <v>1049</v>
      </c>
      <c r="B343" s="146" t="s">
        <v>389</v>
      </c>
      <c r="C343" s="173" t="s">
        <v>178</v>
      </c>
      <c r="D343" s="173" t="s">
        <v>1251</v>
      </c>
      <c r="E343" s="349" t="s">
        <v>1252</v>
      </c>
      <c r="F343" s="349"/>
      <c r="G343" s="147" t="s">
        <v>375</v>
      </c>
      <c r="H343" s="148">
        <v>1</v>
      </c>
      <c r="I343" s="149">
        <v>233.94</v>
      </c>
      <c r="J343" s="149">
        <v>233.94</v>
      </c>
    </row>
    <row r="344" spans="1:10" x14ac:dyDescent="0.25">
      <c r="A344" s="169"/>
      <c r="B344" s="169"/>
      <c r="C344" s="169"/>
      <c r="D344" s="169"/>
      <c r="E344" s="169" t="s">
        <v>1053</v>
      </c>
      <c r="F344" s="150">
        <v>0</v>
      </c>
      <c r="G344" s="169" t="s">
        <v>1054</v>
      </c>
      <c r="H344" s="150">
        <v>0</v>
      </c>
      <c r="I344" s="169" t="s">
        <v>1055</v>
      </c>
      <c r="J344" s="150">
        <v>0</v>
      </c>
    </row>
    <row r="345" spans="1:10" ht="14.45" customHeight="1" x14ac:dyDescent="0.25">
      <c r="A345" s="169"/>
      <c r="B345" s="169"/>
      <c r="C345" s="169"/>
      <c r="D345" s="169"/>
      <c r="E345" s="169" t="s">
        <v>2581</v>
      </c>
      <c r="F345" s="150">
        <v>0</v>
      </c>
      <c r="G345" s="169"/>
      <c r="H345" s="351" t="s">
        <v>2582</v>
      </c>
      <c r="I345" s="351"/>
      <c r="J345" s="150">
        <v>233.94</v>
      </c>
    </row>
    <row r="346" spans="1:10" ht="15.75" thickBot="1" x14ac:dyDescent="0.3">
      <c r="A346" s="161"/>
      <c r="B346" s="161"/>
      <c r="C346" s="161"/>
      <c r="D346" s="161"/>
      <c r="E346" s="161"/>
      <c r="F346" s="161"/>
      <c r="G346" s="161" t="s">
        <v>1056</v>
      </c>
      <c r="H346" s="151">
        <v>3</v>
      </c>
      <c r="I346" s="161" t="s">
        <v>1057</v>
      </c>
      <c r="J346" s="162">
        <v>701.82</v>
      </c>
    </row>
    <row r="347" spans="1:10" ht="15.75" thickTop="1" x14ac:dyDescent="0.25">
      <c r="A347" s="152"/>
      <c r="B347" s="152"/>
      <c r="C347" s="152"/>
      <c r="D347" s="152"/>
      <c r="E347" s="152"/>
      <c r="F347" s="152"/>
      <c r="G347" s="152"/>
      <c r="H347" s="152"/>
      <c r="I347" s="152"/>
      <c r="J347" s="152"/>
    </row>
    <row r="348" spans="1:10" x14ac:dyDescent="0.25">
      <c r="A348" s="170" t="s">
        <v>2206</v>
      </c>
      <c r="B348" s="139" t="s">
        <v>1029</v>
      </c>
      <c r="C348" s="170" t="s">
        <v>1030</v>
      </c>
      <c r="D348" s="170" t="s">
        <v>1031</v>
      </c>
      <c r="E348" s="352" t="s">
        <v>1032</v>
      </c>
      <c r="F348" s="352"/>
      <c r="G348" s="140" t="s">
        <v>1033</v>
      </c>
      <c r="H348" s="139" t="s">
        <v>1034</v>
      </c>
      <c r="I348" s="139" t="s">
        <v>1035</v>
      </c>
      <c r="J348" s="139" t="s">
        <v>1036</v>
      </c>
    </row>
    <row r="349" spans="1:10" ht="25.5" x14ac:dyDescent="0.25">
      <c r="A349" s="171" t="s">
        <v>1037</v>
      </c>
      <c r="B349" s="136" t="s">
        <v>2207</v>
      </c>
      <c r="C349" s="171" t="s">
        <v>186</v>
      </c>
      <c r="D349" s="171" t="s">
        <v>2208</v>
      </c>
      <c r="E349" s="353" t="s">
        <v>1263</v>
      </c>
      <c r="F349" s="353"/>
      <c r="G349" s="137" t="s">
        <v>1265</v>
      </c>
      <c r="H349" s="141">
        <v>1</v>
      </c>
      <c r="I349" s="138">
        <v>700</v>
      </c>
      <c r="J349" s="138">
        <v>700</v>
      </c>
    </row>
    <row r="350" spans="1:10" ht="25.5" x14ac:dyDescent="0.25">
      <c r="A350" s="173" t="s">
        <v>1049</v>
      </c>
      <c r="B350" s="146" t="s">
        <v>2627</v>
      </c>
      <c r="C350" s="173" t="s">
        <v>186</v>
      </c>
      <c r="D350" s="173" t="s">
        <v>2628</v>
      </c>
      <c r="E350" s="349" t="s">
        <v>1052</v>
      </c>
      <c r="F350" s="349"/>
      <c r="G350" s="147" t="s">
        <v>748</v>
      </c>
      <c r="H350" s="148">
        <v>1</v>
      </c>
      <c r="I350" s="149">
        <v>700</v>
      </c>
      <c r="J350" s="149">
        <v>700</v>
      </c>
    </row>
    <row r="351" spans="1:10" x14ac:dyDescent="0.25">
      <c r="A351" s="169"/>
      <c r="B351" s="169"/>
      <c r="C351" s="169"/>
      <c r="D351" s="169"/>
      <c r="E351" s="169" t="s">
        <v>1053</v>
      </c>
      <c r="F351" s="150">
        <v>0</v>
      </c>
      <c r="G351" s="169" t="s">
        <v>1054</v>
      </c>
      <c r="H351" s="150">
        <v>0</v>
      </c>
      <c r="I351" s="169" t="s">
        <v>1055</v>
      </c>
      <c r="J351" s="150">
        <v>0</v>
      </c>
    </row>
    <row r="352" spans="1:10" ht="14.45" customHeight="1" x14ac:dyDescent="0.25">
      <c r="A352" s="169"/>
      <c r="B352" s="169"/>
      <c r="C352" s="169"/>
      <c r="D352" s="169"/>
      <c r="E352" s="169" t="s">
        <v>2581</v>
      </c>
      <c r="F352" s="150">
        <v>0</v>
      </c>
      <c r="G352" s="169"/>
      <c r="H352" s="351" t="s">
        <v>2582</v>
      </c>
      <c r="I352" s="351"/>
      <c r="J352" s="150">
        <v>700</v>
      </c>
    </row>
    <row r="353" spans="1:10" ht="15.75" thickBot="1" x14ac:dyDescent="0.3">
      <c r="A353" s="161"/>
      <c r="B353" s="161"/>
      <c r="C353" s="161"/>
      <c r="D353" s="161"/>
      <c r="E353" s="161"/>
      <c r="F353" s="161"/>
      <c r="G353" s="161" t="s">
        <v>1056</v>
      </c>
      <c r="H353" s="151">
        <v>1</v>
      </c>
      <c r="I353" s="161" t="s">
        <v>1057</v>
      </c>
      <c r="J353" s="162">
        <v>700</v>
      </c>
    </row>
    <row r="354" spans="1:10" ht="15.75" thickTop="1" x14ac:dyDescent="0.25">
      <c r="A354" s="152"/>
      <c r="B354" s="152"/>
      <c r="C354" s="152"/>
      <c r="D354" s="152"/>
      <c r="E354" s="152"/>
      <c r="F354" s="152"/>
      <c r="G354" s="152"/>
      <c r="H354" s="152"/>
      <c r="I354" s="152"/>
      <c r="J354" s="152"/>
    </row>
    <row r="355" spans="1:10" x14ac:dyDescent="0.25">
      <c r="A355" s="170" t="s">
        <v>2209</v>
      </c>
      <c r="B355" s="139" t="s">
        <v>1029</v>
      </c>
      <c r="C355" s="170" t="s">
        <v>1030</v>
      </c>
      <c r="D355" s="170" t="s">
        <v>1031</v>
      </c>
      <c r="E355" s="352" t="s">
        <v>1032</v>
      </c>
      <c r="F355" s="352"/>
      <c r="G355" s="140" t="s">
        <v>1033</v>
      </c>
      <c r="H355" s="139" t="s">
        <v>1034</v>
      </c>
      <c r="I355" s="139" t="s">
        <v>1035</v>
      </c>
      <c r="J355" s="139" t="s">
        <v>1036</v>
      </c>
    </row>
    <row r="356" spans="1:10" ht="25.5" x14ac:dyDescent="0.25">
      <c r="A356" s="171" t="s">
        <v>1037</v>
      </c>
      <c r="B356" s="136" t="s">
        <v>2210</v>
      </c>
      <c r="C356" s="171" t="s">
        <v>186</v>
      </c>
      <c r="D356" s="171" t="s">
        <v>2211</v>
      </c>
      <c r="E356" s="353" t="s">
        <v>1263</v>
      </c>
      <c r="F356" s="353"/>
      <c r="G356" s="137" t="s">
        <v>141</v>
      </c>
      <c r="H356" s="141">
        <v>1</v>
      </c>
      <c r="I356" s="138">
        <v>75.62</v>
      </c>
      <c r="J356" s="138">
        <v>75.62</v>
      </c>
    </row>
    <row r="357" spans="1:10" ht="25.5" x14ac:dyDescent="0.25">
      <c r="A357" s="173" t="s">
        <v>1049</v>
      </c>
      <c r="B357" s="146" t="s">
        <v>2629</v>
      </c>
      <c r="C357" s="173" t="s">
        <v>186</v>
      </c>
      <c r="D357" s="173" t="s">
        <v>2630</v>
      </c>
      <c r="E357" s="349" t="s">
        <v>1052</v>
      </c>
      <c r="F357" s="349"/>
      <c r="G357" s="147" t="s">
        <v>748</v>
      </c>
      <c r="H357" s="148">
        <v>1</v>
      </c>
      <c r="I357" s="149">
        <v>75.62</v>
      </c>
      <c r="J357" s="149">
        <v>75.62</v>
      </c>
    </row>
    <row r="358" spans="1:10" x14ac:dyDescent="0.25">
      <c r="A358" s="169"/>
      <c r="B358" s="169"/>
      <c r="C358" s="169"/>
      <c r="D358" s="169"/>
      <c r="E358" s="169" t="s">
        <v>1053</v>
      </c>
      <c r="F358" s="150">
        <v>0</v>
      </c>
      <c r="G358" s="169" t="s">
        <v>1054</v>
      </c>
      <c r="H358" s="150">
        <v>0</v>
      </c>
      <c r="I358" s="169" t="s">
        <v>1055</v>
      </c>
      <c r="J358" s="150">
        <v>0</v>
      </c>
    </row>
    <row r="359" spans="1:10" ht="14.45" customHeight="1" x14ac:dyDescent="0.25">
      <c r="A359" s="169"/>
      <c r="B359" s="169"/>
      <c r="C359" s="169"/>
      <c r="D359" s="169"/>
      <c r="E359" s="169" t="s">
        <v>2581</v>
      </c>
      <c r="F359" s="150">
        <v>0</v>
      </c>
      <c r="G359" s="169"/>
      <c r="H359" s="351" t="s">
        <v>2582</v>
      </c>
      <c r="I359" s="351"/>
      <c r="J359" s="150">
        <v>75.62</v>
      </c>
    </row>
    <row r="360" spans="1:10" ht="15.75" thickBot="1" x14ac:dyDescent="0.3">
      <c r="A360" s="161"/>
      <c r="B360" s="161"/>
      <c r="C360" s="161"/>
      <c r="D360" s="161"/>
      <c r="E360" s="161"/>
      <c r="F360" s="161"/>
      <c r="G360" s="161" t="s">
        <v>1056</v>
      </c>
      <c r="H360" s="151">
        <v>72</v>
      </c>
      <c r="I360" s="161" t="s">
        <v>1057</v>
      </c>
      <c r="J360" s="162">
        <v>5444.64</v>
      </c>
    </row>
    <row r="361" spans="1:10" ht="15.75" thickTop="1" x14ac:dyDescent="0.25">
      <c r="A361" s="152"/>
      <c r="B361" s="152"/>
      <c r="C361" s="152"/>
      <c r="D361" s="152"/>
      <c r="E361" s="152"/>
      <c r="F361" s="152"/>
      <c r="G361" s="152"/>
      <c r="H361" s="152"/>
      <c r="I361" s="152"/>
      <c r="J361" s="152"/>
    </row>
    <row r="362" spans="1:10" x14ac:dyDescent="0.25">
      <c r="A362" s="174" t="s">
        <v>1253</v>
      </c>
      <c r="B362" s="174"/>
      <c r="C362" s="174"/>
      <c r="D362" s="174" t="s">
        <v>391</v>
      </c>
      <c r="E362" s="174"/>
      <c r="F362" s="354"/>
      <c r="G362" s="354"/>
      <c r="H362" s="166"/>
      <c r="I362" s="174"/>
      <c r="J362" s="167">
        <v>18107.310000000001</v>
      </c>
    </row>
    <row r="363" spans="1:10" x14ac:dyDescent="0.25">
      <c r="A363" s="170" t="s">
        <v>393</v>
      </c>
      <c r="B363" s="139" t="s">
        <v>1029</v>
      </c>
      <c r="C363" s="170" t="s">
        <v>1030</v>
      </c>
      <c r="D363" s="170" t="s">
        <v>1031</v>
      </c>
      <c r="E363" s="352" t="s">
        <v>1032</v>
      </c>
      <c r="F363" s="352"/>
      <c r="G363" s="140" t="s">
        <v>1033</v>
      </c>
      <c r="H363" s="139" t="s">
        <v>1034</v>
      </c>
      <c r="I363" s="139" t="s">
        <v>1035</v>
      </c>
      <c r="J363" s="139" t="s">
        <v>1036</v>
      </c>
    </row>
    <row r="364" spans="1:10" ht="26.45" customHeight="1" x14ac:dyDescent="0.25">
      <c r="A364" s="171" t="s">
        <v>1037</v>
      </c>
      <c r="B364" s="136" t="s">
        <v>394</v>
      </c>
      <c r="C364" s="171" t="s">
        <v>180</v>
      </c>
      <c r="D364" s="171" t="s">
        <v>395</v>
      </c>
      <c r="E364" s="353" t="s">
        <v>2168</v>
      </c>
      <c r="F364" s="353"/>
      <c r="G364" s="137" t="s">
        <v>143</v>
      </c>
      <c r="H364" s="141">
        <v>1</v>
      </c>
      <c r="I364" s="138">
        <v>1.1399999999999999</v>
      </c>
      <c r="J364" s="138">
        <v>1.1399999999999999</v>
      </c>
    </row>
    <row r="365" spans="1:10" ht="51" x14ac:dyDescent="0.25">
      <c r="A365" s="172" t="s">
        <v>1039</v>
      </c>
      <c r="B365" s="142" t="s">
        <v>1254</v>
      </c>
      <c r="C365" s="172" t="s">
        <v>180</v>
      </c>
      <c r="D365" s="172" t="s">
        <v>1255</v>
      </c>
      <c r="E365" s="350" t="s">
        <v>1256</v>
      </c>
      <c r="F365" s="350"/>
      <c r="G365" s="143" t="s">
        <v>1257</v>
      </c>
      <c r="H365" s="144">
        <v>1.042E-2</v>
      </c>
      <c r="I365" s="145">
        <v>101.78</v>
      </c>
      <c r="J365" s="145">
        <v>1.06</v>
      </c>
    </row>
    <row r="366" spans="1:10" ht="51" x14ac:dyDescent="0.25">
      <c r="A366" s="172" t="s">
        <v>1039</v>
      </c>
      <c r="B366" s="142" t="s">
        <v>1258</v>
      </c>
      <c r="C366" s="172" t="s">
        <v>180</v>
      </c>
      <c r="D366" s="172" t="s">
        <v>1259</v>
      </c>
      <c r="E366" s="350" t="s">
        <v>1256</v>
      </c>
      <c r="F366" s="350"/>
      <c r="G366" s="143" t="s">
        <v>1260</v>
      </c>
      <c r="H366" s="144">
        <v>2.5999999999999999E-3</v>
      </c>
      <c r="I366" s="145">
        <v>33.590000000000003</v>
      </c>
      <c r="J366" s="145">
        <v>0.08</v>
      </c>
    </row>
    <row r="367" spans="1:10" x14ac:dyDescent="0.25">
      <c r="A367" s="169"/>
      <c r="B367" s="169"/>
      <c r="C367" s="169"/>
      <c r="D367" s="169"/>
      <c r="E367" s="169" t="s">
        <v>1053</v>
      </c>
      <c r="F367" s="150">
        <v>0.2</v>
      </c>
      <c r="G367" s="169" t="s">
        <v>1054</v>
      </c>
      <c r="H367" s="150">
        <v>0</v>
      </c>
      <c r="I367" s="169" t="s">
        <v>1055</v>
      </c>
      <c r="J367" s="150">
        <v>0.2</v>
      </c>
    </row>
    <row r="368" spans="1:10" ht="14.45" customHeight="1" x14ac:dyDescent="0.25">
      <c r="A368" s="169"/>
      <c r="B368" s="169"/>
      <c r="C368" s="169"/>
      <c r="D368" s="169"/>
      <c r="E368" s="169" t="s">
        <v>2581</v>
      </c>
      <c r="F368" s="150">
        <v>0</v>
      </c>
      <c r="G368" s="169"/>
      <c r="H368" s="351" t="s">
        <v>2582</v>
      </c>
      <c r="I368" s="351"/>
      <c r="J368" s="150">
        <v>1.1399999999999999</v>
      </c>
    </row>
    <row r="369" spans="1:10" ht="15.75" thickBot="1" x14ac:dyDescent="0.3">
      <c r="A369" s="161"/>
      <c r="B369" s="161"/>
      <c r="C369" s="161"/>
      <c r="D369" s="161"/>
      <c r="E369" s="161"/>
      <c r="F369" s="161"/>
      <c r="G369" s="161" t="s">
        <v>1056</v>
      </c>
      <c r="H369" s="151">
        <v>2316.6999999999998</v>
      </c>
      <c r="I369" s="161" t="s">
        <v>1057</v>
      </c>
      <c r="J369" s="162">
        <v>2641.03</v>
      </c>
    </row>
    <row r="370" spans="1:10" ht="15.75" thickTop="1" x14ac:dyDescent="0.25">
      <c r="A370" s="152"/>
      <c r="B370" s="152"/>
      <c r="C370" s="152"/>
      <c r="D370" s="152"/>
      <c r="E370" s="152"/>
      <c r="F370" s="152"/>
      <c r="G370" s="152"/>
      <c r="H370" s="152"/>
      <c r="I370" s="152"/>
      <c r="J370" s="152"/>
    </row>
    <row r="371" spans="1:10" x14ac:dyDescent="0.25">
      <c r="A371" s="170" t="s">
        <v>396</v>
      </c>
      <c r="B371" s="139" t="s">
        <v>1029</v>
      </c>
      <c r="C371" s="170" t="s">
        <v>1030</v>
      </c>
      <c r="D371" s="170" t="s">
        <v>1031</v>
      </c>
      <c r="E371" s="352" t="s">
        <v>1032</v>
      </c>
      <c r="F371" s="352"/>
      <c r="G371" s="140" t="s">
        <v>1033</v>
      </c>
      <c r="H371" s="139" t="s">
        <v>1034</v>
      </c>
      <c r="I371" s="139" t="s">
        <v>1035</v>
      </c>
      <c r="J371" s="139" t="s">
        <v>1036</v>
      </c>
    </row>
    <row r="372" spans="1:10" ht="51" x14ac:dyDescent="0.25">
      <c r="A372" s="171" t="s">
        <v>1037</v>
      </c>
      <c r="B372" s="136" t="s">
        <v>2212</v>
      </c>
      <c r="C372" s="171" t="s">
        <v>949</v>
      </c>
      <c r="D372" s="171" t="s">
        <v>2213</v>
      </c>
      <c r="E372" s="353">
        <v>504</v>
      </c>
      <c r="F372" s="353"/>
      <c r="G372" s="137" t="s">
        <v>1726</v>
      </c>
      <c r="H372" s="141">
        <v>1</v>
      </c>
      <c r="I372" s="138">
        <v>33.380000000000003</v>
      </c>
      <c r="J372" s="138">
        <v>33.380000000000003</v>
      </c>
    </row>
    <row r="373" spans="1:10" ht="25.5" x14ac:dyDescent="0.25">
      <c r="A373" s="172" t="s">
        <v>1039</v>
      </c>
      <c r="B373" s="142" t="s">
        <v>2631</v>
      </c>
      <c r="C373" s="172" t="s">
        <v>949</v>
      </c>
      <c r="D373" s="172" t="s">
        <v>2632</v>
      </c>
      <c r="E373" s="350">
        <v>601</v>
      </c>
      <c r="F373" s="350"/>
      <c r="G373" s="143" t="s">
        <v>1726</v>
      </c>
      <c r="H373" s="144">
        <v>1.1000000000000001</v>
      </c>
      <c r="I373" s="145">
        <v>1.1499999999999999</v>
      </c>
      <c r="J373" s="145">
        <v>1.26</v>
      </c>
    </row>
    <row r="374" spans="1:10" ht="25.5" x14ac:dyDescent="0.25">
      <c r="A374" s="172" t="s">
        <v>1039</v>
      </c>
      <c r="B374" s="142" t="s">
        <v>2633</v>
      </c>
      <c r="C374" s="172" t="s">
        <v>949</v>
      </c>
      <c r="D374" s="172" t="s">
        <v>2634</v>
      </c>
      <c r="E374" s="350">
        <v>602</v>
      </c>
      <c r="F374" s="350"/>
      <c r="G374" s="143" t="s">
        <v>2635</v>
      </c>
      <c r="H374" s="144">
        <v>22</v>
      </c>
      <c r="I374" s="145">
        <v>0.47</v>
      </c>
      <c r="J374" s="145">
        <v>10.34</v>
      </c>
    </row>
    <row r="375" spans="1:10" ht="25.5" x14ac:dyDescent="0.25">
      <c r="A375" s="172" t="s">
        <v>1039</v>
      </c>
      <c r="B375" s="142" t="s">
        <v>1063</v>
      </c>
      <c r="C375" s="172" t="s">
        <v>180</v>
      </c>
      <c r="D375" s="172" t="s">
        <v>1064</v>
      </c>
      <c r="E375" s="350" t="s">
        <v>1042</v>
      </c>
      <c r="F375" s="350"/>
      <c r="G375" s="143" t="s">
        <v>1043</v>
      </c>
      <c r="H375" s="144">
        <v>0.1268</v>
      </c>
      <c r="I375" s="145">
        <v>14.76</v>
      </c>
      <c r="J375" s="145">
        <v>1.87</v>
      </c>
    </row>
    <row r="376" spans="1:10" x14ac:dyDescent="0.25">
      <c r="A376" s="173" t="s">
        <v>1049</v>
      </c>
      <c r="B376" s="146" t="s">
        <v>2636</v>
      </c>
      <c r="C376" s="173" t="s">
        <v>949</v>
      </c>
      <c r="D376" s="173" t="s">
        <v>2637</v>
      </c>
      <c r="E376" s="349" t="s">
        <v>1052</v>
      </c>
      <c r="F376" s="349"/>
      <c r="G376" s="147" t="s">
        <v>184</v>
      </c>
      <c r="H376" s="148">
        <v>1.34</v>
      </c>
      <c r="I376" s="149">
        <v>14.54</v>
      </c>
      <c r="J376" s="149">
        <v>19.48</v>
      </c>
    </row>
    <row r="377" spans="1:10" x14ac:dyDescent="0.25">
      <c r="A377" s="173" t="s">
        <v>1049</v>
      </c>
      <c r="B377" s="146" t="s">
        <v>2638</v>
      </c>
      <c r="C377" s="173" t="s">
        <v>949</v>
      </c>
      <c r="D377" s="173" t="s">
        <v>2639</v>
      </c>
      <c r="E377" s="349" t="s">
        <v>1052</v>
      </c>
      <c r="F377" s="349"/>
      <c r="G377" s="147" t="s">
        <v>2640</v>
      </c>
      <c r="H377" s="148">
        <v>6.3399999999999998E-2</v>
      </c>
      <c r="I377" s="149">
        <v>2.4300000000000002</v>
      </c>
      <c r="J377" s="149">
        <v>0.15</v>
      </c>
    </row>
    <row r="378" spans="1:10" x14ac:dyDescent="0.25">
      <c r="A378" s="173" t="s">
        <v>1049</v>
      </c>
      <c r="B378" s="146" t="s">
        <v>2641</v>
      </c>
      <c r="C378" s="173" t="s">
        <v>949</v>
      </c>
      <c r="D378" s="173" t="s">
        <v>2642</v>
      </c>
      <c r="E378" s="349" t="s">
        <v>1052</v>
      </c>
      <c r="F378" s="349"/>
      <c r="G378" s="147" t="s">
        <v>1043</v>
      </c>
      <c r="H378" s="148">
        <v>2.5000000000000001E-3</v>
      </c>
      <c r="I378" s="149">
        <v>48.67</v>
      </c>
      <c r="J378" s="149">
        <v>0.12</v>
      </c>
    </row>
    <row r="379" spans="1:10" x14ac:dyDescent="0.25">
      <c r="A379" s="173" t="s">
        <v>1049</v>
      </c>
      <c r="B379" s="146" t="s">
        <v>2643</v>
      </c>
      <c r="C379" s="173" t="s">
        <v>949</v>
      </c>
      <c r="D379" s="173" t="s">
        <v>2642</v>
      </c>
      <c r="E379" s="349" t="s">
        <v>1052</v>
      </c>
      <c r="F379" s="349"/>
      <c r="G379" s="147" t="s">
        <v>2644</v>
      </c>
      <c r="H379" s="148">
        <v>0.01</v>
      </c>
      <c r="I379" s="149">
        <v>16.98</v>
      </c>
      <c r="J379" s="149">
        <v>0.16</v>
      </c>
    </row>
    <row r="380" spans="1:10" x14ac:dyDescent="0.25">
      <c r="A380" s="169"/>
      <c r="B380" s="169"/>
      <c r="C380" s="169"/>
      <c r="D380" s="169"/>
      <c r="E380" s="169" t="s">
        <v>1053</v>
      </c>
      <c r="F380" s="150">
        <v>1.52</v>
      </c>
      <c r="G380" s="169" t="s">
        <v>1054</v>
      </c>
      <c r="H380" s="150">
        <v>0</v>
      </c>
      <c r="I380" s="169" t="s">
        <v>1055</v>
      </c>
      <c r="J380" s="150">
        <v>1.52</v>
      </c>
    </row>
    <row r="381" spans="1:10" ht="14.45" customHeight="1" x14ac:dyDescent="0.25">
      <c r="A381" s="169"/>
      <c r="B381" s="169"/>
      <c r="C381" s="169"/>
      <c r="D381" s="169"/>
      <c r="E381" s="169" t="s">
        <v>2581</v>
      </c>
      <c r="F381" s="150">
        <v>0</v>
      </c>
      <c r="G381" s="169"/>
      <c r="H381" s="351" t="s">
        <v>2582</v>
      </c>
      <c r="I381" s="351"/>
      <c r="J381" s="150">
        <v>33.380000000000003</v>
      </c>
    </row>
    <row r="382" spans="1:10" ht="15.75" thickBot="1" x14ac:dyDescent="0.3">
      <c r="A382" s="161"/>
      <c r="B382" s="161"/>
      <c r="C382" s="161"/>
      <c r="D382" s="161"/>
      <c r="E382" s="161"/>
      <c r="F382" s="161"/>
      <c r="G382" s="161" t="s">
        <v>1056</v>
      </c>
      <c r="H382" s="151">
        <v>463.34</v>
      </c>
      <c r="I382" s="161" t="s">
        <v>1057</v>
      </c>
      <c r="J382" s="162">
        <v>15466.28</v>
      </c>
    </row>
    <row r="383" spans="1:10" ht="15.75" thickTop="1" x14ac:dyDescent="0.25">
      <c r="A383" s="152"/>
      <c r="B383" s="152"/>
      <c r="C383" s="152"/>
      <c r="D383" s="152"/>
      <c r="E383" s="152"/>
      <c r="F383" s="152"/>
      <c r="G383" s="152"/>
      <c r="H383" s="152"/>
      <c r="I383" s="152"/>
      <c r="J383" s="152"/>
    </row>
    <row r="384" spans="1:10" x14ac:dyDescent="0.25">
      <c r="A384" s="174" t="s">
        <v>1261</v>
      </c>
      <c r="B384" s="174"/>
      <c r="C384" s="174"/>
      <c r="D384" s="174" t="s">
        <v>1262</v>
      </c>
      <c r="E384" s="174"/>
      <c r="F384" s="354"/>
      <c r="G384" s="354"/>
      <c r="H384" s="166"/>
      <c r="I384" s="174"/>
      <c r="J384" s="167">
        <v>279436.62</v>
      </c>
    </row>
    <row r="385" spans="1:10" x14ac:dyDescent="0.25">
      <c r="A385" s="174" t="s">
        <v>206</v>
      </c>
      <c r="B385" s="174"/>
      <c r="C385" s="174"/>
      <c r="D385" s="174" t="s">
        <v>398</v>
      </c>
      <c r="E385" s="174"/>
      <c r="F385" s="354"/>
      <c r="G385" s="354"/>
      <c r="H385" s="166"/>
      <c r="I385" s="174"/>
      <c r="J385" s="167">
        <v>131808</v>
      </c>
    </row>
    <row r="386" spans="1:10" x14ac:dyDescent="0.25">
      <c r="A386" s="170" t="s">
        <v>399</v>
      </c>
      <c r="B386" s="139" t="s">
        <v>1029</v>
      </c>
      <c r="C386" s="170" t="s">
        <v>1030</v>
      </c>
      <c r="D386" s="170" t="s">
        <v>1031</v>
      </c>
      <c r="E386" s="352" t="s">
        <v>1032</v>
      </c>
      <c r="F386" s="352"/>
      <c r="G386" s="140" t="s">
        <v>1033</v>
      </c>
      <c r="H386" s="139" t="s">
        <v>1034</v>
      </c>
      <c r="I386" s="139" t="s">
        <v>1035</v>
      </c>
      <c r="J386" s="139" t="s">
        <v>1036</v>
      </c>
    </row>
    <row r="387" spans="1:10" ht="25.5" x14ac:dyDescent="0.25">
      <c r="A387" s="171" t="s">
        <v>1037</v>
      </c>
      <c r="B387" s="136" t="s">
        <v>207</v>
      </c>
      <c r="C387" s="171" t="s">
        <v>186</v>
      </c>
      <c r="D387" s="171" t="s">
        <v>149</v>
      </c>
      <c r="E387" s="353" t="s">
        <v>1263</v>
      </c>
      <c r="F387" s="353"/>
      <c r="G387" s="137" t="s">
        <v>1265</v>
      </c>
      <c r="H387" s="141">
        <v>1</v>
      </c>
      <c r="I387" s="138">
        <v>9000</v>
      </c>
      <c r="J387" s="138">
        <v>9000</v>
      </c>
    </row>
    <row r="388" spans="1:10" ht="25.5" x14ac:dyDescent="0.25">
      <c r="A388" s="173" t="s">
        <v>1049</v>
      </c>
      <c r="B388" s="146" t="s">
        <v>2645</v>
      </c>
      <c r="C388" s="173" t="s">
        <v>186</v>
      </c>
      <c r="D388" s="173" t="s">
        <v>149</v>
      </c>
      <c r="E388" s="349" t="s">
        <v>1052</v>
      </c>
      <c r="F388" s="349"/>
      <c r="G388" s="147" t="s">
        <v>2646</v>
      </c>
      <c r="H388" s="148">
        <v>1</v>
      </c>
      <c r="I388" s="149">
        <v>9000</v>
      </c>
      <c r="J388" s="149">
        <v>9000</v>
      </c>
    </row>
    <row r="389" spans="1:10" x14ac:dyDescent="0.25">
      <c r="A389" s="169"/>
      <c r="B389" s="169"/>
      <c r="C389" s="169"/>
      <c r="D389" s="169"/>
      <c r="E389" s="169" t="s">
        <v>1053</v>
      </c>
      <c r="F389" s="150">
        <v>0</v>
      </c>
      <c r="G389" s="169" t="s">
        <v>1054</v>
      </c>
      <c r="H389" s="150">
        <v>0</v>
      </c>
      <c r="I389" s="169" t="s">
        <v>1055</v>
      </c>
      <c r="J389" s="150">
        <v>0</v>
      </c>
    </row>
    <row r="390" spans="1:10" ht="14.45" customHeight="1" x14ac:dyDescent="0.25">
      <c r="A390" s="169"/>
      <c r="B390" s="169"/>
      <c r="C390" s="169"/>
      <c r="D390" s="169"/>
      <c r="E390" s="169" t="s">
        <v>2581</v>
      </c>
      <c r="F390" s="150">
        <v>0</v>
      </c>
      <c r="G390" s="169"/>
      <c r="H390" s="351" t="s">
        <v>2582</v>
      </c>
      <c r="I390" s="351"/>
      <c r="J390" s="150">
        <v>9000</v>
      </c>
    </row>
    <row r="391" spans="1:10" ht="15.75" thickBot="1" x14ac:dyDescent="0.3">
      <c r="A391" s="161"/>
      <c r="B391" s="161"/>
      <c r="C391" s="161"/>
      <c r="D391" s="161"/>
      <c r="E391" s="161"/>
      <c r="F391" s="161"/>
      <c r="G391" s="161" t="s">
        <v>1056</v>
      </c>
      <c r="H391" s="151">
        <v>1</v>
      </c>
      <c r="I391" s="161" t="s">
        <v>1057</v>
      </c>
      <c r="J391" s="162">
        <v>9000</v>
      </c>
    </row>
    <row r="392" spans="1:10" ht="15.75" thickTop="1" x14ac:dyDescent="0.25">
      <c r="A392" s="152"/>
      <c r="B392" s="152"/>
      <c r="C392" s="152"/>
      <c r="D392" s="152"/>
      <c r="E392" s="152"/>
      <c r="F392" s="152"/>
      <c r="G392" s="152"/>
      <c r="H392" s="152"/>
      <c r="I392" s="152"/>
      <c r="J392" s="152"/>
    </row>
    <row r="393" spans="1:10" x14ac:dyDescent="0.25">
      <c r="A393" s="170" t="s">
        <v>400</v>
      </c>
      <c r="B393" s="139" t="s">
        <v>1029</v>
      </c>
      <c r="C393" s="170" t="s">
        <v>1030</v>
      </c>
      <c r="D393" s="170" t="s">
        <v>1031</v>
      </c>
      <c r="E393" s="352" t="s">
        <v>1032</v>
      </c>
      <c r="F393" s="352"/>
      <c r="G393" s="140" t="s">
        <v>1033</v>
      </c>
      <c r="H393" s="139" t="s">
        <v>1034</v>
      </c>
      <c r="I393" s="139" t="s">
        <v>1035</v>
      </c>
      <c r="J393" s="139" t="s">
        <v>1036</v>
      </c>
    </row>
    <row r="394" spans="1:10" ht="38.25" x14ac:dyDescent="0.25">
      <c r="A394" s="171" t="s">
        <v>1037</v>
      </c>
      <c r="B394" s="136" t="s">
        <v>401</v>
      </c>
      <c r="C394" s="171" t="s">
        <v>180</v>
      </c>
      <c r="D394" s="171" t="s">
        <v>402</v>
      </c>
      <c r="E394" s="353" t="s">
        <v>1078</v>
      </c>
      <c r="F394" s="353"/>
      <c r="G394" s="137" t="s">
        <v>141</v>
      </c>
      <c r="H394" s="141">
        <v>1</v>
      </c>
      <c r="I394" s="138">
        <v>57.61</v>
      </c>
      <c r="J394" s="138">
        <v>57.61</v>
      </c>
    </row>
    <row r="395" spans="1:10" ht="63.75" x14ac:dyDescent="0.25">
      <c r="A395" s="172" t="s">
        <v>1039</v>
      </c>
      <c r="B395" s="142" t="s">
        <v>1266</v>
      </c>
      <c r="C395" s="172" t="s">
        <v>180</v>
      </c>
      <c r="D395" s="172" t="s">
        <v>1267</v>
      </c>
      <c r="E395" s="350" t="s">
        <v>1256</v>
      </c>
      <c r="F395" s="350"/>
      <c r="G395" s="143" t="s">
        <v>1257</v>
      </c>
      <c r="H395" s="144">
        <v>2.41E-2</v>
      </c>
      <c r="I395" s="145">
        <v>345.04</v>
      </c>
      <c r="J395" s="145">
        <v>8.31</v>
      </c>
    </row>
    <row r="396" spans="1:10" ht="63.75" x14ac:dyDescent="0.25">
      <c r="A396" s="172" t="s">
        <v>1039</v>
      </c>
      <c r="B396" s="142" t="s">
        <v>1268</v>
      </c>
      <c r="C396" s="172" t="s">
        <v>180</v>
      </c>
      <c r="D396" s="172" t="s">
        <v>1269</v>
      </c>
      <c r="E396" s="350" t="s">
        <v>1256</v>
      </c>
      <c r="F396" s="350"/>
      <c r="G396" s="143" t="s">
        <v>1260</v>
      </c>
      <c r="H396" s="144">
        <v>2.2599999999999999E-2</v>
      </c>
      <c r="I396" s="145">
        <v>143.01</v>
      </c>
      <c r="J396" s="145">
        <v>3.23</v>
      </c>
    </row>
    <row r="397" spans="1:10" ht="51" x14ac:dyDescent="0.25">
      <c r="A397" s="172" t="s">
        <v>1039</v>
      </c>
      <c r="B397" s="142" t="s">
        <v>1270</v>
      </c>
      <c r="C397" s="172" t="s">
        <v>180</v>
      </c>
      <c r="D397" s="172" t="s">
        <v>1271</v>
      </c>
      <c r="E397" s="350" t="s">
        <v>1146</v>
      </c>
      <c r="F397" s="350"/>
      <c r="G397" s="143" t="s">
        <v>184</v>
      </c>
      <c r="H397" s="144">
        <v>8.8300000000000003E-2</v>
      </c>
      <c r="I397" s="145">
        <v>1.41</v>
      </c>
      <c r="J397" s="145">
        <v>0.12</v>
      </c>
    </row>
    <row r="398" spans="1:10" ht="38.25" x14ac:dyDescent="0.25">
      <c r="A398" s="172" t="s">
        <v>1039</v>
      </c>
      <c r="B398" s="142" t="s">
        <v>1274</v>
      </c>
      <c r="C398" s="172" t="s">
        <v>180</v>
      </c>
      <c r="D398" s="172" t="s">
        <v>1275</v>
      </c>
      <c r="E398" s="350" t="s">
        <v>1038</v>
      </c>
      <c r="F398" s="350"/>
      <c r="G398" s="143" t="s">
        <v>1043</v>
      </c>
      <c r="H398" s="144">
        <v>4.6699999999999998E-2</v>
      </c>
      <c r="I398" s="145">
        <v>139.72</v>
      </c>
      <c r="J398" s="145">
        <v>6.52</v>
      </c>
    </row>
    <row r="399" spans="1:10" ht="26.45" customHeight="1" x14ac:dyDescent="0.25">
      <c r="A399" s="172" t="s">
        <v>1039</v>
      </c>
      <c r="B399" s="142" t="s">
        <v>1272</v>
      </c>
      <c r="C399" s="172" t="s">
        <v>180</v>
      </c>
      <c r="D399" s="172" t="s">
        <v>1273</v>
      </c>
      <c r="E399" s="350" t="s">
        <v>2168</v>
      </c>
      <c r="F399" s="350"/>
      <c r="G399" s="143" t="s">
        <v>143</v>
      </c>
      <c r="H399" s="144">
        <v>2.6499999999999999E-2</v>
      </c>
      <c r="I399" s="145">
        <v>1.22</v>
      </c>
      <c r="J399" s="145">
        <v>0.03</v>
      </c>
    </row>
    <row r="400" spans="1:10" ht="25.5" x14ac:dyDescent="0.25">
      <c r="A400" s="172" t="s">
        <v>1039</v>
      </c>
      <c r="B400" s="142" t="s">
        <v>1063</v>
      </c>
      <c r="C400" s="172" t="s">
        <v>180</v>
      </c>
      <c r="D400" s="172" t="s">
        <v>1064</v>
      </c>
      <c r="E400" s="350" t="s">
        <v>1042</v>
      </c>
      <c r="F400" s="350"/>
      <c r="G400" s="143" t="s">
        <v>1043</v>
      </c>
      <c r="H400" s="144">
        <v>0.1401</v>
      </c>
      <c r="I400" s="145">
        <v>14.76</v>
      </c>
      <c r="J400" s="145">
        <v>2.06</v>
      </c>
    </row>
    <row r="401" spans="1:10" ht="38.25" x14ac:dyDescent="0.25">
      <c r="A401" s="173" t="s">
        <v>1049</v>
      </c>
      <c r="B401" s="146" t="s">
        <v>1276</v>
      </c>
      <c r="C401" s="173" t="s">
        <v>180</v>
      </c>
      <c r="D401" s="173" t="s">
        <v>1277</v>
      </c>
      <c r="E401" s="349" t="s">
        <v>1052</v>
      </c>
      <c r="F401" s="349"/>
      <c r="G401" s="147" t="s">
        <v>184</v>
      </c>
      <c r="H401" s="148">
        <v>0.1046</v>
      </c>
      <c r="I401" s="149">
        <v>357</v>
      </c>
      <c r="J401" s="149">
        <v>37.340000000000003</v>
      </c>
    </row>
    <row r="402" spans="1:10" x14ac:dyDescent="0.25">
      <c r="A402" s="169"/>
      <c r="B402" s="169"/>
      <c r="C402" s="169"/>
      <c r="D402" s="169"/>
      <c r="E402" s="169" t="s">
        <v>1053</v>
      </c>
      <c r="F402" s="150">
        <v>8.81</v>
      </c>
      <c r="G402" s="169" t="s">
        <v>1054</v>
      </c>
      <c r="H402" s="150">
        <v>0</v>
      </c>
      <c r="I402" s="169" t="s">
        <v>1055</v>
      </c>
      <c r="J402" s="150">
        <v>8.81</v>
      </c>
    </row>
    <row r="403" spans="1:10" ht="14.45" customHeight="1" x14ac:dyDescent="0.25">
      <c r="A403" s="169"/>
      <c r="B403" s="169"/>
      <c r="C403" s="169"/>
      <c r="D403" s="169"/>
      <c r="E403" s="169" t="s">
        <v>2581</v>
      </c>
      <c r="F403" s="150">
        <v>0</v>
      </c>
      <c r="G403" s="169"/>
      <c r="H403" s="351" t="s">
        <v>2582</v>
      </c>
      <c r="I403" s="351"/>
      <c r="J403" s="150">
        <v>57.61</v>
      </c>
    </row>
    <row r="404" spans="1:10" ht="15.75" thickBot="1" x14ac:dyDescent="0.3">
      <c r="A404" s="161"/>
      <c r="B404" s="161"/>
      <c r="C404" s="161"/>
      <c r="D404" s="161"/>
      <c r="E404" s="161"/>
      <c r="F404" s="161"/>
      <c r="G404" s="161" t="s">
        <v>1056</v>
      </c>
      <c r="H404" s="151">
        <v>1169.5999999999999</v>
      </c>
      <c r="I404" s="161" t="s">
        <v>1057</v>
      </c>
      <c r="J404" s="162">
        <v>67380.649999999994</v>
      </c>
    </row>
    <row r="405" spans="1:10" ht="15.75" thickTop="1" x14ac:dyDescent="0.25">
      <c r="A405" s="152"/>
      <c r="B405" s="152"/>
      <c r="C405" s="152"/>
      <c r="D405" s="152"/>
      <c r="E405" s="152"/>
      <c r="F405" s="152"/>
      <c r="G405" s="152"/>
      <c r="H405" s="152"/>
      <c r="I405" s="152"/>
      <c r="J405" s="152"/>
    </row>
    <row r="406" spans="1:10" x14ac:dyDescent="0.25">
      <c r="A406" s="170" t="s">
        <v>403</v>
      </c>
      <c r="B406" s="139" t="s">
        <v>1029</v>
      </c>
      <c r="C406" s="170" t="s">
        <v>1030</v>
      </c>
      <c r="D406" s="170" t="s">
        <v>1031</v>
      </c>
      <c r="E406" s="352" t="s">
        <v>1032</v>
      </c>
      <c r="F406" s="352"/>
      <c r="G406" s="140" t="s">
        <v>1033</v>
      </c>
      <c r="H406" s="139" t="s">
        <v>1034</v>
      </c>
      <c r="I406" s="139" t="s">
        <v>1035</v>
      </c>
      <c r="J406" s="139" t="s">
        <v>1036</v>
      </c>
    </row>
    <row r="407" spans="1:10" ht="26.45" customHeight="1" x14ac:dyDescent="0.25">
      <c r="A407" s="171" t="s">
        <v>1037</v>
      </c>
      <c r="B407" s="136" t="s">
        <v>404</v>
      </c>
      <c r="C407" s="171" t="s">
        <v>180</v>
      </c>
      <c r="D407" s="171" t="s">
        <v>405</v>
      </c>
      <c r="E407" s="353" t="s">
        <v>1078</v>
      </c>
      <c r="F407" s="353"/>
      <c r="G407" s="137" t="s">
        <v>144</v>
      </c>
      <c r="H407" s="141">
        <v>1</v>
      </c>
      <c r="I407" s="138">
        <v>11.69</v>
      </c>
      <c r="J407" s="138">
        <v>11.69</v>
      </c>
    </row>
    <row r="408" spans="1:10" ht="26.45" customHeight="1" x14ac:dyDescent="0.25">
      <c r="A408" s="172" t="s">
        <v>1039</v>
      </c>
      <c r="B408" s="142" t="s">
        <v>1278</v>
      </c>
      <c r="C408" s="172" t="s">
        <v>180</v>
      </c>
      <c r="D408" s="172" t="s">
        <v>1279</v>
      </c>
      <c r="E408" s="350" t="s">
        <v>1078</v>
      </c>
      <c r="F408" s="350"/>
      <c r="G408" s="143" t="s">
        <v>144</v>
      </c>
      <c r="H408" s="144">
        <v>1</v>
      </c>
      <c r="I408" s="145">
        <v>5.23</v>
      </c>
      <c r="J408" s="145">
        <v>5.23</v>
      </c>
    </row>
    <row r="409" spans="1:10" ht="25.5" x14ac:dyDescent="0.25">
      <c r="A409" s="172" t="s">
        <v>1039</v>
      </c>
      <c r="B409" s="142" t="s">
        <v>1280</v>
      </c>
      <c r="C409" s="172" t="s">
        <v>180</v>
      </c>
      <c r="D409" s="172" t="s">
        <v>1281</v>
      </c>
      <c r="E409" s="350" t="s">
        <v>1042</v>
      </c>
      <c r="F409" s="350"/>
      <c r="G409" s="143" t="s">
        <v>1043</v>
      </c>
      <c r="H409" s="144">
        <v>3.1E-2</v>
      </c>
      <c r="I409" s="145">
        <v>15.48</v>
      </c>
      <c r="J409" s="145">
        <v>0.47</v>
      </c>
    </row>
    <row r="410" spans="1:10" ht="25.5" x14ac:dyDescent="0.25">
      <c r="A410" s="172" t="s">
        <v>1039</v>
      </c>
      <c r="B410" s="142" t="s">
        <v>1282</v>
      </c>
      <c r="C410" s="172" t="s">
        <v>180</v>
      </c>
      <c r="D410" s="172" t="s">
        <v>1283</v>
      </c>
      <c r="E410" s="350" t="s">
        <v>1042</v>
      </c>
      <c r="F410" s="350"/>
      <c r="G410" s="143" t="s">
        <v>1043</v>
      </c>
      <c r="H410" s="144">
        <v>0.27900000000000003</v>
      </c>
      <c r="I410" s="145">
        <v>20.68</v>
      </c>
      <c r="J410" s="145">
        <v>5.76</v>
      </c>
    </row>
    <row r="411" spans="1:10" ht="25.5" x14ac:dyDescent="0.25">
      <c r="A411" s="173" t="s">
        <v>1049</v>
      </c>
      <c r="B411" s="146" t="s">
        <v>2647</v>
      </c>
      <c r="C411" s="173" t="s">
        <v>180</v>
      </c>
      <c r="D411" s="173" t="s">
        <v>2648</v>
      </c>
      <c r="E411" s="349" t="s">
        <v>1052</v>
      </c>
      <c r="F411" s="349"/>
      <c r="G411" s="147" t="s">
        <v>144</v>
      </c>
      <c r="H411" s="148">
        <v>0.02</v>
      </c>
      <c r="I411" s="149">
        <v>11.76</v>
      </c>
      <c r="J411" s="149">
        <v>0.23</v>
      </c>
    </row>
    <row r="412" spans="1:10" x14ac:dyDescent="0.25">
      <c r="A412" s="169"/>
      <c r="B412" s="169"/>
      <c r="C412" s="169"/>
      <c r="D412" s="169"/>
      <c r="E412" s="169" t="s">
        <v>1053</v>
      </c>
      <c r="F412" s="150">
        <v>5.63</v>
      </c>
      <c r="G412" s="169" t="s">
        <v>1054</v>
      </c>
      <c r="H412" s="150">
        <v>0</v>
      </c>
      <c r="I412" s="169" t="s">
        <v>1055</v>
      </c>
      <c r="J412" s="150">
        <v>5.63</v>
      </c>
    </row>
    <row r="413" spans="1:10" ht="14.45" customHeight="1" x14ac:dyDescent="0.25">
      <c r="A413" s="169"/>
      <c r="B413" s="169"/>
      <c r="C413" s="169"/>
      <c r="D413" s="169"/>
      <c r="E413" s="169" t="s">
        <v>2581</v>
      </c>
      <c r="F413" s="150">
        <v>0</v>
      </c>
      <c r="G413" s="169"/>
      <c r="H413" s="351" t="s">
        <v>2582</v>
      </c>
      <c r="I413" s="351"/>
      <c r="J413" s="150">
        <v>11.69</v>
      </c>
    </row>
    <row r="414" spans="1:10" ht="15.75" thickBot="1" x14ac:dyDescent="0.3">
      <c r="A414" s="161"/>
      <c r="B414" s="161"/>
      <c r="C414" s="161"/>
      <c r="D414" s="161"/>
      <c r="E414" s="161"/>
      <c r="F414" s="161"/>
      <c r="G414" s="161" t="s">
        <v>1056</v>
      </c>
      <c r="H414" s="151">
        <v>985.32</v>
      </c>
      <c r="I414" s="161" t="s">
        <v>1057</v>
      </c>
      <c r="J414" s="162">
        <v>11518.39</v>
      </c>
    </row>
    <row r="415" spans="1:10" ht="15.75" thickTop="1" x14ac:dyDescent="0.25">
      <c r="A415" s="152"/>
      <c r="B415" s="152"/>
      <c r="C415" s="152"/>
      <c r="D415" s="152"/>
      <c r="E415" s="152"/>
      <c r="F415" s="152"/>
      <c r="G415" s="152"/>
      <c r="H415" s="152"/>
      <c r="I415" s="152"/>
      <c r="J415" s="152"/>
    </row>
    <row r="416" spans="1:10" x14ac:dyDescent="0.25">
      <c r="A416" s="170" t="s">
        <v>406</v>
      </c>
      <c r="B416" s="139" t="s">
        <v>1029</v>
      </c>
      <c r="C416" s="170" t="s">
        <v>1030</v>
      </c>
      <c r="D416" s="170" t="s">
        <v>1031</v>
      </c>
      <c r="E416" s="352" t="s">
        <v>1032</v>
      </c>
      <c r="F416" s="352"/>
      <c r="G416" s="140" t="s">
        <v>1033</v>
      </c>
      <c r="H416" s="139" t="s">
        <v>1034</v>
      </c>
      <c r="I416" s="139" t="s">
        <v>1035</v>
      </c>
      <c r="J416" s="139" t="s">
        <v>1036</v>
      </c>
    </row>
    <row r="417" spans="1:10" ht="26.45" customHeight="1" x14ac:dyDescent="0.25">
      <c r="A417" s="171" t="s">
        <v>1037</v>
      </c>
      <c r="B417" s="136" t="s">
        <v>407</v>
      </c>
      <c r="C417" s="171" t="s">
        <v>180</v>
      </c>
      <c r="D417" s="171" t="s">
        <v>408</v>
      </c>
      <c r="E417" s="353" t="s">
        <v>1078</v>
      </c>
      <c r="F417" s="353"/>
      <c r="G417" s="137" t="s">
        <v>144</v>
      </c>
      <c r="H417" s="141">
        <v>1</v>
      </c>
      <c r="I417" s="138">
        <v>6</v>
      </c>
      <c r="J417" s="138">
        <v>6</v>
      </c>
    </row>
    <row r="418" spans="1:10" ht="26.45" customHeight="1" x14ac:dyDescent="0.25">
      <c r="A418" s="172" t="s">
        <v>1039</v>
      </c>
      <c r="B418" s="142" t="s">
        <v>1284</v>
      </c>
      <c r="C418" s="172" t="s">
        <v>180</v>
      </c>
      <c r="D418" s="172" t="s">
        <v>1285</v>
      </c>
      <c r="E418" s="350" t="s">
        <v>1078</v>
      </c>
      <c r="F418" s="350"/>
      <c r="G418" s="143" t="s">
        <v>144</v>
      </c>
      <c r="H418" s="144">
        <v>1</v>
      </c>
      <c r="I418" s="145">
        <v>4.8</v>
      </c>
      <c r="J418" s="145">
        <v>4.8</v>
      </c>
    </row>
    <row r="419" spans="1:10" ht="25.5" x14ac:dyDescent="0.25">
      <c r="A419" s="172" t="s">
        <v>1039</v>
      </c>
      <c r="B419" s="142" t="s">
        <v>1280</v>
      </c>
      <c r="C419" s="172" t="s">
        <v>180</v>
      </c>
      <c r="D419" s="172" t="s">
        <v>1281</v>
      </c>
      <c r="E419" s="350" t="s">
        <v>1042</v>
      </c>
      <c r="F419" s="350"/>
      <c r="G419" s="143" t="s">
        <v>1043</v>
      </c>
      <c r="H419" s="144">
        <v>5.0000000000000001E-3</v>
      </c>
      <c r="I419" s="145">
        <v>15.48</v>
      </c>
      <c r="J419" s="145">
        <v>7.0000000000000007E-2</v>
      </c>
    </row>
    <row r="420" spans="1:10" ht="25.5" x14ac:dyDescent="0.25">
      <c r="A420" s="172" t="s">
        <v>1039</v>
      </c>
      <c r="B420" s="142" t="s">
        <v>1282</v>
      </c>
      <c r="C420" s="172" t="s">
        <v>180</v>
      </c>
      <c r="D420" s="172" t="s">
        <v>1283</v>
      </c>
      <c r="E420" s="350" t="s">
        <v>1042</v>
      </c>
      <c r="F420" s="350"/>
      <c r="G420" s="143" t="s">
        <v>1043</v>
      </c>
      <c r="H420" s="144">
        <v>4.3999999999999997E-2</v>
      </c>
      <c r="I420" s="145">
        <v>20.68</v>
      </c>
      <c r="J420" s="145">
        <v>0.9</v>
      </c>
    </row>
    <row r="421" spans="1:10" ht="25.5" x14ac:dyDescent="0.25">
      <c r="A421" s="173" t="s">
        <v>1049</v>
      </c>
      <c r="B421" s="146" t="s">
        <v>2647</v>
      </c>
      <c r="C421" s="173" t="s">
        <v>180</v>
      </c>
      <c r="D421" s="173" t="s">
        <v>2648</v>
      </c>
      <c r="E421" s="349" t="s">
        <v>1052</v>
      </c>
      <c r="F421" s="349"/>
      <c r="G421" s="147" t="s">
        <v>144</v>
      </c>
      <c r="H421" s="148">
        <v>0.02</v>
      </c>
      <c r="I421" s="149">
        <v>11.76</v>
      </c>
      <c r="J421" s="149">
        <v>0.23</v>
      </c>
    </row>
    <row r="422" spans="1:10" x14ac:dyDescent="0.25">
      <c r="A422" s="169"/>
      <c r="B422" s="169"/>
      <c r="C422" s="169"/>
      <c r="D422" s="169"/>
      <c r="E422" s="169" t="s">
        <v>1053</v>
      </c>
      <c r="F422" s="150">
        <v>0.86</v>
      </c>
      <c r="G422" s="169" t="s">
        <v>1054</v>
      </c>
      <c r="H422" s="150">
        <v>0</v>
      </c>
      <c r="I422" s="169" t="s">
        <v>1055</v>
      </c>
      <c r="J422" s="150">
        <v>0.86</v>
      </c>
    </row>
    <row r="423" spans="1:10" ht="14.45" customHeight="1" x14ac:dyDescent="0.25">
      <c r="A423" s="169"/>
      <c r="B423" s="169"/>
      <c r="C423" s="169"/>
      <c r="D423" s="169"/>
      <c r="E423" s="169" t="s">
        <v>2581</v>
      </c>
      <c r="F423" s="150">
        <v>0</v>
      </c>
      <c r="G423" s="169"/>
      <c r="H423" s="351" t="s">
        <v>2582</v>
      </c>
      <c r="I423" s="351"/>
      <c r="J423" s="150">
        <v>6</v>
      </c>
    </row>
    <row r="424" spans="1:10" ht="15.75" thickBot="1" x14ac:dyDescent="0.3">
      <c r="A424" s="161"/>
      <c r="B424" s="161"/>
      <c r="C424" s="161"/>
      <c r="D424" s="161"/>
      <c r="E424" s="161"/>
      <c r="F424" s="161"/>
      <c r="G424" s="161" t="s">
        <v>1056</v>
      </c>
      <c r="H424" s="151">
        <v>7318.16</v>
      </c>
      <c r="I424" s="161" t="s">
        <v>1057</v>
      </c>
      <c r="J424" s="162">
        <v>43908.959999999999</v>
      </c>
    </row>
    <row r="425" spans="1:10" ht="15.75" thickTop="1" x14ac:dyDescent="0.25">
      <c r="A425" s="152"/>
      <c r="B425" s="152"/>
      <c r="C425" s="152"/>
      <c r="D425" s="152"/>
      <c r="E425" s="152"/>
      <c r="F425" s="152"/>
      <c r="G425" s="152"/>
      <c r="H425" s="152"/>
      <c r="I425" s="152"/>
      <c r="J425" s="152"/>
    </row>
    <row r="426" spans="1:10" x14ac:dyDescent="0.25">
      <c r="A426" s="174" t="s">
        <v>208</v>
      </c>
      <c r="B426" s="174"/>
      <c r="C426" s="174"/>
      <c r="D426" s="174" t="s">
        <v>148</v>
      </c>
      <c r="E426" s="174"/>
      <c r="F426" s="354"/>
      <c r="G426" s="354"/>
      <c r="H426" s="166"/>
      <c r="I426" s="174"/>
      <c r="J426" s="167">
        <v>59122.52</v>
      </c>
    </row>
    <row r="427" spans="1:10" x14ac:dyDescent="0.25">
      <c r="A427" s="170" t="s">
        <v>409</v>
      </c>
      <c r="B427" s="139" t="s">
        <v>1029</v>
      </c>
      <c r="C427" s="170" t="s">
        <v>1030</v>
      </c>
      <c r="D427" s="170" t="s">
        <v>1031</v>
      </c>
      <c r="E427" s="352" t="s">
        <v>1032</v>
      </c>
      <c r="F427" s="352"/>
      <c r="G427" s="140" t="s">
        <v>1033</v>
      </c>
      <c r="H427" s="139" t="s">
        <v>1034</v>
      </c>
      <c r="I427" s="139" t="s">
        <v>1035</v>
      </c>
      <c r="J427" s="139" t="s">
        <v>1036</v>
      </c>
    </row>
    <row r="428" spans="1:10" ht="26.45" customHeight="1" x14ac:dyDescent="0.25">
      <c r="A428" s="171" t="s">
        <v>1037</v>
      </c>
      <c r="B428" s="136" t="s">
        <v>202</v>
      </c>
      <c r="C428" s="171" t="s">
        <v>180</v>
      </c>
      <c r="D428" s="171" t="s">
        <v>315</v>
      </c>
      <c r="E428" s="353" t="s">
        <v>1078</v>
      </c>
      <c r="F428" s="353"/>
      <c r="G428" s="137" t="s">
        <v>144</v>
      </c>
      <c r="H428" s="141">
        <v>1</v>
      </c>
      <c r="I428" s="138">
        <v>12.29</v>
      </c>
      <c r="J428" s="138">
        <v>12.29</v>
      </c>
    </row>
    <row r="429" spans="1:10" ht="26.45" customHeight="1" x14ac:dyDescent="0.25">
      <c r="A429" s="172" t="s">
        <v>1039</v>
      </c>
      <c r="B429" s="142" t="s">
        <v>1286</v>
      </c>
      <c r="C429" s="172" t="s">
        <v>180</v>
      </c>
      <c r="D429" s="172" t="s">
        <v>1287</v>
      </c>
      <c r="E429" s="350" t="s">
        <v>1078</v>
      </c>
      <c r="F429" s="350"/>
      <c r="G429" s="143" t="s">
        <v>144</v>
      </c>
      <c r="H429" s="144">
        <v>1</v>
      </c>
      <c r="I429" s="145">
        <v>6.73</v>
      </c>
      <c r="J429" s="145">
        <v>6.73</v>
      </c>
    </row>
    <row r="430" spans="1:10" ht="25.5" x14ac:dyDescent="0.25">
      <c r="A430" s="172" t="s">
        <v>1039</v>
      </c>
      <c r="B430" s="142" t="s">
        <v>1280</v>
      </c>
      <c r="C430" s="172" t="s">
        <v>180</v>
      </c>
      <c r="D430" s="172" t="s">
        <v>1281</v>
      </c>
      <c r="E430" s="350" t="s">
        <v>1042</v>
      </c>
      <c r="F430" s="350"/>
      <c r="G430" s="143" t="s">
        <v>1043</v>
      </c>
      <c r="H430" s="144">
        <v>6.3500000000000001E-2</v>
      </c>
      <c r="I430" s="145">
        <v>15.48</v>
      </c>
      <c r="J430" s="145">
        <v>0.98</v>
      </c>
    </row>
    <row r="431" spans="1:10" ht="25.5" x14ac:dyDescent="0.25">
      <c r="A431" s="172" t="s">
        <v>1039</v>
      </c>
      <c r="B431" s="142" t="s">
        <v>1282</v>
      </c>
      <c r="C431" s="172" t="s">
        <v>180</v>
      </c>
      <c r="D431" s="172" t="s">
        <v>1283</v>
      </c>
      <c r="E431" s="350" t="s">
        <v>1042</v>
      </c>
      <c r="F431" s="350"/>
      <c r="G431" s="143" t="s">
        <v>1043</v>
      </c>
      <c r="H431" s="144">
        <v>0.19450000000000001</v>
      </c>
      <c r="I431" s="145">
        <v>20.68</v>
      </c>
      <c r="J431" s="145">
        <v>4.0199999999999996</v>
      </c>
    </row>
    <row r="432" spans="1:10" ht="25.5" x14ac:dyDescent="0.25">
      <c r="A432" s="173" t="s">
        <v>1049</v>
      </c>
      <c r="B432" s="146" t="s">
        <v>2647</v>
      </c>
      <c r="C432" s="173" t="s">
        <v>180</v>
      </c>
      <c r="D432" s="173" t="s">
        <v>2648</v>
      </c>
      <c r="E432" s="349" t="s">
        <v>1052</v>
      </c>
      <c r="F432" s="349"/>
      <c r="G432" s="147" t="s">
        <v>144</v>
      </c>
      <c r="H432" s="148">
        <v>2.5000000000000001E-2</v>
      </c>
      <c r="I432" s="149">
        <v>11.76</v>
      </c>
      <c r="J432" s="149">
        <v>0.28999999999999998</v>
      </c>
    </row>
    <row r="433" spans="1:10" ht="25.5" x14ac:dyDescent="0.25">
      <c r="A433" s="173" t="s">
        <v>1049</v>
      </c>
      <c r="B433" s="146" t="s">
        <v>1288</v>
      </c>
      <c r="C433" s="173" t="s">
        <v>180</v>
      </c>
      <c r="D433" s="173" t="s">
        <v>1289</v>
      </c>
      <c r="E433" s="349" t="s">
        <v>1052</v>
      </c>
      <c r="F433" s="349"/>
      <c r="G433" s="147" t="s">
        <v>187</v>
      </c>
      <c r="H433" s="148">
        <v>1.9664999999999999</v>
      </c>
      <c r="I433" s="149">
        <v>0.14000000000000001</v>
      </c>
      <c r="J433" s="149">
        <v>0.27</v>
      </c>
    </row>
    <row r="434" spans="1:10" x14ac:dyDescent="0.25">
      <c r="A434" s="169"/>
      <c r="B434" s="169"/>
      <c r="C434" s="169"/>
      <c r="D434" s="169"/>
      <c r="E434" s="169" t="s">
        <v>1053</v>
      </c>
      <c r="F434" s="150">
        <v>5.54</v>
      </c>
      <c r="G434" s="169" t="s">
        <v>1054</v>
      </c>
      <c r="H434" s="150">
        <v>0</v>
      </c>
      <c r="I434" s="169" t="s">
        <v>1055</v>
      </c>
      <c r="J434" s="150">
        <v>5.54</v>
      </c>
    </row>
    <row r="435" spans="1:10" ht="14.45" customHeight="1" x14ac:dyDescent="0.25">
      <c r="A435" s="169"/>
      <c r="B435" s="169"/>
      <c r="C435" s="169"/>
      <c r="D435" s="169"/>
      <c r="E435" s="169" t="s">
        <v>2581</v>
      </c>
      <c r="F435" s="150">
        <v>0</v>
      </c>
      <c r="G435" s="169"/>
      <c r="H435" s="351" t="s">
        <v>2582</v>
      </c>
      <c r="I435" s="351"/>
      <c r="J435" s="150">
        <v>12.29</v>
      </c>
    </row>
    <row r="436" spans="1:10" ht="15.75" thickBot="1" x14ac:dyDescent="0.3">
      <c r="A436" s="161"/>
      <c r="B436" s="161"/>
      <c r="C436" s="161"/>
      <c r="D436" s="161"/>
      <c r="E436" s="161"/>
      <c r="F436" s="161"/>
      <c r="G436" s="161" t="s">
        <v>1056</v>
      </c>
      <c r="H436" s="151">
        <v>481</v>
      </c>
      <c r="I436" s="161" t="s">
        <v>1057</v>
      </c>
      <c r="J436" s="162">
        <v>5911.49</v>
      </c>
    </row>
    <row r="437" spans="1:10" ht="15.75" thickTop="1" x14ac:dyDescent="0.25">
      <c r="A437" s="152"/>
      <c r="B437" s="152"/>
      <c r="C437" s="152"/>
      <c r="D437" s="152"/>
      <c r="E437" s="152"/>
      <c r="F437" s="152"/>
      <c r="G437" s="152"/>
      <c r="H437" s="152"/>
      <c r="I437" s="152"/>
      <c r="J437" s="152"/>
    </row>
    <row r="438" spans="1:10" x14ac:dyDescent="0.25">
      <c r="A438" s="170" t="s">
        <v>410</v>
      </c>
      <c r="B438" s="139" t="s">
        <v>1029</v>
      </c>
      <c r="C438" s="170" t="s">
        <v>1030</v>
      </c>
      <c r="D438" s="170" t="s">
        <v>1031</v>
      </c>
      <c r="E438" s="352" t="s">
        <v>1032</v>
      </c>
      <c r="F438" s="352"/>
      <c r="G438" s="140" t="s">
        <v>1033</v>
      </c>
      <c r="H438" s="139" t="s">
        <v>1034</v>
      </c>
      <c r="I438" s="139" t="s">
        <v>1035</v>
      </c>
      <c r="J438" s="139" t="s">
        <v>1036</v>
      </c>
    </row>
    <row r="439" spans="1:10" ht="26.45" customHeight="1" x14ac:dyDescent="0.25">
      <c r="A439" s="171" t="s">
        <v>1037</v>
      </c>
      <c r="B439" s="136" t="s">
        <v>201</v>
      </c>
      <c r="C439" s="171" t="s">
        <v>180</v>
      </c>
      <c r="D439" s="171" t="s">
        <v>314</v>
      </c>
      <c r="E439" s="353" t="s">
        <v>1078</v>
      </c>
      <c r="F439" s="353"/>
      <c r="G439" s="137" t="s">
        <v>144</v>
      </c>
      <c r="H439" s="141">
        <v>1</v>
      </c>
      <c r="I439" s="138">
        <v>8.3699999999999992</v>
      </c>
      <c r="J439" s="138">
        <v>8.3699999999999992</v>
      </c>
    </row>
    <row r="440" spans="1:10" ht="26.45" customHeight="1" x14ac:dyDescent="0.25">
      <c r="A440" s="172" t="s">
        <v>1039</v>
      </c>
      <c r="B440" s="142" t="s">
        <v>1290</v>
      </c>
      <c r="C440" s="172" t="s">
        <v>180</v>
      </c>
      <c r="D440" s="172" t="s">
        <v>1291</v>
      </c>
      <c r="E440" s="350" t="s">
        <v>1078</v>
      </c>
      <c r="F440" s="350"/>
      <c r="G440" s="143" t="s">
        <v>144</v>
      </c>
      <c r="H440" s="144">
        <v>1</v>
      </c>
      <c r="I440" s="145">
        <v>5.74</v>
      </c>
      <c r="J440" s="145">
        <v>5.74</v>
      </c>
    </row>
    <row r="441" spans="1:10" ht="25.5" x14ac:dyDescent="0.25">
      <c r="A441" s="172" t="s">
        <v>1039</v>
      </c>
      <c r="B441" s="142" t="s">
        <v>1280</v>
      </c>
      <c r="C441" s="172" t="s">
        <v>180</v>
      </c>
      <c r="D441" s="172" t="s">
        <v>1281</v>
      </c>
      <c r="E441" s="350" t="s">
        <v>1042</v>
      </c>
      <c r="F441" s="350"/>
      <c r="G441" s="143" t="s">
        <v>1043</v>
      </c>
      <c r="H441" s="144">
        <v>2.9000000000000001E-2</v>
      </c>
      <c r="I441" s="145">
        <v>15.48</v>
      </c>
      <c r="J441" s="145">
        <v>0.44</v>
      </c>
    </row>
    <row r="442" spans="1:10" ht="25.5" x14ac:dyDescent="0.25">
      <c r="A442" s="172" t="s">
        <v>1039</v>
      </c>
      <c r="B442" s="142" t="s">
        <v>1282</v>
      </c>
      <c r="C442" s="172" t="s">
        <v>180</v>
      </c>
      <c r="D442" s="172" t="s">
        <v>1283</v>
      </c>
      <c r="E442" s="350" t="s">
        <v>1042</v>
      </c>
      <c r="F442" s="350"/>
      <c r="G442" s="143" t="s">
        <v>1043</v>
      </c>
      <c r="H442" s="144">
        <v>8.8999999999999996E-2</v>
      </c>
      <c r="I442" s="145">
        <v>20.68</v>
      </c>
      <c r="J442" s="145">
        <v>1.84</v>
      </c>
    </row>
    <row r="443" spans="1:10" ht="25.5" x14ac:dyDescent="0.25">
      <c r="A443" s="173" t="s">
        <v>1049</v>
      </c>
      <c r="B443" s="146" t="s">
        <v>2647</v>
      </c>
      <c r="C443" s="173" t="s">
        <v>180</v>
      </c>
      <c r="D443" s="173" t="s">
        <v>2648</v>
      </c>
      <c r="E443" s="349" t="s">
        <v>1052</v>
      </c>
      <c r="F443" s="349"/>
      <c r="G443" s="147" t="s">
        <v>144</v>
      </c>
      <c r="H443" s="148">
        <v>2.5000000000000001E-2</v>
      </c>
      <c r="I443" s="149">
        <v>11.76</v>
      </c>
      <c r="J443" s="149">
        <v>0.28999999999999998</v>
      </c>
    </row>
    <row r="444" spans="1:10" ht="25.5" x14ac:dyDescent="0.25">
      <c r="A444" s="173" t="s">
        <v>1049</v>
      </c>
      <c r="B444" s="146" t="s">
        <v>1288</v>
      </c>
      <c r="C444" s="173" t="s">
        <v>180</v>
      </c>
      <c r="D444" s="173" t="s">
        <v>1289</v>
      </c>
      <c r="E444" s="349" t="s">
        <v>1052</v>
      </c>
      <c r="F444" s="349"/>
      <c r="G444" s="147" t="s">
        <v>187</v>
      </c>
      <c r="H444" s="148">
        <v>0.46550000000000002</v>
      </c>
      <c r="I444" s="149">
        <v>0.14000000000000001</v>
      </c>
      <c r="J444" s="149">
        <v>0.06</v>
      </c>
    </row>
    <row r="445" spans="1:10" x14ac:dyDescent="0.25">
      <c r="A445" s="169"/>
      <c r="B445" s="169"/>
      <c r="C445" s="169"/>
      <c r="D445" s="169"/>
      <c r="E445" s="169" t="s">
        <v>1053</v>
      </c>
      <c r="F445" s="150">
        <v>2.09</v>
      </c>
      <c r="G445" s="169" t="s">
        <v>1054</v>
      </c>
      <c r="H445" s="150">
        <v>0</v>
      </c>
      <c r="I445" s="169" t="s">
        <v>1055</v>
      </c>
      <c r="J445" s="150">
        <v>2.09</v>
      </c>
    </row>
    <row r="446" spans="1:10" ht="14.45" customHeight="1" x14ac:dyDescent="0.25">
      <c r="A446" s="169"/>
      <c r="B446" s="169"/>
      <c r="C446" s="169"/>
      <c r="D446" s="169"/>
      <c r="E446" s="169" t="s">
        <v>2581</v>
      </c>
      <c r="F446" s="150">
        <v>0</v>
      </c>
      <c r="G446" s="169"/>
      <c r="H446" s="351" t="s">
        <v>2582</v>
      </c>
      <c r="I446" s="351"/>
      <c r="J446" s="150">
        <v>8.3699999999999992</v>
      </c>
    </row>
    <row r="447" spans="1:10" ht="15.75" thickBot="1" x14ac:dyDescent="0.3">
      <c r="A447" s="161"/>
      <c r="B447" s="161"/>
      <c r="C447" s="161"/>
      <c r="D447" s="161"/>
      <c r="E447" s="161"/>
      <c r="F447" s="161"/>
      <c r="G447" s="161" t="s">
        <v>1056</v>
      </c>
      <c r="H447" s="151">
        <v>907.2</v>
      </c>
      <c r="I447" s="161" t="s">
        <v>1057</v>
      </c>
      <c r="J447" s="162">
        <v>7593.26</v>
      </c>
    </row>
    <row r="448" spans="1:10" ht="15.75" thickTop="1" x14ac:dyDescent="0.25">
      <c r="A448" s="152"/>
      <c r="B448" s="152"/>
      <c r="C448" s="152"/>
      <c r="D448" s="152"/>
      <c r="E448" s="152"/>
      <c r="F448" s="152"/>
      <c r="G448" s="152"/>
      <c r="H448" s="152"/>
      <c r="I448" s="152"/>
      <c r="J448" s="152"/>
    </row>
    <row r="449" spans="1:10" x14ac:dyDescent="0.25">
      <c r="A449" s="170" t="s">
        <v>411</v>
      </c>
      <c r="B449" s="139" t="s">
        <v>1029</v>
      </c>
      <c r="C449" s="170" t="s">
        <v>1030</v>
      </c>
      <c r="D449" s="170" t="s">
        <v>1031</v>
      </c>
      <c r="E449" s="352" t="s">
        <v>1032</v>
      </c>
      <c r="F449" s="352"/>
      <c r="G449" s="140" t="s">
        <v>1033</v>
      </c>
      <c r="H449" s="139" t="s">
        <v>1034</v>
      </c>
      <c r="I449" s="139" t="s">
        <v>1035</v>
      </c>
      <c r="J449" s="139" t="s">
        <v>1036</v>
      </c>
    </row>
    <row r="450" spans="1:10" ht="26.45" customHeight="1" x14ac:dyDescent="0.25">
      <c r="A450" s="171" t="s">
        <v>1037</v>
      </c>
      <c r="B450" s="136" t="s">
        <v>204</v>
      </c>
      <c r="C450" s="171" t="s">
        <v>180</v>
      </c>
      <c r="D450" s="171" t="s">
        <v>317</v>
      </c>
      <c r="E450" s="353" t="s">
        <v>1078</v>
      </c>
      <c r="F450" s="353"/>
      <c r="G450" s="137" t="s">
        <v>144</v>
      </c>
      <c r="H450" s="141">
        <v>1</v>
      </c>
      <c r="I450" s="138">
        <v>6.95</v>
      </c>
      <c r="J450" s="138">
        <v>6.95</v>
      </c>
    </row>
    <row r="451" spans="1:10" ht="26.45" customHeight="1" x14ac:dyDescent="0.25">
      <c r="A451" s="172" t="s">
        <v>1039</v>
      </c>
      <c r="B451" s="142" t="s">
        <v>1292</v>
      </c>
      <c r="C451" s="172" t="s">
        <v>180</v>
      </c>
      <c r="D451" s="172" t="s">
        <v>1293</v>
      </c>
      <c r="E451" s="350" t="s">
        <v>1078</v>
      </c>
      <c r="F451" s="350"/>
      <c r="G451" s="143" t="s">
        <v>144</v>
      </c>
      <c r="H451" s="144">
        <v>1</v>
      </c>
      <c r="I451" s="145">
        <v>4.88</v>
      </c>
      <c r="J451" s="145">
        <v>4.88</v>
      </c>
    </row>
    <row r="452" spans="1:10" ht="25.5" x14ac:dyDescent="0.25">
      <c r="A452" s="172" t="s">
        <v>1039</v>
      </c>
      <c r="B452" s="142" t="s">
        <v>1280</v>
      </c>
      <c r="C452" s="172" t="s">
        <v>180</v>
      </c>
      <c r="D452" s="172" t="s">
        <v>1281</v>
      </c>
      <c r="E452" s="350" t="s">
        <v>1042</v>
      </c>
      <c r="F452" s="350"/>
      <c r="G452" s="143" t="s">
        <v>1043</v>
      </c>
      <c r="H452" s="144">
        <v>2.1999999999999999E-2</v>
      </c>
      <c r="I452" s="145">
        <v>15.48</v>
      </c>
      <c r="J452" s="145">
        <v>0.34</v>
      </c>
    </row>
    <row r="453" spans="1:10" ht="25.5" x14ac:dyDescent="0.25">
      <c r="A453" s="172" t="s">
        <v>1039</v>
      </c>
      <c r="B453" s="142" t="s">
        <v>1282</v>
      </c>
      <c r="C453" s="172" t="s">
        <v>180</v>
      </c>
      <c r="D453" s="172" t="s">
        <v>1283</v>
      </c>
      <c r="E453" s="350" t="s">
        <v>1042</v>
      </c>
      <c r="F453" s="350"/>
      <c r="G453" s="143" t="s">
        <v>1043</v>
      </c>
      <c r="H453" s="144">
        <v>6.8000000000000005E-2</v>
      </c>
      <c r="I453" s="145">
        <v>20.68</v>
      </c>
      <c r="J453" s="145">
        <v>1.4</v>
      </c>
    </row>
    <row r="454" spans="1:10" ht="25.5" x14ac:dyDescent="0.25">
      <c r="A454" s="173" t="s">
        <v>1049</v>
      </c>
      <c r="B454" s="146" t="s">
        <v>2647</v>
      </c>
      <c r="C454" s="173" t="s">
        <v>180</v>
      </c>
      <c r="D454" s="173" t="s">
        <v>2648</v>
      </c>
      <c r="E454" s="349" t="s">
        <v>1052</v>
      </c>
      <c r="F454" s="349"/>
      <c r="G454" s="147" t="s">
        <v>144</v>
      </c>
      <c r="H454" s="148">
        <v>2.5000000000000001E-2</v>
      </c>
      <c r="I454" s="149">
        <v>11.76</v>
      </c>
      <c r="J454" s="149">
        <v>0.28999999999999998</v>
      </c>
    </row>
    <row r="455" spans="1:10" ht="25.5" x14ac:dyDescent="0.25">
      <c r="A455" s="173" t="s">
        <v>1049</v>
      </c>
      <c r="B455" s="146" t="s">
        <v>1288</v>
      </c>
      <c r="C455" s="173" t="s">
        <v>180</v>
      </c>
      <c r="D455" s="173" t="s">
        <v>1289</v>
      </c>
      <c r="E455" s="349" t="s">
        <v>1052</v>
      </c>
      <c r="F455" s="349"/>
      <c r="G455" s="147" t="s">
        <v>187</v>
      </c>
      <c r="H455" s="148">
        <v>0.30599999999999999</v>
      </c>
      <c r="I455" s="149">
        <v>0.14000000000000001</v>
      </c>
      <c r="J455" s="149">
        <v>0.04</v>
      </c>
    </row>
    <row r="456" spans="1:10" x14ac:dyDescent="0.25">
      <c r="A456" s="169"/>
      <c r="B456" s="169"/>
      <c r="C456" s="169"/>
      <c r="D456" s="169"/>
      <c r="E456" s="169" t="s">
        <v>1053</v>
      </c>
      <c r="F456" s="150">
        <v>1.55</v>
      </c>
      <c r="G456" s="169" t="s">
        <v>1054</v>
      </c>
      <c r="H456" s="150">
        <v>0</v>
      </c>
      <c r="I456" s="169" t="s">
        <v>1055</v>
      </c>
      <c r="J456" s="150">
        <v>1.55</v>
      </c>
    </row>
    <row r="457" spans="1:10" ht="14.45" customHeight="1" x14ac:dyDescent="0.25">
      <c r="A457" s="169"/>
      <c r="B457" s="169"/>
      <c r="C457" s="169"/>
      <c r="D457" s="169"/>
      <c r="E457" s="169" t="s">
        <v>2581</v>
      </c>
      <c r="F457" s="150">
        <v>0</v>
      </c>
      <c r="G457" s="169"/>
      <c r="H457" s="351" t="s">
        <v>2582</v>
      </c>
      <c r="I457" s="351"/>
      <c r="J457" s="150">
        <v>6.95</v>
      </c>
    </row>
    <row r="458" spans="1:10" ht="15.75" thickBot="1" x14ac:dyDescent="0.3">
      <c r="A458" s="161"/>
      <c r="B458" s="161"/>
      <c r="C458" s="161"/>
      <c r="D458" s="161"/>
      <c r="E458" s="161"/>
      <c r="F458" s="161"/>
      <c r="G458" s="161" t="s">
        <v>1056</v>
      </c>
      <c r="H458" s="151">
        <v>1283.5999999999999</v>
      </c>
      <c r="I458" s="161" t="s">
        <v>1057</v>
      </c>
      <c r="J458" s="162">
        <v>8921.02</v>
      </c>
    </row>
    <row r="459" spans="1:10" ht="15.75" thickTop="1" x14ac:dyDescent="0.25">
      <c r="A459" s="152"/>
      <c r="B459" s="152"/>
      <c r="C459" s="152"/>
      <c r="D459" s="152"/>
      <c r="E459" s="152"/>
      <c r="F459" s="152"/>
      <c r="G459" s="152"/>
      <c r="H459" s="152"/>
      <c r="I459" s="152"/>
      <c r="J459" s="152"/>
    </row>
    <row r="460" spans="1:10" x14ac:dyDescent="0.25">
      <c r="A460" s="170" t="s">
        <v>412</v>
      </c>
      <c r="B460" s="139" t="s">
        <v>1029</v>
      </c>
      <c r="C460" s="170" t="s">
        <v>1030</v>
      </c>
      <c r="D460" s="170" t="s">
        <v>1031</v>
      </c>
      <c r="E460" s="352" t="s">
        <v>1032</v>
      </c>
      <c r="F460" s="352"/>
      <c r="G460" s="140" t="s">
        <v>1033</v>
      </c>
      <c r="H460" s="139" t="s">
        <v>1034</v>
      </c>
      <c r="I460" s="139" t="s">
        <v>1035</v>
      </c>
      <c r="J460" s="139" t="s">
        <v>1036</v>
      </c>
    </row>
    <row r="461" spans="1:10" ht="26.45" customHeight="1" x14ac:dyDescent="0.25">
      <c r="A461" s="171" t="s">
        <v>1037</v>
      </c>
      <c r="B461" s="136" t="s">
        <v>205</v>
      </c>
      <c r="C461" s="171" t="s">
        <v>180</v>
      </c>
      <c r="D461" s="171" t="s">
        <v>318</v>
      </c>
      <c r="E461" s="353" t="s">
        <v>1078</v>
      </c>
      <c r="F461" s="353"/>
      <c r="G461" s="137" t="s">
        <v>144</v>
      </c>
      <c r="H461" s="141">
        <v>1</v>
      </c>
      <c r="I461" s="138">
        <v>6.37</v>
      </c>
      <c r="J461" s="138">
        <v>6.37</v>
      </c>
    </row>
    <row r="462" spans="1:10" ht="26.45" customHeight="1" x14ac:dyDescent="0.25">
      <c r="A462" s="172" t="s">
        <v>1039</v>
      </c>
      <c r="B462" s="142" t="s">
        <v>1284</v>
      </c>
      <c r="C462" s="172" t="s">
        <v>180</v>
      </c>
      <c r="D462" s="172" t="s">
        <v>1285</v>
      </c>
      <c r="E462" s="350" t="s">
        <v>1078</v>
      </c>
      <c r="F462" s="350"/>
      <c r="G462" s="143" t="s">
        <v>144</v>
      </c>
      <c r="H462" s="144">
        <v>1</v>
      </c>
      <c r="I462" s="145">
        <v>4.8</v>
      </c>
      <c r="J462" s="145">
        <v>4.8</v>
      </c>
    </row>
    <row r="463" spans="1:10" ht="25.5" x14ac:dyDescent="0.25">
      <c r="A463" s="172" t="s">
        <v>1039</v>
      </c>
      <c r="B463" s="142" t="s">
        <v>1280</v>
      </c>
      <c r="C463" s="172" t="s">
        <v>180</v>
      </c>
      <c r="D463" s="172" t="s">
        <v>1281</v>
      </c>
      <c r="E463" s="350" t="s">
        <v>1042</v>
      </c>
      <c r="F463" s="350"/>
      <c r="G463" s="143" t="s">
        <v>1043</v>
      </c>
      <c r="H463" s="144">
        <v>1.6E-2</v>
      </c>
      <c r="I463" s="145">
        <v>15.48</v>
      </c>
      <c r="J463" s="145">
        <v>0.24</v>
      </c>
    </row>
    <row r="464" spans="1:10" ht="25.5" x14ac:dyDescent="0.25">
      <c r="A464" s="172" t="s">
        <v>1039</v>
      </c>
      <c r="B464" s="142" t="s">
        <v>1282</v>
      </c>
      <c r="C464" s="172" t="s">
        <v>180</v>
      </c>
      <c r="D464" s="172" t="s">
        <v>1283</v>
      </c>
      <c r="E464" s="350" t="s">
        <v>1042</v>
      </c>
      <c r="F464" s="350"/>
      <c r="G464" s="143" t="s">
        <v>1043</v>
      </c>
      <c r="H464" s="144">
        <v>4.9500000000000002E-2</v>
      </c>
      <c r="I464" s="145">
        <v>20.68</v>
      </c>
      <c r="J464" s="145">
        <v>1.02</v>
      </c>
    </row>
    <row r="465" spans="1:10" ht="25.5" x14ac:dyDescent="0.25">
      <c r="A465" s="173" t="s">
        <v>1049</v>
      </c>
      <c r="B465" s="146" t="s">
        <v>2647</v>
      </c>
      <c r="C465" s="173" t="s">
        <v>180</v>
      </c>
      <c r="D465" s="173" t="s">
        <v>2648</v>
      </c>
      <c r="E465" s="349" t="s">
        <v>1052</v>
      </c>
      <c r="F465" s="349"/>
      <c r="G465" s="147" t="s">
        <v>144</v>
      </c>
      <c r="H465" s="148">
        <v>2.5000000000000001E-2</v>
      </c>
      <c r="I465" s="149">
        <v>11.76</v>
      </c>
      <c r="J465" s="149">
        <v>0.28999999999999998</v>
      </c>
    </row>
    <row r="466" spans="1:10" ht="25.5" x14ac:dyDescent="0.25">
      <c r="A466" s="173" t="s">
        <v>1049</v>
      </c>
      <c r="B466" s="146" t="s">
        <v>1288</v>
      </c>
      <c r="C466" s="173" t="s">
        <v>180</v>
      </c>
      <c r="D466" s="173" t="s">
        <v>1289</v>
      </c>
      <c r="E466" s="349" t="s">
        <v>1052</v>
      </c>
      <c r="F466" s="349"/>
      <c r="G466" s="147" t="s">
        <v>187</v>
      </c>
      <c r="H466" s="148">
        <v>0.19750000000000001</v>
      </c>
      <c r="I466" s="149">
        <v>0.14000000000000001</v>
      </c>
      <c r="J466" s="149">
        <v>0.02</v>
      </c>
    </row>
    <row r="467" spans="1:10" x14ac:dyDescent="0.25">
      <c r="A467" s="169"/>
      <c r="B467" s="169"/>
      <c r="C467" s="169"/>
      <c r="D467" s="169"/>
      <c r="E467" s="169" t="s">
        <v>1053</v>
      </c>
      <c r="F467" s="150">
        <v>1.1000000000000001</v>
      </c>
      <c r="G467" s="169" t="s">
        <v>1054</v>
      </c>
      <c r="H467" s="150">
        <v>0</v>
      </c>
      <c r="I467" s="169" t="s">
        <v>1055</v>
      </c>
      <c r="J467" s="150">
        <v>1.1000000000000001</v>
      </c>
    </row>
    <row r="468" spans="1:10" ht="14.45" customHeight="1" x14ac:dyDescent="0.25">
      <c r="A468" s="169"/>
      <c r="B468" s="169"/>
      <c r="C468" s="169"/>
      <c r="D468" s="169"/>
      <c r="E468" s="169" t="s">
        <v>2581</v>
      </c>
      <c r="F468" s="150">
        <v>0</v>
      </c>
      <c r="G468" s="169"/>
      <c r="H468" s="351" t="s">
        <v>2582</v>
      </c>
      <c r="I468" s="351"/>
      <c r="J468" s="150">
        <v>6.37</v>
      </c>
    </row>
    <row r="469" spans="1:10" ht="15.75" thickBot="1" x14ac:dyDescent="0.3">
      <c r="A469" s="161"/>
      <c r="B469" s="161"/>
      <c r="C469" s="161"/>
      <c r="D469" s="161"/>
      <c r="E469" s="161"/>
      <c r="F469" s="161"/>
      <c r="G469" s="161" t="s">
        <v>1056</v>
      </c>
      <c r="H469" s="151">
        <v>1752.57</v>
      </c>
      <c r="I469" s="161" t="s">
        <v>1057</v>
      </c>
      <c r="J469" s="162">
        <v>11163.87</v>
      </c>
    </row>
    <row r="470" spans="1:10" ht="15.75" thickTop="1" x14ac:dyDescent="0.25">
      <c r="A470" s="152"/>
      <c r="B470" s="152"/>
      <c r="C470" s="152"/>
      <c r="D470" s="152"/>
      <c r="E470" s="152"/>
      <c r="F470" s="152"/>
      <c r="G470" s="152"/>
      <c r="H470" s="152"/>
      <c r="I470" s="152"/>
      <c r="J470" s="152"/>
    </row>
    <row r="471" spans="1:10" x14ac:dyDescent="0.25">
      <c r="A471" s="170" t="s">
        <v>413</v>
      </c>
      <c r="B471" s="139" t="s">
        <v>1029</v>
      </c>
      <c r="C471" s="170" t="s">
        <v>1030</v>
      </c>
      <c r="D471" s="170" t="s">
        <v>1031</v>
      </c>
      <c r="E471" s="352" t="s">
        <v>1032</v>
      </c>
      <c r="F471" s="352"/>
      <c r="G471" s="140" t="s">
        <v>1033</v>
      </c>
      <c r="H471" s="139" t="s">
        <v>1034</v>
      </c>
      <c r="I471" s="139" t="s">
        <v>1035</v>
      </c>
      <c r="J471" s="139" t="s">
        <v>1036</v>
      </c>
    </row>
    <row r="472" spans="1:10" ht="38.25" x14ac:dyDescent="0.25">
      <c r="A472" s="171" t="s">
        <v>1037</v>
      </c>
      <c r="B472" s="136" t="s">
        <v>198</v>
      </c>
      <c r="C472" s="171" t="s">
        <v>180</v>
      </c>
      <c r="D472" s="171" t="s">
        <v>313</v>
      </c>
      <c r="E472" s="353" t="s">
        <v>1078</v>
      </c>
      <c r="F472" s="353"/>
      <c r="G472" s="137" t="s">
        <v>184</v>
      </c>
      <c r="H472" s="141">
        <v>1</v>
      </c>
      <c r="I472" s="138">
        <v>362.58</v>
      </c>
      <c r="J472" s="138">
        <v>362.58</v>
      </c>
    </row>
    <row r="473" spans="1:10" ht="26.45" customHeight="1" x14ac:dyDescent="0.25">
      <c r="A473" s="172" t="s">
        <v>1039</v>
      </c>
      <c r="B473" s="142" t="s">
        <v>1294</v>
      </c>
      <c r="C473" s="172" t="s">
        <v>180</v>
      </c>
      <c r="D473" s="172" t="s">
        <v>1295</v>
      </c>
      <c r="E473" s="350" t="s">
        <v>1256</v>
      </c>
      <c r="F473" s="350"/>
      <c r="G473" s="143" t="s">
        <v>1257</v>
      </c>
      <c r="H473" s="144">
        <v>8.7999999999999995E-2</v>
      </c>
      <c r="I473" s="145">
        <v>1.7</v>
      </c>
      <c r="J473" s="145">
        <v>0.14000000000000001</v>
      </c>
    </row>
    <row r="474" spans="1:10" ht="26.45" customHeight="1" x14ac:dyDescent="0.25">
      <c r="A474" s="172" t="s">
        <v>1039</v>
      </c>
      <c r="B474" s="142" t="s">
        <v>1296</v>
      </c>
      <c r="C474" s="172" t="s">
        <v>180</v>
      </c>
      <c r="D474" s="172" t="s">
        <v>1297</v>
      </c>
      <c r="E474" s="350" t="s">
        <v>1256</v>
      </c>
      <c r="F474" s="350"/>
      <c r="G474" s="143" t="s">
        <v>1260</v>
      </c>
      <c r="H474" s="144">
        <v>9.2999999999999999E-2</v>
      </c>
      <c r="I474" s="145">
        <v>0.32</v>
      </c>
      <c r="J474" s="145">
        <v>0.02</v>
      </c>
    </row>
    <row r="475" spans="1:10" ht="25.5" x14ac:dyDescent="0.25">
      <c r="A475" s="172" t="s">
        <v>1039</v>
      </c>
      <c r="B475" s="142" t="s">
        <v>1298</v>
      </c>
      <c r="C475" s="172" t="s">
        <v>180</v>
      </c>
      <c r="D475" s="172" t="s">
        <v>1299</v>
      </c>
      <c r="E475" s="350" t="s">
        <v>1042</v>
      </c>
      <c r="F475" s="350"/>
      <c r="G475" s="143" t="s">
        <v>1043</v>
      </c>
      <c r="H475" s="144">
        <v>0.36299999999999999</v>
      </c>
      <c r="I475" s="145">
        <v>20.81</v>
      </c>
      <c r="J475" s="145">
        <v>7.55</v>
      </c>
    </row>
    <row r="476" spans="1:10" ht="25.5" x14ac:dyDescent="0.25">
      <c r="A476" s="172" t="s">
        <v>1039</v>
      </c>
      <c r="B476" s="142" t="s">
        <v>1063</v>
      </c>
      <c r="C476" s="172" t="s">
        <v>180</v>
      </c>
      <c r="D476" s="172" t="s">
        <v>1064</v>
      </c>
      <c r="E476" s="350" t="s">
        <v>1042</v>
      </c>
      <c r="F476" s="350"/>
      <c r="G476" s="143" t="s">
        <v>1043</v>
      </c>
      <c r="H476" s="144">
        <v>0.54400000000000004</v>
      </c>
      <c r="I476" s="145">
        <v>14.76</v>
      </c>
      <c r="J476" s="145">
        <v>8.02</v>
      </c>
    </row>
    <row r="477" spans="1:10" ht="38.25" x14ac:dyDescent="0.25">
      <c r="A477" s="173" t="s">
        <v>1049</v>
      </c>
      <c r="B477" s="146" t="s">
        <v>1300</v>
      </c>
      <c r="C477" s="173" t="s">
        <v>180</v>
      </c>
      <c r="D477" s="173" t="s">
        <v>1301</v>
      </c>
      <c r="E477" s="349" t="s">
        <v>1052</v>
      </c>
      <c r="F477" s="349"/>
      <c r="G477" s="147" t="s">
        <v>184</v>
      </c>
      <c r="H477" s="148">
        <v>1.1499999999999999</v>
      </c>
      <c r="I477" s="149">
        <v>301.61</v>
      </c>
      <c r="J477" s="149">
        <v>346.85</v>
      </c>
    </row>
    <row r="478" spans="1:10" x14ac:dyDescent="0.25">
      <c r="A478" s="169"/>
      <c r="B478" s="169"/>
      <c r="C478" s="169"/>
      <c r="D478" s="169"/>
      <c r="E478" s="169" t="s">
        <v>1053</v>
      </c>
      <c r="F478" s="150">
        <v>12.43</v>
      </c>
      <c r="G478" s="169" t="s">
        <v>1054</v>
      </c>
      <c r="H478" s="150">
        <v>0</v>
      </c>
      <c r="I478" s="169" t="s">
        <v>1055</v>
      </c>
      <c r="J478" s="150">
        <v>12.43</v>
      </c>
    </row>
    <row r="479" spans="1:10" ht="14.45" customHeight="1" x14ac:dyDescent="0.25">
      <c r="A479" s="169"/>
      <c r="B479" s="169"/>
      <c r="C479" s="169"/>
      <c r="D479" s="169"/>
      <c r="E479" s="169" t="s">
        <v>2581</v>
      </c>
      <c r="F479" s="150">
        <v>0</v>
      </c>
      <c r="G479" s="169"/>
      <c r="H479" s="351" t="s">
        <v>2582</v>
      </c>
      <c r="I479" s="351"/>
      <c r="J479" s="150">
        <v>362.58</v>
      </c>
    </row>
    <row r="480" spans="1:10" ht="15.75" thickBot="1" x14ac:dyDescent="0.3">
      <c r="A480" s="161"/>
      <c r="B480" s="161"/>
      <c r="C480" s="161"/>
      <c r="D480" s="161"/>
      <c r="E480" s="161"/>
      <c r="F480" s="161"/>
      <c r="G480" s="161" t="s">
        <v>1056</v>
      </c>
      <c r="H480" s="151">
        <v>46.5</v>
      </c>
      <c r="I480" s="161" t="s">
        <v>1057</v>
      </c>
      <c r="J480" s="162">
        <v>16859.97</v>
      </c>
    </row>
    <row r="481" spans="1:10" ht="15.75" thickTop="1" x14ac:dyDescent="0.25">
      <c r="A481" s="152"/>
      <c r="B481" s="152"/>
      <c r="C481" s="152"/>
      <c r="D481" s="152"/>
      <c r="E481" s="152"/>
      <c r="F481" s="152"/>
      <c r="G481" s="152"/>
      <c r="H481" s="152"/>
      <c r="I481" s="152"/>
      <c r="J481" s="152"/>
    </row>
    <row r="482" spans="1:10" x14ac:dyDescent="0.25">
      <c r="A482" s="170" t="s">
        <v>414</v>
      </c>
      <c r="B482" s="139" t="s">
        <v>1029</v>
      </c>
      <c r="C482" s="170" t="s">
        <v>1030</v>
      </c>
      <c r="D482" s="170" t="s">
        <v>1031</v>
      </c>
      <c r="E482" s="352" t="s">
        <v>1032</v>
      </c>
      <c r="F482" s="352"/>
      <c r="G482" s="140" t="s">
        <v>1033</v>
      </c>
      <c r="H482" s="139" t="s">
        <v>1034</v>
      </c>
      <c r="I482" s="139" t="s">
        <v>1035</v>
      </c>
      <c r="J482" s="139" t="s">
        <v>1036</v>
      </c>
    </row>
    <row r="483" spans="1:10" ht="38.25" x14ac:dyDescent="0.25">
      <c r="A483" s="171" t="s">
        <v>1037</v>
      </c>
      <c r="B483" s="136" t="s">
        <v>415</v>
      </c>
      <c r="C483" s="171" t="s">
        <v>180</v>
      </c>
      <c r="D483" s="171" t="s">
        <v>416</v>
      </c>
      <c r="E483" s="353" t="s">
        <v>1078</v>
      </c>
      <c r="F483" s="353"/>
      <c r="G483" s="137" t="s">
        <v>179</v>
      </c>
      <c r="H483" s="141">
        <v>1</v>
      </c>
      <c r="I483" s="138">
        <v>61.51</v>
      </c>
      <c r="J483" s="138">
        <v>61.51</v>
      </c>
    </row>
    <row r="484" spans="1:10" ht="26.45" customHeight="1" x14ac:dyDescent="0.25">
      <c r="A484" s="172" t="s">
        <v>1039</v>
      </c>
      <c r="B484" s="142" t="s">
        <v>1302</v>
      </c>
      <c r="C484" s="172" t="s">
        <v>180</v>
      </c>
      <c r="D484" s="172" t="s">
        <v>1303</v>
      </c>
      <c r="E484" s="350" t="s">
        <v>1256</v>
      </c>
      <c r="F484" s="350"/>
      <c r="G484" s="143" t="s">
        <v>1257</v>
      </c>
      <c r="H484" s="144">
        <v>1.7999999999999999E-2</v>
      </c>
      <c r="I484" s="145">
        <v>23.18</v>
      </c>
      <c r="J484" s="145">
        <v>0.41</v>
      </c>
    </row>
    <row r="485" spans="1:10" ht="26.45" customHeight="1" x14ac:dyDescent="0.25">
      <c r="A485" s="172" t="s">
        <v>1039</v>
      </c>
      <c r="B485" s="142" t="s">
        <v>1304</v>
      </c>
      <c r="C485" s="172" t="s">
        <v>180</v>
      </c>
      <c r="D485" s="172" t="s">
        <v>1305</v>
      </c>
      <c r="E485" s="350" t="s">
        <v>1256</v>
      </c>
      <c r="F485" s="350"/>
      <c r="G485" s="143" t="s">
        <v>1260</v>
      </c>
      <c r="H485" s="144">
        <v>1.4E-2</v>
      </c>
      <c r="I485" s="145">
        <v>20.2</v>
      </c>
      <c r="J485" s="145">
        <v>0.28000000000000003</v>
      </c>
    </row>
    <row r="486" spans="1:10" ht="25.5" x14ac:dyDescent="0.25">
      <c r="A486" s="172" t="s">
        <v>1039</v>
      </c>
      <c r="B486" s="142" t="s">
        <v>1306</v>
      </c>
      <c r="C486" s="172" t="s">
        <v>180</v>
      </c>
      <c r="D486" s="172" t="s">
        <v>1307</v>
      </c>
      <c r="E486" s="350" t="s">
        <v>1042</v>
      </c>
      <c r="F486" s="350"/>
      <c r="G486" s="143" t="s">
        <v>1043</v>
      </c>
      <c r="H486" s="144">
        <v>0.58899999999999997</v>
      </c>
      <c r="I486" s="145">
        <v>17.03</v>
      </c>
      <c r="J486" s="145">
        <v>10.029999999999999</v>
      </c>
    </row>
    <row r="487" spans="1:10" ht="25.5" x14ac:dyDescent="0.25">
      <c r="A487" s="172" t="s">
        <v>1039</v>
      </c>
      <c r="B487" s="142" t="s">
        <v>1059</v>
      </c>
      <c r="C487" s="172" t="s">
        <v>180</v>
      </c>
      <c r="D487" s="172" t="s">
        <v>1060</v>
      </c>
      <c r="E487" s="350" t="s">
        <v>1042</v>
      </c>
      <c r="F487" s="350"/>
      <c r="G487" s="143" t="s">
        <v>1043</v>
      </c>
      <c r="H487" s="144">
        <v>1.413</v>
      </c>
      <c r="I487" s="145">
        <v>20.66</v>
      </c>
      <c r="J487" s="145">
        <v>29.19</v>
      </c>
    </row>
    <row r="488" spans="1:10" ht="25.5" x14ac:dyDescent="0.25">
      <c r="A488" s="173" t="s">
        <v>1049</v>
      </c>
      <c r="B488" s="146" t="s">
        <v>1308</v>
      </c>
      <c r="C488" s="173" t="s">
        <v>180</v>
      </c>
      <c r="D488" s="173" t="s">
        <v>1309</v>
      </c>
      <c r="E488" s="349" t="s">
        <v>1052</v>
      </c>
      <c r="F488" s="349"/>
      <c r="G488" s="147" t="s">
        <v>1070</v>
      </c>
      <c r="H488" s="148">
        <v>1.7000000000000001E-2</v>
      </c>
      <c r="I488" s="149">
        <v>4.08</v>
      </c>
      <c r="J488" s="149">
        <v>0.06</v>
      </c>
    </row>
    <row r="489" spans="1:10" ht="25.5" x14ac:dyDescent="0.25">
      <c r="A489" s="173" t="s">
        <v>1049</v>
      </c>
      <c r="B489" s="146" t="s">
        <v>1071</v>
      </c>
      <c r="C489" s="173" t="s">
        <v>180</v>
      </c>
      <c r="D489" s="173" t="s">
        <v>1072</v>
      </c>
      <c r="E489" s="349" t="s">
        <v>1052</v>
      </c>
      <c r="F489" s="349"/>
      <c r="G489" s="147" t="s">
        <v>141</v>
      </c>
      <c r="H489" s="148">
        <v>0.625</v>
      </c>
      <c r="I489" s="149">
        <v>3.32</v>
      </c>
      <c r="J489" s="149">
        <v>2.0699999999999998</v>
      </c>
    </row>
    <row r="490" spans="1:10" x14ac:dyDescent="0.25">
      <c r="A490" s="173" t="s">
        <v>1049</v>
      </c>
      <c r="B490" s="146" t="s">
        <v>1310</v>
      </c>
      <c r="C490" s="173" t="s">
        <v>180</v>
      </c>
      <c r="D490" s="173" t="s">
        <v>1311</v>
      </c>
      <c r="E490" s="349" t="s">
        <v>1052</v>
      </c>
      <c r="F490" s="349"/>
      <c r="G490" s="147" t="s">
        <v>144</v>
      </c>
      <c r="H490" s="148">
        <v>4.3999999999999997E-2</v>
      </c>
      <c r="I490" s="149">
        <v>13.31</v>
      </c>
      <c r="J490" s="149">
        <v>0.57999999999999996</v>
      </c>
    </row>
    <row r="491" spans="1:10" x14ac:dyDescent="0.25">
      <c r="A491" s="173" t="s">
        <v>1049</v>
      </c>
      <c r="B491" s="146" t="s">
        <v>1312</v>
      </c>
      <c r="C491" s="173" t="s">
        <v>180</v>
      </c>
      <c r="D491" s="173" t="s">
        <v>1313</v>
      </c>
      <c r="E491" s="349" t="s">
        <v>1052</v>
      </c>
      <c r="F491" s="349"/>
      <c r="G491" s="147" t="s">
        <v>144</v>
      </c>
      <c r="H491" s="148">
        <v>1.0999999999999999E-2</v>
      </c>
      <c r="I491" s="149">
        <v>12.08</v>
      </c>
      <c r="J491" s="149">
        <v>0.13</v>
      </c>
    </row>
    <row r="492" spans="1:10" ht="25.5" x14ac:dyDescent="0.25">
      <c r="A492" s="173" t="s">
        <v>1049</v>
      </c>
      <c r="B492" s="146" t="s">
        <v>1314</v>
      </c>
      <c r="C492" s="173" t="s">
        <v>180</v>
      </c>
      <c r="D492" s="173" t="s">
        <v>1315</v>
      </c>
      <c r="E492" s="349" t="s">
        <v>1052</v>
      </c>
      <c r="F492" s="349"/>
      <c r="G492" s="147" t="s">
        <v>141</v>
      </c>
      <c r="H492" s="148">
        <v>0.92400000000000004</v>
      </c>
      <c r="I492" s="149">
        <v>1.19</v>
      </c>
      <c r="J492" s="149">
        <v>1.0900000000000001</v>
      </c>
    </row>
    <row r="493" spans="1:10" ht="25.5" x14ac:dyDescent="0.25">
      <c r="A493" s="173" t="s">
        <v>1049</v>
      </c>
      <c r="B493" s="146" t="s">
        <v>1249</v>
      </c>
      <c r="C493" s="173" t="s">
        <v>180</v>
      </c>
      <c r="D493" s="173" t="s">
        <v>1250</v>
      </c>
      <c r="E493" s="349" t="s">
        <v>1052</v>
      </c>
      <c r="F493" s="349"/>
      <c r="G493" s="147" t="s">
        <v>141</v>
      </c>
      <c r="H493" s="148">
        <v>1.0589999999999999</v>
      </c>
      <c r="I493" s="149">
        <v>16.690000000000001</v>
      </c>
      <c r="J493" s="149">
        <v>17.670000000000002</v>
      </c>
    </row>
    <row r="494" spans="1:10" x14ac:dyDescent="0.25">
      <c r="A494" s="169"/>
      <c r="B494" s="169"/>
      <c r="C494" s="169"/>
      <c r="D494" s="169"/>
      <c r="E494" s="169" t="s">
        <v>1053</v>
      </c>
      <c r="F494" s="150">
        <v>32.840000000000003</v>
      </c>
      <c r="G494" s="169" t="s">
        <v>1054</v>
      </c>
      <c r="H494" s="150">
        <v>0</v>
      </c>
      <c r="I494" s="169" t="s">
        <v>1055</v>
      </c>
      <c r="J494" s="150">
        <v>32.840000000000003</v>
      </c>
    </row>
    <row r="495" spans="1:10" ht="14.45" customHeight="1" x14ac:dyDescent="0.25">
      <c r="A495" s="169"/>
      <c r="B495" s="169"/>
      <c r="C495" s="169"/>
      <c r="D495" s="169"/>
      <c r="E495" s="169" t="s">
        <v>2581</v>
      </c>
      <c r="F495" s="150">
        <v>0</v>
      </c>
      <c r="G495" s="169"/>
      <c r="H495" s="351" t="s">
        <v>2582</v>
      </c>
      <c r="I495" s="351"/>
      <c r="J495" s="150">
        <v>61.51</v>
      </c>
    </row>
    <row r="496" spans="1:10" ht="15.75" thickBot="1" x14ac:dyDescent="0.3">
      <c r="A496" s="161"/>
      <c r="B496" s="161"/>
      <c r="C496" s="161"/>
      <c r="D496" s="161"/>
      <c r="E496" s="161"/>
      <c r="F496" s="161"/>
      <c r="G496" s="161" t="s">
        <v>1056</v>
      </c>
      <c r="H496" s="151">
        <v>141</v>
      </c>
      <c r="I496" s="161" t="s">
        <v>1057</v>
      </c>
      <c r="J496" s="162">
        <v>8672.91</v>
      </c>
    </row>
    <row r="497" spans="1:10" ht="15.75" thickTop="1" x14ac:dyDescent="0.25">
      <c r="A497" s="152"/>
      <c r="B497" s="152"/>
      <c r="C497" s="152"/>
      <c r="D497" s="152"/>
      <c r="E497" s="152"/>
      <c r="F497" s="152"/>
      <c r="G497" s="152"/>
      <c r="H497" s="152"/>
      <c r="I497" s="152"/>
      <c r="J497" s="152"/>
    </row>
    <row r="498" spans="1:10" x14ac:dyDescent="0.25">
      <c r="A498" s="174" t="s">
        <v>319</v>
      </c>
      <c r="B498" s="174"/>
      <c r="C498" s="174"/>
      <c r="D498" s="174" t="s">
        <v>145</v>
      </c>
      <c r="E498" s="174"/>
      <c r="F498" s="354"/>
      <c r="G498" s="354"/>
      <c r="H498" s="166"/>
      <c r="I498" s="174"/>
      <c r="J498" s="167">
        <v>27724.57</v>
      </c>
    </row>
    <row r="499" spans="1:10" x14ac:dyDescent="0.25">
      <c r="A499" s="170" t="s">
        <v>417</v>
      </c>
      <c r="B499" s="139" t="s">
        <v>1029</v>
      </c>
      <c r="C499" s="170" t="s">
        <v>1030</v>
      </c>
      <c r="D499" s="170" t="s">
        <v>1031</v>
      </c>
      <c r="E499" s="352" t="s">
        <v>1032</v>
      </c>
      <c r="F499" s="352"/>
      <c r="G499" s="140" t="s">
        <v>1033</v>
      </c>
      <c r="H499" s="139" t="s">
        <v>1034</v>
      </c>
      <c r="I499" s="139" t="s">
        <v>1035</v>
      </c>
      <c r="J499" s="139" t="s">
        <v>1036</v>
      </c>
    </row>
    <row r="500" spans="1:10" ht="26.45" customHeight="1" x14ac:dyDescent="0.25">
      <c r="A500" s="171" t="s">
        <v>1037</v>
      </c>
      <c r="B500" s="136" t="s">
        <v>203</v>
      </c>
      <c r="C500" s="171" t="s">
        <v>180</v>
      </c>
      <c r="D500" s="171" t="s">
        <v>316</v>
      </c>
      <c r="E500" s="353" t="s">
        <v>1078</v>
      </c>
      <c r="F500" s="353"/>
      <c r="G500" s="137" t="s">
        <v>144</v>
      </c>
      <c r="H500" s="141">
        <v>1</v>
      </c>
      <c r="I500" s="138">
        <v>10.83</v>
      </c>
      <c r="J500" s="138">
        <v>10.83</v>
      </c>
    </row>
    <row r="501" spans="1:10" ht="26.45" customHeight="1" x14ac:dyDescent="0.25">
      <c r="A501" s="172" t="s">
        <v>1039</v>
      </c>
      <c r="B501" s="142" t="s">
        <v>1316</v>
      </c>
      <c r="C501" s="172" t="s">
        <v>180</v>
      </c>
      <c r="D501" s="172" t="s">
        <v>1317</v>
      </c>
      <c r="E501" s="350" t="s">
        <v>1078</v>
      </c>
      <c r="F501" s="350"/>
      <c r="G501" s="143" t="s">
        <v>144</v>
      </c>
      <c r="H501" s="144">
        <v>1</v>
      </c>
      <c r="I501" s="145">
        <v>6.51</v>
      </c>
      <c r="J501" s="145">
        <v>6.51</v>
      </c>
    </row>
    <row r="502" spans="1:10" ht="25.5" x14ac:dyDescent="0.25">
      <c r="A502" s="172" t="s">
        <v>1039</v>
      </c>
      <c r="B502" s="142" t="s">
        <v>1280</v>
      </c>
      <c r="C502" s="172" t="s">
        <v>180</v>
      </c>
      <c r="D502" s="172" t="s">
        <v>1281</v>
      </c>
      <c r="E502" s="350" t="s">
        <v>1042</v>
      </c>
      <c r="F502" s="350"/>
      <c r="G502" s="143" t="s">
        <v>1043</v>
      </c>
      <c r="H502" s="144">
        <v>4.9000000000000002E-2</v>
      </c>
      <c r="I502" s="145">
        <v>15.48</v>
      </c>
      <c r="J502" s="145">
        <v>0.75</v>
      </c>
    </row>
    <row r="503" spans="1:10" ht="25.5" x14ac:dyDescent="0.25">
      <c r="A503" s="172" t="s">
        <v>1039</v>
      </c>
      <c r="B503" s="142" t="s">
        <v>1282</v>
      </c>
      <c r="C503" s="172" t="s">
        <v>180</v>
      </c>
      <c r="D503" s="172" t="s">
        <v>1283</v>
      </c>
      <c r="E503" s="350" t="s">
        <v>1042</v>
      </c>
      <c r="F503" s="350"/>
      <c r="G503" s="143" t="s">
        <v>1043</v>
      </c>
      <c r="H503" s="144">
        <v>0.151</v>
      </c>
      <c r="I503" s="145">
        <v>20.68</v>
      </c>
      <c r="J503" s="145">
        <v>3.12</v>
      </c>
    </row>
    <row r="504" spans="1:10" ht="25.5" x14ac:dyDescent="0.25">
      <c r="A504" s="173" t="s">
        <v>1049</v>
      </c>
      <c r="B504" s="146" t="s">
        <v>2647</v>
      </c>
      <c r="C504" s="173" t="s">
        <v>180</v>
      </c>
      <c r="D504" s="173" t="s">
        <v>2648</v>
      </c>
      <c r="E504" s="349" t="s">
        <v>1052</v>
      </c>
      <c r="F504" s="349"/>
      <c r="G504" s="147" t="s">
        <v>144</v>
      </c>
      <c r="H504" s="148">
        <v>2.5000000000000001E-2</v>
      </c>
      <c r="I504" s="149">
        <v>11.76</v>
      </c>
      <c r="J504" s="149">
        <v>0.28999999999999998</v>
      </c>
    </row>
    <row r="505" spans="1:10" ht="25.5" x14ac:dyDescent="0.25">
      <c r="A505" s="173" t="s">
        <v>1049</v>
      </c>
      <c r="B505" s="146" t="s">
        <v>1288</v>
      </c>
      <c r="C505" s="173" t="s">
        <v>180</v>
      </c>
      <c r="D505" s="173" t="s">
        <v>1289</v>
      </c>
      <c r="E505" s="349" t="s">
        <v>1052</v>
      </c>
      <c r="F505" s="349"/>
      <c r="G505" s="147" t="s">
        <v>187</v>
      </c>
      <c r="H505" s="148">
        <v>1.19</v>
      </c>
      <c r="I505" s="149">
        <v>0.14000000000000001</v>
      </c>
      <c r="J505" s="149">
        <v>0.16</v>
      </c>
    </row>
    <row r="506" spans="1:10" x14ac:dyDescent="0.25">
      <c r="A506" s="169"/>
      <c r="B506" s="169"/>
      <c r="C506" s="169"/>
      <c r="D506" s="169"/>
      <c r="E506" s="169" t="s">
        <v>1053</v>
      </c>
      <c r="F506" s="150">
        <v>3.96</v>
      </c>
      <c r="G506" s="169" t="s">
        <v>1054</v>
      </c>
      <c r="H506" s="150">
        <v>0</v>
      </c>
      <c r="I506" s="169" t="s">
        <v>1055</v>
      </c>
      <c r="J506" s="150">
        <v>3.96</v>
      </c>
    </row>
    <row r="507" spans="1:10" ht="14.45" customHeight="1" x14ac:dyDescent="0.25">
      <c r="A507" s="169"/>
      <c r="B507" s="169"/>
      <c r="C507" s="169"/>
      <c r="D507" s="169"/>
      <c r="E507" s="169" t="s">
        <v>2581</v>
      </c>
      <c r="F507" s="150">
        <v>0</v>
      </c>
      <c r="G507" s="169"/>
      <c r="H507" s="351" t="s">
        <v>2582</v>
      </c>
      <c r="I507" s="351"/>
      <c r="J507" s="150">
        <v>10.83</v>
      </c>
    </row>
    <row r="508" spans="1:10" ht="15.75" thickBot="1" x14ac:dyDescent="0.3">
      <c r="A508" s="161"/>
      <c r="B508" s="161"/>
      <c r="C508" s="161"/>
      <c r="D508" s="161"/>
      <c r="E508" s="161"/>
      <c r="F508" s="161"/>
      <c r="G508" s="161" t="s">
        <v>1056</v>
      </c>
      <c r="H508" s="151">
        <v>343.73</v>
      </c>
      <c r="I508" s="161" t="s">
        <v>1057</v>
      </c>
      <c r="J508" s="162">
        <v>3722.59</v>
      </c>
    </row>
    <row r="509" spans="1:10" ht="15.75" thickTop="1" x14ac:dyDescent="0.25">
      <c r="A509" s="152"/>
      <c r="B509" s="152"/>
      <c r="C509" s="152"/>
      <c r="D509" s="152"/>
      <c r="E509" s="152"/>
      <c r="F509" s="152"/>
      <c r="G509" s="152"/>
      <c r="H509" s="152"/>
      <c r="I509" s="152"/>
      <c r="J509" s="152"/>
    </row>
    <row r="510" spans="1:10" x14ac:dyDescent="0.25">
      <c r="A510" s="170" t="s">
        <v>418</v>
      </c>
      <c r="B510" s="139" t="s">
        <v>1029</v>
      </c>
      <c r="C510" s="170" t="s">
        <v>1030</v>
      </c>
      <c r="D510" s="170" t="s">
        <v>1031</v>
      </c>
      <c r="E510" s="352" t="s">
        <v>1032</v>
      </c>
      <c r="F510" s="352"/>
      <c r="G510" s="140" t="s">
        <v>1033</v>
      </c>
      <c r="H510" s="139" t="s">
        <v>1034</v>
      </c>
      <c r="I510" s="139" t="s">
        <v>1035</v>
      </c>
      <c r="J510" s="139" t="s">
        <v>1036</v>
      </c>
    </row>
    <row r="511" spans="1:10" ht="26.45" customHeight="1" x14ac:dyDescent="0.25">
      <c r="A511" s="171" t="s">
        <v>1037</v>
      </c>
      <c r="B511" s="136" t="s">
        <v>204</v>
      </c>
      <c r="C511" s="171" t="s">
        <v>180</v>
      </c>
      <c r="D511" s="171" t="s">
        <v>317</v>
      </c>
      <c r="E511" s="353" t="s">
        <v>1078</v>
      </c>
      <c r="F511" s="353"/>
      <c r="G511" s="137" t="s">
        <v>144</v>
      </c>
      <c r="H511" s="141">
        <v>1</v>
      </c>
      <c r="I511" s="138">
        <v>6.95</v>
      </c>
      <c r="J511" s="138">
        <v>6.95</v>
      </c>
    </row>
    <row r="512" spans="1:10" ht="26.45" customHeight="1" x14ac:dyDescent="0.25">
      <c r="A512" s="172" t="s">
        <v>1039</v>
      </c>
      <c r="B512" s="142" t="s">
        <v>1292</v>
      </c>
      <c r="C512" s="172" t="s">
        <v>180</v>
      </c>
      <c r="D512" s="172" t="s">
        <v>1293</v>
      </c>
      <c r="E512" s="350" t="s">
        <v>1078</v>
      </c>
      <c r="F512" s="350"/>
      <c r="G512" s="143" t="s">
        <v>144</v>
      </c>
      <c r="H512" s="144">
        <v>1</v>
      </c>
      <c r="I512" s="145">
        <v>4.88</v>
      </c>
      <c r="J512" s="145">
        <v>4.88</v>
      </c>
    </row>
    <row r="513" spans="1:10" ht="25.5" x14ac:dyDescent="0.25">
      <c r="A513" s="172" t="s">
        <v>1039</v>
      </c>
      <c r="B513" s="142" t="s">
        <v>1280</v>
      </c>
      <c r="C513" s="172" t="s">
        <v>180</v>
      </c>
      <c r="D513" s="172" t="s">
        <v>1281</v>
      </c>
      <c r="E513" s="350" t="s">
        <v>1042</v>
      </c>
      <c r="F513" s="350"/>
      <c r="G513" s="143" t="s">
        <v>1043</v>
      </c>
      <c r="H513" s="144">
        <v>2.1999999999999999E-2</v>
      </c>
      <c r="I513" s="145">
        <v>15.48</v>
      </c>
      <c r="J513" s="145">
        <v>0.34</v>
      </c>
    </row>
    <row r="514" spans="1:10" ht="25.5" x14ac:dyDescent="0.25">
      <c r="A514" s="172" t="s">
        <v>1039</v>
      </c>
      <c r="B514" s="142" t="s">
        <v>1282</v>
      </c>
      <c r="C514" s="172" t="s">
        <v>180</v>
      </c>
      <c r="D514" s="172" t="s">
        <v>1283</v>
      </c>
      <c r="E514" s="350" t="s">
        <v>1042</v>
      </c>
      <c r="F514" s="350"/>
      <c r="G514" s="143" t="s">
        <v>1043</v>
      </c>
      <c r="H514" s="144">
        <v>6.8000000000000005E-2</v>
      </c>
      <c r="I514" s="145">
        <v>20.68</v>
      </c>
      <c r="J514" s="145">
        <v>1.4</v>
      </c>
    </row>
    <row r="515" spans="1:10" ht="25.5" x14ac:dyDescent="0.25">
      <c r="A515" s="173" t="s">
        <v>1049</v>
      </c>
      <c r="B515" s="146" t="s">
        <v>2647</v>
      </c>
      <c r="C515" s="173" t="s">
        <v>180</v>
      </c>
      <c r="D515" s="173" t="s">
        <v>2648</v>
      </c>
      <c r="E515" s="349" t="s">
        <v>1052</v>
      </c>
      <c r="F515" s="349"/>
      <c r="G515" s="147" t="s">
        <v>144</v>
      </c>
      <c r="H515" s="148">
        <v>2.5000000000000001E-2</v>
      </c>
      <c r="I515" s="149">
        <v>11.76</v>
      </c>
      <c r="J515" s="149">
        <v>0.28999999999999998</v>
      </c>
    </row>
    <row r="516" spans="1:10" ht="25.5" x14ac:dyDescent="0.25">
      <c r="A516" s="173" t="s">
        <v>1049</v>
      </c>
      <c r="B516" s="146" t="s">
        <v>1288</v>
      </c>
      <c r="C516" s="173" t="s">
        <v>180</v>
      </c>
      <c r="D516" s="173" t="s">
        <v>1289</v>
      </c>
      <c r="E516" s="349" t="s">
        <v>1052</v>
      </c>
      <c r="F516" s="349"/>
      <c r="G516" s="147" t="s">
        <v>187</v>
      </c>
      <c r="H516" s="148">
        <v>0.30599999999999999</v>
      </c>
      <c r="I516" s="149">
        <v>0.14000000000000001</v>
      </c>
      <c r="J516" s="149">
        <v>0.04</v>
      </c>
    </row>
    <row r="517" spans="1:10" x14ac:dyDescent="0.25">
      <c r="A517" s="169"/>
      <c r="B517" s="169"/>
      <c r="C517" s="169"/>
      <c r="D517" s="169"/>
      <c r="E517" s="169" t="s">
        <v>1053</v>
      </c>
      <c r="F517" s="150">
        <v>1.55</v>
      </c>
      <c r="G517" s="169" t="s">
        <v>1054</v>
      </c>
      <c r="H517" s="150">
        <v>0</v>
      </c>
      <c r="I517" s="169" t="s">
        <v>1055</v>
      </c>
      <c r="J517" s="150">
        <v>1.55</v>
      </c>
    </row>
    <row r="518" spans="1:10" ht="14.45" customHeight="1" x14ac:dyDescent="0.25">
      <c r="A518" s="169"/>
      <c r="B518" s="169"/>
      <c r="C518" s="169"/>
      <c r="D518" s="169"/>
      <c r="E518" s="169" t="s">
        <v>2581</v>
      </c>
      <c r="F518" s="150">
        <v>0</v>
      </c>
      <c r="G518" s="169"/>
      <c r="H518" s="351" t="s">
        <v>2582</v>
      </c>
      <c r="I518" s="351"/>
      <c r="J518" s="150">
        <v>6.95</v>
      </c>
    </row>
    <row r="519" spans="1:10" ht="15.75" thickBot="1" x14ac:dyDescent="0.3">
      <c r="A519" s="161"/>
      <c r="B519" s="161"/>
      <c r="C519" s="161"/>
      <c r="D519" s="161"/>
      <c r="E519" s="161"/>
      <c r="F519" s="161"/>
      <c r="G519" s="161" t="s">
        <v>1056</v>
      </c>
      <c r="H519" s="151">
        <v>834.17</v>
      </c>
      <c r="I519" s="161" t="s">
        <v>1057</v>
      </c>
      <c r="J519" s="162">
        <v>5797.48</v>
      </c>
    </row>
    <row r="520" spans="1:10" ht="15.75" thickTop="1" x14ac:dyDescent="0.25">
      <c r="A520" s="152"/>
      <c r="B520" s="152"/>
      <c r="C520" s="152"/>
      <c r="D520" s="152"/>
      <c r="E520" s="152"/>
      <c r="F520" s="152"/>
      <c r="G520" s="152"/>
      <c r="H520" s="152"/>
      <c r="I520" s="152"/>
      <c r="J520" s="152"/>
    </row>
    <row r="521" spans="1:10" x14ac:dyDescent="0.25">
      <c r="A521" s="170" t="s">
        <v>419</v>
      </c>
      <c r="B521" s="139" t="s">
        <v>1029</v>
      </c>
      <c r="C521" s="170" t="s">
        <v>1030</v>
      </c>
      <c r="D521" s="170" t="s">
        <v>1031</v>
      </c>
      <c r="E521" s="352" t="s">
        <v>1032</v>
      </c>
      <c r="F521" s="352"/>
      <c r="G521" s="140" t="s">
        <v>1033</v>
      </c>
      <c r="H521" s="139" t="s">
        <v>1034</v>
      </c>
      <c r="I521" s="139" t="s">
        <v>1035</v>
      </c>
      <c r="J521" s="139" t="s">
        <v>1036</v>
      </c>
    </row>
    <row r="522" spans="1:10" ht="38.25" x14ac:dyDescent="0.25">
      <c r="A522" s="171" t="s">
        <v>1037</v>
      </c>
      <c r="B522" s="136" t="s">
        <v>198</v>
      </c>
      <c r="C522" s="171" t="s">
        <v>180</v>
      </c>
      <c r="D522" s="171" t="s">
        <v>313</v>
      </c>
      <c r="E522" s="353" t="s">
        <v>1078</v>
      </c>
      <c r="F522" s="353"/>
      <c r="G522" s="137" t="s">
        <v>184</v>
      </c>
      <c r="H522" s="141">
        <v>1</v>
      </c>
      <c r="I522" s="138">
        <v>362.58</v>
      </c>
      <c r="J522" s="138">
        <v>362.58</v>
      </c>
    </row>
    <row r="523" spans="1:10" ht="26.45" customHeight="1" x14ac:dyDescent="0.25">
      <c r="A523" s="172" t="s">
        <v>1039</v>
      </c>
      <c r="B523" s="142" t="s">
        <v>1294</v>
      </c>
      <c r="C523" s="172" t="s">
        <v>180</v>
      </c>
      <c r="D523" s="172" t="s">
        <v>1295</v>
      </c>
      <c r="E523" s="350" t="s">
        <v>1256</v>
      </c>
      <c r="F523" s="350"/>
      <c r="G523" s="143" t="s">
        <v>1257</v>
      </c>
      <c r="H523" s="144">
        <v>8.7999999999999995E-2</v>
      </c>
      <c r="I523" s="145">
        <v>1.7</v>
      </c>
      <c r="J523" s="145">
        <v>0.14000000000000001</v>
      </c>
    </row>
    <row r="524" spans="1:10" ht="26.45" customHeight="1" x14ac:dyDescent="0.25">
      <c r="A524" s="172" t="s">
        <v>1039</v>
      </c>
      <c r="B524" s="142" t="s">
        <v>1296</v>
      </c>
      <c r="C524" s="172" t="s">
        <v>180</v>
      </c>
      <c r="D524" s="172" t="s">
        <v>1297</v>
      </c>
      <c r="E524" s="350" t="s">
        <v>1256</v>
      </c>
      <c r="F524" s="350"/>
      <c r="G524" s="143" t="s">
        <v>1260</v>
      </c>
      <c r="H524" s="144">
        <v>9.2999999999999999E-2</v>
      </c>
      <c r="I524" s="145">
        <v>0.32</v>
      </c>
      <c r="J524" s="145">
        <v>0.02</v>
      </c>
    </row>
    <row r="525" spans="1:10" ht="25.5" x14ac:dyDescent="0.25">
      <c r="A525" s="172" t="s">
        <v>1039</v>
      </c>
      <c r="B525" s="142" t="s">
        <v>1298</v>
      </c>
      <c r="C525" s="172" t="s">
        <v>180</v>
      </c>
      <c r="D525" s="172" t="s">
        <v>1299</v>
      </c>
      <c r="E525" s="350" t="s">
        <v>1042</v>
      </c>
      <c r="F525" s="350"/>
      <c r="G525" s="143" t="s">
        <v>1043</v>
      </c>
      <c r="H525" s="144">
        <v>0.36299999999999999</v>
      </c>
      <c r="I525" s="145">
        <v>20.81</v>
      </c>
      <c r="J525" s="145">
        <v>7.55</v>
      </c>
    </row>
    <row r="526" spans="1:10" ht="25.5" x14ac:dyDescent="0.25">
      <c r="A526" s="172" t="s">
        <v>1039</v>
      </c>
      <c r="B526" s="142" t="s">
        <v>1063</v>
      </c>
      <c r="C526" s="172" t="s">
        <v>180</v>
      </c>
      <c r="D526" s="172" t="s">
        <v>1064</v>
      </c>
      <c r="E526" s="350" t="s">
        <v>1042</v>
      </c>
      <c r="F526" s="350"/>
      <c r="G526" s="143" t="s">
        <v>1043</v>
      </c>
      <c r="H526" s="144">
        <v>0.54400000000000004</v>
      </c>
      <c r="I526" s="145">
        <v>14.76</v>
      </c>
      <c r="J526" s="145">
        <v>8.02</v>
      </c>
    </row>
    <row r="527" spans="1:10" ht="38.25" x14ac:dyDescent="0.25">
      <c r="A527" s="173" t="s">
        <v>1049</v>
      </c>
      <c r="B527" s="146" t="s">
        <v>1300</v>
      </c>
      <c r="C527" s="173" t="s">
        <v>180</v>
      </c>
      <c r="D527" s="173" t="s">
        <v>1301</v>
      </c>
      <c r="E527" s="349" t="s">
        <v>1052</v>
      </c>
      <c r="F527" s="349"/>
      <c r="G527" s="147" t="s">
        <v>184</v>
      </c>
      <c r="H527" s="148">
        <v>1.1499999999999999</v>
      </c>
      <c r="I527" s="149">
        <v>301.61</v>
      </c>
      <c r="J527" s="149">
        <v>346.85</v>
      </c>
    </row>
    <row r="528" spans="1:10" x14ac:dyDescent="0.25">
      <c r="A528" s="169"/>
      <c r="B528" s="169"/>
      <c r="C528" s="169"/>
      <c r="D528" s="169"/>
      <c r="E528" s="169" t="s">
        <v>1053</v>
      </c>
      <c r="F528" s="150">
        <v>12.43</v>
      </c>
      <c r="G528" s="169" t="s">
        <v>1054</v>
      </c>
      <c r="H528" s="150">
        <v>0</v>
      </c>
      <c r="I528" s="169" t="s">
        <v>1055</v>
      </c>
      <c r="J528" s="150">
        <v>12.43</v>
      </c>
    </row>
    <row r="529" spans="1:10" ht="14.45" customHeight="1" x14ac:dyDescent="0.25">
      <c r="A529" s="169"/>
      <c r="B529" s="169"/>
      <c r="C529" s="169"/>
      <c r="D529" s="169"/>
      <c r="E529" s="169" t="s">
        <v>2581</v>
      </c>
      <c r="F529" s="150">
        <v>0</v>
      </c>
      <c r="G529" s="169"/>
      <c r="H529" s="351" t="s">
        <v>2582</v>
      </c>
      <c r="I529" s="351"/>
      <c r="J529" s="150">
        <v>362.58</v>
      </c>
    </row>
    <row r="530" spans="1:10" ht="15.75" thickBot="1" x14ac:dyDescent="0.3">
      <c r="A530" s="161"/>
      <c r="B530" s="161"/>
      <c r="C530" s="161"/>
      <c r="D530" s="161"/>
      <c r="E530" s="161"/>
      <c r="F530" s="161"/>
      <c r="G530" s="161" t="s">
        <v>1056</v>
      </c>
      <c r="H530" s="151">
        <v>19.5</v>
      </c>
      <c r="I530" s="161" t="s">
        <v>1057</v>
      </c>
      <c r="J530" s="162">
        <v>7070.31</v>
      </c>
    </row>
    <row r="531" spans="1:10" ht="15.75" thickTop="1" x14ac:dyDescent="0.25">
      <c r="A531" s="152"/>
      <c r="B531" s="152"/>
      <c r="C531" s="152"/>
      <c r="D531" s="152"/>
      <c r="E531" s="152"/>
      <c r="F531" s="152"/>
      <c r="G531" s="152"/>
      <c r="H531" s="152"/>
      <c r="I531" s="152"/>
      <c r="J531" s="152"/>
    </row>
    <row r="532" spans="1:10" x14ac:dyDescent="0.25">
      <c r="A532" s="170" t="s">
        <v>420</v>
      </c>
      <c r="B532" s="139" t="s">
        <v>1029</v>
      </c>
      <c r="C532" s="170" t="s">
        <v>1030</v>
      </c>
      <c r="D532" s="170" t="s">
        <v>1031</v>
      </c>
      <c r="E532" s="352" t="s">
        <v>1032</v>
      </c>
      <c r="F532" s="352"/>
      <c r="G532" s="140" t="s">
        <v>1033</v>
      </c>
      <c r="H532" s="139" t="s">
        <v>1034</v>
      </c>
      <c r="I532" s="139" t="s">
        <v>1035</v>
      </c>
      <c r="J532" s="139" t="s">
        <v>1036</v>
      </c>
    </row>
    <row r="533" spans="1:10" ht="38.25" x14ac:dyDescent="0.25">
      <c r="A533" s="171" t="s">
        <v>1037</v>
      </c>
      <c r="B533" s="136" t="s">
        <v>421</v>
      </c>
      <c r="C533" s="171" t="s">
        <v>180</v>
      </c>
      <c r="D533" s="171" t="s">
        <v>422</v>
      </c>
      <c r="E533" s="353" t="s">
        <v>1078</v>
      </c>
      <c r="F533" s="353"/>
      <c r="G533" s="137" t="s">
        <v>179</v>
      </c>
      <c r="H533" s="141">
        <v>1</v>
      </c>
      <c r="I533" s="138">
        <v>52.62</v>
      </c>
      <c r="J533" s="138">
        <v>52.62</v>
      </c>
    </row>
    <row r="534" spans="1:10" ht="26.45" customHeight="1" x14ac:dyDescent="0.25">
      <c r="A534" s="172" t="s">
        <v>1039</v>
      </c>
      <c r="B534" s="142" t="s">
        <v>1302</v>
      </c>
      <c r="C534" s="172" t="s">
        <v>180</v>
      </c>
      <c r="D534" s="172" t="s">
        <v>1303</v>
      </c>
      <c r="E534" s="350" t="s">
        <v>1256</v>
      </c>
      <c r="F534" s="350"/>
      <c r="G534" s="143" t="s">
        <v>1257</v>
      </c>
      <c r="H534" s="144">
        <v>1.7000000000000001E-2</v>
      </c>
      <c r="I534" s="145">
        <v>23.18</v>
      </c>
      <c r="J534" s="145">
        <v>0.39</v>
      </c>
    </row>
    <row r="535" spans="1:10" ht="26.45" customHeight="1" x14ac:dyDescent="0.25">
      <c r="A535" s="172" t="s">
        <v>1039</v>
      </c>
      <c r="B535" s="142" t="s">
        <v>1304</v>
      </c>
      <c r="C535" s="172" t="s">
        <v>180</v>
      </c>
      <c r="D535" s="172" t="s">
        <v>1305</v>
      </c>
      <c r="E535" s="350" t="s">
        <v>1256</v>
      </c>
      <c r="F535" s="350"/>
      <c r="G535" s="143" t="s">
        <v>1260</v>
      </c>
      <c r="H535" s="144">
        <v>1.4E-2</v>
      </c>
      <c r="I535" s="145">
        <v>20.2</v>
      </c>
      <c r="J535" s="145">
        <v>0.28000000000000003</v>
      </c>
    </row>
    <row r="536" spans="1:10" ht="25.5" x14ac:dyDescent="0.25">
      <c r="A536" s="172" t="s">
        <v>1039</v>
      </c>
      <c r="B536" s="142" t="s">
        <v>1306</v>
      </c>
      <c r="C536" s="172" t="s">
        <v>180</v>
      </c>
      <c r="D536" s="172" t="s">
        <v>1307</v>
      </c>
      <c r="E536" s="350" t="s">
        <v>1042</v>
      </c>
      <c r="F536" s="350"/>
      <c r="G536" s="143" t="s">
        <v>1043</v>
      </c>
      <c r="H536" s="144">
        <v>0.47099999999999997</v>
      </c>
      <c r="I536" s="145">
        <v>17.03</v>
      </c>
      <c r="J536" s="145">
        <v>8.02</v>
      </c>
    </row>
    <row r="537" spans="1:10" ht="25.5" x14ac:dyDescent="0.25">
      <c r="A537" s="172" t="s">
        <v>1039</v>
      </c>
      <c r="B537" s="142" t="s">
        <v>1059</v>
      </c>
      <c r="C537" s="172" t="s">
        <v>180</v>
      </c>
      <c r="D537" s="172" t="s">
        <v>1060</v>
      </c>
      <c r="E537" s="350" t="s">
        <v>1042</v>
      </c>
      <c r="F537" s="350"/>
      <c r="G537" s="143" t="s">
        <v>1043</v>
      </c>
      <c r="H537" s="144">
        <v>1.145</v>
      </c>
      <c r="I537" s="145">
        <v>20.66</v>
      </c>
      <c r="J537" s="145">
        <v>23.65</v>
      </c>
    </row>
    <row r="538" spans="1:10" ht="25.5" x14ac:dyDescent="0.25">
      <c r="A538" s="173" t="s">
        <v>1049</v>
      </c>
      <c r="B538" s="146" t="s">
        <v>1308</v>
      </c>
      <c r="C538" s="173" t="s">
        <v>180</v>
      </c>
      <c r="D538" s="173" t="s">
        <v>1309</v>
      </c>
      <c r="E538" s="349" t="s">
        <v>1052</v>
      </c>
      <c r="F538" s="349"/>
      <c r="G538" s="147" t="s">
        <v>1070</v>
      </c>
      <c r="H538" s="148">
        <v>1.7000000000000001E-2</v>
      </c>
      <c r="I538" s="149">
        <v>4.08</v>
      </c>
      <c r="J538" s="149">
        <v>0.06</v>
      </c>
    </row>
    <row r="539" spans="1:10" ht="25.5" x14ac:dyDescent="0.25">
      <c r="A539" s="173" t="s">
        <v>1049</v>
      </c>
      <c r="B539" s="146" t="s">
        <v>1071</v>
      </c>
      <c r="C539" s="173" t="s">
        <v>180</v>
      </c>
      <c r="D539" s="173" t="s">
        <v>1072</v>
      </c>
      <c r="E539" s="349" t="s">
        <v>1052</v>
      </c>
      <c r="F539" s="349"/>
      <c r="G539" s="147" t="s">
        <v>141</v>
      </c>
      <c r="H539" s="148">
        <v>0.60499999999999998</v>
      </c>
      <c r="I539" s="149">
        <v>3.32</v>
      </c>
      <c r="J539" s="149">
        <v>2</v>
      </c>
    </row>
    <row r="540" spans="1:10" x14ac:dyDescent="0.25">
      <c r="A540" s="173" t="s">
        <v>1049</v>
      </c>
      <c r="B540" s="146" t="s">
        <v>1310</v>
      </c>
      <c r="C540" s="173" t="s">
        <v>180</v>
      </c>
      <c r="D540" s="173" t="s">
        <v>1311</v>
      </c>
      <c r="E540" s="349" t="s">
        <v>1052</v>
      </c>
      <c r="F540" s="349"/>
      <c r="G540" s="147" t="s">
        <v>144</v>
      </c>
      <c r="H540" s="148">
        <v>3.4000000000000002E-2</v>
      </c>
      <c r="I540" s="149">
        <v>13.31</v>
      </c>
      <c r="J540" s="149">
        <v>0.45</v>
      </c>
    </row>
    <row r="541" spans="1:10" x14ac:dyDescent="0.25">
      <c r="A541" s="173" t="s">
        <v>1049</v>
      </c>
      <c r="B541" s="146" t="s">
        <v>1318</v>
      </c>
      <c r="C541" s="173" t="s">
        <v>180</v>
      </c>
      <c r="D541" s="173" t="s">
        <v>1319</v>
      </c>
      <c r="E541" s="349" t="s">
        <v>1052</v>
      </c>
      <c r="F541" s="349"/>
      <c r="G541" s="147" t="s">
        <v>144</v>
      </c>
      <c r="H541" s="148">
        <v>2.5999999999999999E-2</v>
      </c>
      <c r="I541" s="149">
        <v>10.99</v>
      </c>
      <c r="J541" s="149">
        <v>0.28000000000000003</v>
      </c>
    </row>
    <row r="542" spans="1:10" ht="25.5" x14ac:dyDescent="0.25">
      <c r="A542" s="173" t="s">
        <v>1049</v>
      </c>
      <c r="B542" s="146" t="s">
        <v>1314</v>
      </c>
      <c r="C542" s="173" t="s">
        <v>180</v>
      </c>
      <c r="D542" s="173" t="s">
        <v>1315</v>
      </c>
      <c r="E542" s="349" t="s">
        <v>1052</v>
      </c>
      <c r="F542" s="349"/>
      <c r="G542" s="147" t="s">
        <v>141</v>
      </c>
      <c r="H542" s="148">
        <v>0.56699999999999995</v>
      </c>
      <c r="I542" s="149">
        <v>1.19</v>
      </c>
      <c r="J542" s="149">
        <v>0.67</v>
      </c>
    </row>
    <row r="543" spans="1:10" ht="25.5" x14ac:dyDescent="0.25">
      <c r="A543" s="173" t="s">
        <v>1049</v>
      </c>
      <c r="B543" s="146" t="s">
        <v>1249</v>
      </c>
      <c r="C543" s="173" t="s">
        <v>180</v>
      </c>
      <c r="D543" s="173" t="s">
        <v>1250</v>
      </c>
      <c r="E543" s="349" t="s">
        <v>1052</v>
      </c>
      <c r="F543" s="349"/>
      <c r="G543" s="147" t="s">
        <v>141</v>
      </c>
      <c r="H543" s="148">
        <v>1.008</v>
      </c>
      <c r="I543" s="149">
        <v>16.690000000000001</v>
      </c>
      <c r="J543" s="149">
        <v>16.82</v>
      </c>
    </row>
    <row r="544" spans="1:10" x14ac:dyDescent="0.25">
      <c r="A544" s="169"/>
      <c r="B544" s="169"/>
      <c r="C544" s="169"/>
      <c r="D544" s="169"/>
      <c r="E544" s="169" t="s">
        <v>1053</v>
      </c>
      <c r="F544" s="150">
        <v>26.61</v>
      </c>
      <c r="G544" s="169" t="s">
        <v>1054</v>
      </c>
      <c r="H544" s="150">
        <v>0</v>
      </c>
      <c r="I544" s="169" t="s">
        <v>1055</v>
      </c>
      <c r="J544" s="150">
        <v>26.61</v>
      </c>
    </row>
    <row r="545" spans="1:10" ht="14.45" customHeight="1" x14ac:dyDescent="0.25">
      <c r="A545" s="169"/>
      <c r="B545" s="169"/>
      <c r="C545" s="169"/>
      <c r="D545" s="169"/>
      <c r="E545" s="169" t="s">
        <v>2581</v>
      </c>
      <c r="F545" s="150">
        <v>0</v>
      </c>
      <c r="G545" s="169"/>
      <c r="H545" s="351" t="s">
        <v>2582</v>
      </c>
      <c r="I545" s="351"/>
      <c r="J545" s="150">
        <v>52.62</v>
      </c>
    </row>
    <row r="546" spans="1:10" ht="15.75" thickBot="1" x14ac:dyDescent="0.3">
      <c r="A546" s="161"/>
      <c r="B546" s="161"/>
      <c r="C546" s="161"/>
      <c r="D546" s="161"/>
      <c r="E546" s="161"/>
      <c r="F546" s="161"/>
      <c r="G546" s="161" t="s">
        <v>1056</v>
      </c>
      <c r="H546" s="151">
        <v>205</v>
      </c>
      <c r="I546" s="161" t="s">
        <v>1057</v>
      </c>
      <c r="J546" s="162">
        <v>10787.1</v>
      </c>
    </row>
    <row r="547" spans="1:10" ht="15.75" thickTop="1" x14ac:dyDescent="0.25">
      <c r="A547" s="152"/>
      <c r="B547" s="152"/>
      <c r="C547" s="152"/>
      <c r="D547" s="152"/>
      <c r="E547" s="152"/>
      <c r="F547" s="152"/>
      <c r="G547" s="152"/>
      <c r="H547" s="152"/>
      <c r="I547" s="152"/>
      <c r="J547" s="152"/>
    </row>
    <row r="548" spans="1:10" x14ac:dyDescent="0.25">
      <c r="A548" s="170" t="s">
        <v>423</v>
      </c>
      <c r="B548" s="139" t="s">
        <v>1029</v>
      </c>
      <c r="C548" s="170" t="s">
        <v>1030</v>
      </c>
      <c r="D548" s="170" t="s">
        <v>1031</v>
      </c>
      <c r="E548" s="352" t="s">
        <v>1032</v>
      </c>
      <c r="F548" s="352"/>
      <c r="G548" s="140" t="s">
        <v>1033</v>
      </c>
      <c r="H548" s="139" t="s">
        <v>1034</v>
      </c>
      <c r="I548" s="139" t="s">
        <v>1035</v>
      </c>
      <c r="J548" s="139" t="s">
        <v>1036</v>
      </c>
    </row>
    <row r="549" spans="1:10" ht="26.45" customHeight="1" x14ac:dyDescent="0.25">
      <c r="A549" s="171" t="s">
        <v>1037</v>
      </c>
      <c r="B549" s="136" t="s">
        <v>424</v>
      </c>
      <c r="C549" s="171" t="s">
        <v>180</v>
      </c>
      <c r="D549" s="171" t="s">
        <v>425</v>
      </c>
      <c r="E549" s="353" t="s">
        <v>1146</v>
      </c>
      <c r="F549" s="353"/>
      <c r="G549" s="137" t="s">
        <v>184</v>
      </c>
      <c r="H549" s="141">
        <v>1</v>
      </c>
      <c r="I549" s="138">
        <v>29.39</v>
      </c>
      <c r="J549" s="138">
        <v>29.39</v>
      </c>
    </row>
    <row r="550" spans="1:10" ht="26.45" customHeight="1" x14ac:dyDescent="0.25">
      <c r="A550" s="172" t="s">
        <v>1039</v>
      </c>
      <c r="B550" s="142" t="s">
        <v>1320</v>
      </c>
      <c r="C550" s="172" t="s">
        <v>180</v>
      </c>
      <c r="D550" s="172" t="s">
        <v>1321</v>
      </c>
      <c r="E550" s="350" t="s">
        <v>1256</v>
      </c>
      <c r="F550" s="350"/>
      <c r="G550" s="143" t="s">
        <v>1257</v>
      </c>
      <c r="H550" s="144">
        <v>0.30399999999999999</v>
      </c>
      <c r="I550" s="145">
        <v>69.37</v>
      </c>
      <c r="J550" s="145">
        <v>21.08</v>
      </c>
    </row>
    <row r="551" spans="1:10" ht="26.45" customHeight="1" x14ac:dyDescent="0.25">
      <c r="A551" s="172" t="s">
        <v>1039</v>
      </c>
      <c r="B551" s="142" t="s">
        <v>1322</v>
      </c>
      <c r="C551" s="172" t="s">
        <v>180</v>
      </c>
      <c r="D551" s="172" t="s">
        <v>1323</v>
      </c>
      <c r="E551" s="350" t="s">
        <v>1256</v>
      </c>
      <c r="F551" s="350"/>
      <c r="G551" s="143" t="s">
        <v>1260</v>
      </c>
      <c r="H551" s="144">
        <v>0.125</v>
      </c>
      <c r="I551" s="145">
        <v>40.51</v>
      </c>
      <c r="J551" s="145">
        <v>5.0599999999999996</v>
      </c>
    </row>
    <row r="552" spans="1:10" ht="25.5" x14ac:dyDescent="0.25">
      <c r="A552" s="172" t="s">
        <v>1039</v>
      </c>
      <c r="B552" s="142" t="s">
        <v>1298</v>
      </c>
      <c r="C552" s="172" t="s">
        <v>180</v>
      </c>
      <c r="D552" s="172" t="s">
        <v>1299</v>
      </c>
      <c r="E552" s="350" t="s">
        <v>1042</v>
      </c>
      <c r="F552" s="350"/>
      <c r="G552" s="143" t="s">
        <v>1043</v>
      </c>
      <c r="H552" s="144">
        <v>0.104</v>
      </c>
      <c r="I552" s="145">
        <v>20.81</v>
      </c>
      <c r="J552" s="145">
        <v>2.16</v>
      </c>
    </row>
    <row r="553" spans="1:10" ht="25.5" x14ac:dyDescent="0.25">
      <c r="A553" s="172" t="s">
        <v>1039</v>
      </c>
      <c r="B553" s="142" t="s">
        <v>1063</v>
      </c>
      <c r="C553" s="172" t="s">
        <v>180</v>
      </c>
      <c r="D553" s="172" t="s">
        <v>1064</v>
      </c>
      <c r="E553" s="350" t="s">
        <v>1042</v>
      </c>
      <c r="F553" s="350"/>
      <c r="G553" s="143" t="s">
        <v>1043</v>
      </c>
      <c r="H553" s="144">
        <v>7.3999999999999996E-2</v>
      </c>
      <c r="I553" s="145">
        <v>14.76</v>
      </c>
      <c r="J553" s="145">
        <v>1.0900000000000001</v>
      </c>
    </row>
    <row r="554" spans="1:10" x14ac:dyDescent="0.25">
      <c r="A554" s="169"/>
      <c r="B554" s="169"/>
      <c r="C554" s="169"/>
      <c r="D554" s="169"/>
      <c r="E554" s="169" t="s">
        <v>1053</v>
      </c>
      <c r="F554" s="150">
        <v>11.39</v>
      </c>
      <c r="G554" s="169" t="s">
        <v>1054</v>
      </c>
      <c r="H554" s="150">
        <v>0</v>
      </c>
      <c r="I554" s="169" t="s">
        <v>1055</v>
      </c>
      <c r="J554" s="150">
        <v>11.39</v>
      </c>
    </row>
    <row r="555" spans="1:10" ht="14.45" customHeight="1" x14ac:dyDescent="0.25">
      <c r="A555" s="169"/>
      <c r="B555" s="169"/>
      <c r="C555" s="169"/>
      <c r="D555" s="169"/>
      <c r="E555" s="169" t="s">
        <v>2581</v>
      </c>
      <c r="F555" s="150">
        <v>0</v>
      </c>
      <c r="G555" s="169"/>
      <c r="H555" s="351" t="s">
        <v>2582</v>
      </c>
      <c r="I555" s="351"/>
      <c r="J555" s="150">
        <v>29.39</v>
      </c>
    </row>
    <row r="556" spans="1:10" ht="15.75" thickBot="1" x14ac:dyDescent="0.3">
      <c r="A556" s="161"/>
      <c r="B556" s="161"/>
      <c r="C556" s="161"/>
      <c r="D556" s="161"/>
      <c r="E556" s="161"/>
      <c r="F556" s="161"/>
      <c r="G556" s="161" t="s">
        <v>1056</v>
      </c>
      <c r="H556" s="151">
        <v>11.81</v>
      </c>
      <c r="I556" s="161" t="s">
        <v>1057</v>
      </c>
      <c r="J556" s="162">
        <v>347.09</v>
      </c>
    </row>
    <row r="557" spans="1:10" ht="15.75" thickTop="1" x14ac:dyDescent="0.25">
      <c r="A557" s="152"/>
      <c r="B557" s="152"/>
      <c r="C557" s="152"/>
      <c r="D557" s="152"/>
      <c r="E557" s="152"/>
      <c r="F557" s="152"/>
      <c r="G557" s="152"/>
      <c r="H557" s="152"/>
      <c r="I557" s="152"/>
      <c r="J557" s="152"/>
    </row>
    <row r="558" spans="1:10" x14ac:dyDescent="0.25">
      <c r="A558" s="174" t="s">
        <v>320</v>
      </c>
      <c r="B558" s="174"/>
      <c r="C558" s="174"/>
      <c r="D558" s="174" t="s">
        <v>30</v>
      </c>
      <c r="E558" s="174"/>
      <c r="F558" s="354"/>
      <c r="G558" s="354"/>
      <c r="H558" s="166"/>
      <c r="I558" s="174"/>
      <c r="J558" s="167">
        <v>40589.81</v>
      </c>
    </row>
    <row r="559" spans="1:10" x14ac:dyDescent="0.25">
      <c r="A559" s="170" t="s">
        <v>426</v>
      </c>
      <c r="B559" s="139" t="s">
        <v>1029</v>
      </c>
      <c r="C559" s="170" t="s">
        <v>1030</v>
      </c>
      <c r="D559" s="170" t="s">
        <v>1031</v>
      </c>
      <c r="E559" s="352" t="s">
        <v>1032</v>
      </c>
      <c r="F559" s="352"/>
      <c r="G559" s="140" t="s">
        <v>1033</v>
      </c>
      <c r="H559" s="139" t="s">
        <v>1034</v>
      </c>
      <c r="I559" s="139" t="s">
        <v>1035</v>
      </c>
      <c r="J559" s="139" t="s">
        <v>1036</v>
      </c>
    </row>
    <row r="560" spans="1:10" ht="25.5" x14ac:dyDescent="0.25">
      <c r="A560" s="171" t="s">
        <v>1037</v>
      </c>
      <c r="B560" s="136" t="s">
        <v>427</v>
      </c>
      <c r="C560" s="171" t="s">
        <v>252</v>
      </c>
      <c r="D560" s="171" t="s">
        <v>428</v>
      </c>
      <c r="E560" s="353" t="s">
        <v>1324</v>
      </c>
      <c r="F560" s="353"/>
      <c r="G560" s="137" t="s">
        <v>144</v>
      </c>
      <c r="H560" s="141">
        <v>1</v>
      </c>
      <c r="I560" s="138">
        <v>9</v>
      </c>
      <c r="J560" s="138">
        <v>9</v>
      </c>
    </row>
    <row r="561" spans="1:10" ht="25.5" x14ac:dyDescent="0.25">
      <c r="A561" s="172" t="s">
        <v>1039</v>
      </c>
      <c r="B561" s="142" t="s">
        <v>1063</v>
      </c>
      <c r="C561" s="172" t="s">
        <v>180</v>
      </c>
      <c r="D561" s="172" t="s">
        <v>1064</v>
      </c>
      <c r="E561" s="350" t="s">
        <v>1042</v>
      </c>
      <c r="F561" s="350"/>
      <c r="G561" s="143" t="s">
        <v>1043</v>
      </c>
      <c r="H561" s="144">
        <v>0.04</v>
      </c>
      <c r="I561" s="145">
        <v>14.76</v>
      </c>
      <c r="J561" s="145">
        <v>0.59</v>
      </c>
    </row>
    <row r="562" spans="1:10" ht="25.5" x14ac:dyDescent="0.25">
      <c r="A562" s="173" t="s">
        <v>1049</v>
      </c>
      <c r="B562" s="146" t="s">
        <v>1329</v>
      </c>
      <c r="C562" s="173" t="s">
        <v>252</v>
      </c>
      <c r="D562" s="173" t="s">
        <v>1330</v>
      </c>
      <c r="E562" s="349" t="s">
        <v>1325</v>
      </c>
      <c r="F562" s="349"/>
      <c r="G562" s="147" t="s">
        <v>1043</v>
      </c>
      <c r="H562" s="148">
        <v>0.04</v>
      </c>
      <c r="I562" s="149">
        <v>19.38</v>
      </c>
      <c r="J562" s="149">
        <v>0.77</v>
      </c>
    </row>
    <row r="563" spans="1:10" ht="38.25" x14ac:dyDescent="0.25">
      <c r="A563" s="173" t="s">
        <v>1049</v>
      </c>
      <c r="B563" s="146" t="s">
        <v>1326</v>
      </c>
      <c r="C563" s="173" t="s">
        <v>252</v>
      </c>
      <c r="D563" s="173" t="s">
        <v>1327</v>
      </c>
      <c r="E563" s="349" t="s">
        <v>1052</v>
      </c>
      <c r="F563" s="349"/>
      <c r="G563" s="147" t="s">
        <v>144</v>
      </c>
      <c r="H563" s="148">
        <v>1.05</v>
      </c>
      <c r="I563" s="149">
        <v>7.19</v>
      </c>
      <c r="J563" s="149">
        <v>7.54</v>
      </c>
    </row>
    <row r="564" spans="1:10" ht="25.5" x14ac:dyDescent="0.25">
      <c r="A564" s="173" t="s">
        <v>1049</v>
      </c>
      <c r="B564" s="146" t="s">
        <v>1328</v>
      </c>
      <c r="C564" s="173" t="s">
        <v>252</v>
      </c>
      <c r="D564" s="173" t="s">
        <v>1248</v>
      </c>
      <c r="E564" s="349" t="s">
        <v>1052</v>
      </c>
      <c r="F564" s="349"/>
      <c r="G564" s="147" t="s">
        <v>144</v>
      </c>
      <c r="H564" s="148">
        <v>0.01</v>
      </c>
      <c r="I564" s="149">
        <v>10</v>
      </c>
      <c r="J564" s="149">
        <v>0.1</v>
      </c>
    </row>
    <row r="565" spans="1:10" x14ac:dyDescent="0.25">
      <c r="A565" s="169"/>
      <c r="B565" s="169"/>
      <c r="C565" s="169"/>
      <c r="D565" s="169"/>
      <c r="E565" s="169" t="s">
        <v>1053</v>
      </c>
      <c r="F565" s="150">
        <v>1.22</v>
      </c>
      <c r="G565" s="169" t="s">
        <v>1054</v>
      </c>
      <c r="H565" s="150">
        <v>0</v>
      </c>
      <c r="I565" s="169" t="s">
        <v>1055</v>
      </c>
      <c r="J565" s="150">
        <v>1.22</v>
      </c>
    </row>
    <row r="566" spans="1:10" ht="14.45" customHeight="1" x14ac:dyDescent="0.25">
      <c r="A566" s="169"/>
      <c r="B566" s="169"/>
      <c r="C566" s="169"/>
      <c r="D566" s="169"/>
      <c r="E566" s="169" t="s">
        <v>2581</v>
      </c>
      <c r="F566" s="150">
        <v>0</v>
      </c>
      <c r="G566" s="169"/>
      <c r="H566" s="351" t="s">
        <v>2582</v>
      </c>
      <c r="I566" s="351"/>
      <c r="J566" s="150">
        <v>9</v>
      </c>
    </row>
    <row r="567" spans="1:10" ht="15.75" thickBot="1" x14ac:dyDescent="0.3">
      <c r="A567" s="161"/>
      <c r="B567" s="161"/>
      <c r="C567" s="161"/>
      <c r="D567" s="161"/>
      <c r="E567" s="161"/>
      <c r="F567" s="161"/>
      <c r="G567" s="161" t="s">
        <v>1056</v>
      </c>
      <c r="H567" s="151">
        <v>2993.76</v>
      </c>
      <c r="I567" s="161" t="s">
        <v>1057</v>
      </c>
      <c r="J567" s="162">
        <v>26943.84</v>
      </c>
    </row>
    <row r="568" spans="1:10" ht="15.75" thickTop="1" x14ac:dyDescent="0.25">
      <c r="A568" s="152"/>
      <c r="B568" s="152"/>
      <c r="C568" s="152"/>
      <c r="D568" s="152"/>
      <c r="E568" s="152"/>
      <c r="F568" s="152"/>
      <c r="G568" s="152"/>
      <c r="H568" s="152"/>
      <c r="I568" s="152"/>
      <c r="J568" s="152"/>
    </row>
    <row r="569" spans="1:10" x14ac:dyDescent="0.25">
      <c r="A569" s="170" t="s">
        <v>429</v>
      </c>
      <c r="B569" s="139" t="s">
        <v>1029</v>
      </c>
      <c r="C569" s="170" t="s">
        <v>1030</v>
      </c>
      <c r="D569" s="170" t="s">
        <v>1031</v>
      </c>
      <c r="E569" s="352" t="s">
        <v>1032</v>
      </c>
      <c r="F569" s="352"/>
      <c r="G569" s="140" t="s">
        <v>1033</v>
      </c>
      <c r="H569" s="139" t="s">
        <v>1034</v>
      </c>
      <c r="I569" s="139" t="s">
        <v>1035</v>
      </c>
      <c r="J569" s="139" t="s">
        <v>1036</v>
      </c>
    </row>
    <row r="570" spans="1:10" ht="38.25" x14ac:dyDescent="0.25">
      <c r="A570" s="171" t="s">
        <v>1037</v>
      </c>
      <c r="B570" s="136" t="s">
        <v>430</v>
      </c>
      <c r="C570" s="171" t="s">
        <v>180</v>
      </c>
      <c r="D570" s="171" t="s">
        <v>431</v>
      </c>
      <c r="E570" s="353" t="s">
        <v>1078</v>
      </c>
      <c r="F570" s="353"/>
      <c r="G570" s="137" t="s">
        <v>184</v>
      </c>
      <c r="H570" s="141">
        <v>1</v>
      </c>
      <c r="I570" s="138">
        <v>368.81</v>
      </c>
      <c r="J570" s="138">
        <v>368.81</v>
      </c>
    </row>
    <row r="571" spans="1:10" ht="26.45" customHeight="1" x14ac:dyDescent="0.25">
      <c r="A571" s="172" t="s">
        <v>1039</v>
      </c>
      <c r="B571" s="142" t="s">
        <v>1294</v>
      </c>
      <c r="C571" s="172" t="s">
        <v>180</v>
      </c>
      <c r="D571" s="172" t="s">
        <v>1295</v>
      </c>
      <c r="E571" s="350" t="s">
        <v>1256</v>
      </c>
      <c r="F571" s="350"/>
      <c r="G571" s="143" t="s">
        <v>1257</v>
      </c>
      <c r="H571" s="144">
        <v>6.6000000000000003E-2</v>
      </c>
      <c r="I571" s="145">
        <v>1.7</v>
      </c>
      <c r="J571" s="145">
        <v>0.11</v>
      </c>
    </row>
    <row r="572" spans="1:10" ht="26.45" customHeight="1" x14ac:dyDescent="0.25">
      <c r="A572" s="172" t="s">
        <v>1039</v>
      </c>
      <c r="B572" s="142" t="s">
        <v>1296</v>
      </c>
      <c r="C572" s="172" t="s">
        <v>180</v>
      </c>
      <c r="D572" s="172" t="s">
        <v>1297</v>
      </c>
      <c r="E572" s="350" t="s">
        <v>1256</v>
      </c>
      <c r="F572" s="350"/>
      <c r="G572" s="143" t="s">
        <v>1260</v>
      </c>
      <c r="H572" s="144">
        <v>6.6000000000000003E-2</v>
      </c>
      <c r="I572" s="145">
        <v>0.32</v>
      </c>
      <c r="J572" s="145">
        <v>0.02</v>
      </c>
    </row>
    <row r="573" spans="1:10" ht="25.5" x14ac:dyDescent="0.25">
      <c r="A573" s="172" t="s">
        <v>1039</v>
      </c>
      <c r="B573" s="142" t="s">
        <v>1298</v>
      </c>
      <c r="C573" s="172" t="s">
        <v>180</v>
      </c>
      <c r="D573" s="172" t="s">
        <v>1299</v>
      </c>
      <c r="E573" s="350" t="s">
        <v>1042</v>
      </c>
      <c r="F573" s="350"/>
      <c r="G573" s="143" t="s">
        <v>1043</v>
      </c>
      <c r="H573" s="144">
        <v>0.504</v>
      </c>
      <c r="I573" s="145">
        <v>20.81</v>
      </c>
      <c r="J573" s="145">
        <v>10.48</v>
      </c>
    </row>
    <row r="574" spans="1:10" ht="25.5" x14ac:dyDescent="0.25">
      <c r="A574" s="172" t="s">
        <v>1039</v>
      </c>
      <c r="B574" s="142" t="s">
        <v>1063</v>
      </c>
      <c r="C574" s="172" t="s">
        <v>180</v>
      </c>
      <c r="D574" s="172" t="s">
        <v>1064</v>
      </c>
      <c r="E574" s="350" t="s">
        <v>1042</v>
      </c>
      <c r="F574" s="350"/>
      <c r="G574" s="143" t="s">
        <v>1043</v>
      </c>
      <c r="H574" s="144">
        <v>0.504</v>
      </c>
      <c r="I574" s="145">
        <v>14.76</v>
      </c>
      <c r="J574" s="145">
        <v>7.43</v>
      </c>
    </row>
    <row r="575" spans="1:10" ht="38.25" x14ac:dyDescent="0.25">
      <c r="A575" s="173" t="s">
        <v>1049</v>
      </c>
      <c r="B575" s="146" t="s">
        <v>1300</v>
      </c>
      <c r="C575" s="173" t="s">
        <v>180</v>
      </c>
      <c r="D575" s="173" t="s">
        <v>1301</v>
      </c>
      <c r="E575" s="349" t="s">
        <v>1052</v>
      </c>
      <c r="F575" s="349"/>
      <c r="G575" s="147" t="s">
        <v>184</v>
      </c>
      <c r="H575" s="148">
        <v>1.163</v>
      </c>
      <c r="I575" s="149">
        <v>301.61</v>
      </c>
      <c r="J575" s="149">
        <v>350.77</v>
      </c>
    </row>
    <row r="576" spans="1:10" x14ac:dyDescent="0.25">
      <c r="A576" s="169"/>
      <c r="B576" s="169"/>
      <c r="C576" s="169"/>
      <c r="D576" s="169"/>
      <c r="E576" s="169" t="s">
        <v>1053</v>
      </c>
      <c r="F576" s="150">
        <v>14.420000000000002</v>
      </c>
      <c r="G576" s="169" t="s">
        <v>1054</v>
      </c>
      <c r="H576" s="150">
        <v>0</v>
      </c>
      <c r="I576" s="169" t="s">
        <v>1055</v>
      </c>
      <c r="J576" s="150">
        <v>14.420000000000002</v>
      </c>
    </row>
    <row r="577" spans="1:10" ht="14.45" customHeight="1" x14ac:dyDescent="0.25">
      <c r="A577" s="169"/>
      <c r="B577" s="169"/>
      <c r="C577" s="169"/>
      <c r="D577" s="169"/>
      <c r="E577" s="169" t="s">
        <v>2581</v>
      </c>
      <c r="F577" s="150">
        <v>0</v>
      </c>
      <c r="G577" s="169"/>
      <c r="H577" s="351" t="s">
        <v>2582</v>
      </c>
      <c r="I577" s="351"/>
      <c r="J577" s="150">
        <v>368.81</v>
      </c>
    </row>
    <row r="578" spans="1:10" ht="15.75" thickBot="1" x14ac:dyDescent="0.3">
      <c r="A578" s="161"/>
      <c r="B578" s="161"/>
      <c r="C578" s="161"/>
      <c r="D578" s="161"/>
      <c r="E578" s="161"/>
      <c r="F578" s="161"/>
      <c r="G578" s="161" t="s">
        <v>1056</v>
      </c>
      <c r="H578" s="151">
        <v>37</v>
      </c>
      <c r="I578" s="161" t="s">
        <v>1057</v>
      </c>
      <c r="J578" s="162">
        <v>13645.97</v>
      </c>
    </row>
    <row r="579" spans="1:10" ht="15.75" thickTop="1" x14ac:dyDescent="0.25">
      <c r="A579" s="152"/>
      <c r="B579" s="152"/>
      <c r="C579" s="152"/>
      <c r="D579" s="152"/>
      <c r="E579" s="152"/>
      <c r="F579" s="152"/>
      <c r="G579" s="152"/>
      <c r="H579" s="152"/>
      <c r="I579" s="152"/>
      <c r="J579" s="152"/>
    </row>
    <row r="580" spans="1:10" x14ac:dyDescent="0.25">
      <c r="A580" s="174" t="s">
        <v>321</v>
      </c>
      <c r="B580" s="174"/>
      <c r="C580" s="174"/>
      <c r="D580" s="174" t="s">
        <v>432</v>
      </c>
      <c r="E580" s="174"/>
      <c r="F580" s="354"/>
      <c r="G580" s="354"/>
      <c r="H580" s="166"/>
      <c r="I580" s="174"/>
      <c r="J580" s="167">
        <v>20191.72</v>
      </c>
    </row>
    <row r="581" spans="1:10" x14ac:dyDescent="0.25">
      <c r="A581" s="170" t="s">
        <v>433</v>
      </c>
      <c r="B581" s="139" t="s">
        <v>1029</v>
      </c>
      <c r="C581" s="170" t="s">
        <v>1030</v>
      </c>
      <c r="D581" s="170" t="s">
        <v>1031</v>
      </c>
      <c r="E581" s="352" t="s">
        <v>1032</v>
      </c>
      <c r="F581" s="352"/>
      <c r="G581" s="140" t="s">
        <v>1033</v>
      </c>
      <c r="H581" s="139" t="s">
        <v>1034</v>
      </c>
      <c r="I581" s="139" t="s">
        <v>1035</v>
      </c>
      <c r="J581" s="139" t="s">
        <v>1036</v>
      </c>
    </row>
    <row r="582" spans="1:10" ht="38.25" x14ac:dyDescent="0.25">
      <c r="A582" s="171" t="s">
        <v>1037</v>
      </c>
      <c r="B582" s="136" t="s">
        <v>434</v>
      </c>
      <c r="C582" s="171" t="s">
        <v>180</v>
      </c>
      <c r="D582" s="171" t="s">
        <v>435</v>
      </c>
      <c r="E582" s="353" t="s">
        <v>1078</v>
      </c>
      <c r="F582" s="353"/>
      <c r="G582" s="137" t="s">
        <v>144</v>
      </c>
      <c r="H582" s="141">
        <v>1</v>
      </c>
      <c r="I582" s="138">
        <v>8.99</v>
      </c>
      <c r="J582" s="138">
        <v>8.99</v>
      </c>
    </row>
    <row r="583" spans="1:10" ht="26.45" customHeight="1" x14ac:dyDescent="0.25">
      <c r="A583" s="172" t="s">
        <v>1039</v>
      </c>
      <c r="B583" s="142" t="s">
        <v>1331</v>
      </c>
      <c r="C583" s="172" t="s">
        <v>180</v>
      </c>
      <c r="D583" s="172" t="s">
        <v>1332</v>
      </c>
      <c r="E583" s="350" t="s">
        <v>1078</v>
      </c>
      <c r="F583" s="350"/>
      <c r="G583" s="143" t="s">
        <v>144</v>
      </c>
      <c r="H583" s="144">
        <v>1</v>
      </c>
      <c r="I583" s="145">
        <v>6.3</v>
      </c>
      <c r="J583" s="145">
        <v>6.3</v>
      </c>
    </row>
    <row r="584" spans="1:10" ht="25.5" x14ac:dyDescent="0.25">
      <c r="A584" s="172" t="s">
        <v>1039</v>
      </c>
      <c r="B584" s="142" t="s">
        <v>1280</v>
      </c>
      <c r="C584" s="172" t="s">
        <v>180</v>
      </c>
      <c r="D584" s="172" t="s">
        <v>1281</v>
      </c>
      <c r="E584" s="350" t="s">
        <v>1042</v>
      </c>
      <c r="F584" s="350"/>
      <c r="G584" s="143" t="s">
        <v>1043</v>
      </c>
      <c r="H584" s="144">
        <v>1.6199999999999999E-2</v>
      </c>
      <c r="I584" s="145">
        <v>15.48</v>
      </c>
      <c r="J584" s="145">
        <v>0.25</v>
      </c>
    </row>
    <row r="585" spans="1:10" ht="25.5" x14ac:dyDescent="0.25">
      <c r="A585" s="172" t="s">
        <v>1039</v>
      </c>
      <c r="B585" s="142" t="s">
        <v>1282</v>
      </c>
      <c r="C585" s="172" t="s">
        <v>180</v>
      </c>
      <c r="D585" s="172" t="s">
        <v>1283</v>
      </c>
      <c r="E585" s="350" t="s">
        <v>1042</v>
      </c>
      <c r="F585" s="350"/>
      <c r="G585" s="143" t="s">
        <v>1043</v>
      </c>
      <c r="H585" s="144">
        <v>9.9299999999999999E-2</v>
      </c>
      <c r="I585" s="145">
        <v>20.68</v>
      </c>
      <c r="J585" s="145">
        <v>2.0499999999999998</v>
      </c>
    </row>
    <row r="586" spans="1:10" ht="25.5" x14ac:dyDescent="0.25">
      <c r="A586" s="173" t="s">
        <v>1049</v>
      </c>
      <c r="B586" s="146" t="s">
        <v>2647</v>
      </c>
      <c r="C586" s="173" t="s">
        <v>180</v>
      </c>
      <c r="D586" s="173" t="s">
        <v>2648</v>
      </c>
      <c r="E586" s="349" t="s">
        <v>1052</v>
      </c>
      <c r="F586" s="349"/>
      <c r="G586" s="147" t="s">
        <v>144</v>
      </c>
      <c r="H586" s="148">
        <v>2.5000000000000001E-2</v>
      </c>
      <c r="I586" s="149">
        <v>11.76</v>
      </c>
      <c r="J586" s="149">
        <v>0.28999999999999998</v>
      </c>
    </row>
    <row r="587" spans="1:10" ht="25.5" x14ac:dyDescent="0.25">
      <c r="A587" s="173" t="s">
        <v>1049</v>
      </c>
      <c r="B587" s="146" t="s">
        <v>1288</v>
      </c>
      <c r="C587" s="173" t="s">
        <v>180</v>
      </c>
      <c r="D587" s="173" t="s">
        <v>1289</v>
      </c>
      <c r="E587" s="349" t="s">
        <v>1052</v>
      </c>
      <c r="F587" s="349"/>
      <c r="G587" s="147" t="s">
        <v>187</v>
      </c>
      <c r="H587" s="148">
        <v>0.74299999999999999</v>
      </c>
      <c r="I587" s="149">
        <v>0.14000000000000001</v>
      </c>
      <c r="J587" s="149">
        <v>0.1</v>
      </c>
    </row>
    <row r="588" spans="1:10" x14ac:dyDescent="0.25">
      <c r="A588" s="169"/>
      <c r="B588" s="169"/>
      <c r="C588" s="169"/>
      <c r="D588" s="169"/>
      <c r="E588" s="169" t="s">
        <v>1053</v>
      </c>
      <c r="F588" s="150">
        <v>2.2999999999999998</v>
      </c>
      <c r="G588" s="169" t="s">
        <v>1054</v>
      </c>
      <c r="H588" s="150">
        <v>0</v>
      </c>
      <c r="I588" s="169" t="s">
        <v>1055</v>
      </c>
      <c r="J588" s="150">
        <v>2.2999999999999998</v>
      </c>
    </row>
    <row r="589" spans="1:10" ht="14.45" customHeight="1" x14ac:dyDescent="0.25">
      <c r="A589" s="169"/>
      <c r="B589" s="169"/>
      <c r="C589" s="169"/>
      <c r="D589" s="169"/>
      <c r="E589" s="169" t="s">
        <v>2581</v>
      </c>
      <c r="F589" s="150">
        <v>0</v>
      </c>
      <c r="G589" s="169"/>
      <c r="H589" s="351" t="s">
        <v>2582</v>
      </c>
      <c r="I589" s="351"/>
      <c r="J589" s="150">
        <v>8.99</v>
      </c>
    </row>
    <row r="590" spans="1:10" ht="15.75" thickBot="1" x14ac:dyDescent="0.3">
      <c r="A590" s="161"/>
      <c r="B590" s="161"/>
      <c r="C590" s="161"/>
      <c r="D590" s="161"/>
      <c r="E590" s="161"/>
      <c r="F590" s="161"/>
      <c r="G590" s="161" t="s">
        <v>1056</v>
      </c>
      <c r="H590" s="151">
        <v>190.78</v>
      </c>
      <c r="I590" s="161" t="s">
        <v>1057</v>
      </c>
      <c r="J590" s="162">
        <v>1715.11</v>
      </c>
    </row>
    <row r="591" spans="1:10" ht="15.75" thickTop="1" x14ac:dyDescent="0.25">
      <c r="A591" s="152"/>
      <c r="B591" s="152"/>
      <c r="C591" s="152"/>
      <c r="D591" s="152"/>
      <c r="E591" s="152"/>
      <c r="F591" s="152"/>
      <c r="G591" s="152"/>
      <c r="H591" s="152"/>
      <c r="I591" s="152"/>
      <c r="J591" s="152"/>
    </row>
    <row r="592" spans="1:10" x14ac:dyDescent="0.25">
      <c r="A592" s="170" t="s">
        <v>436</v>
      </c>
      <c r="B592" s="139" t="s">
        <v>1029</v>
      </c>
      <c r="C592" s="170" t="s">
        <v>1030</v>
      </c>
      <c r="D592" s="170" t="s">
        <v>1031</v>
      </c>
      <c r="E592" s="352" t="s">
        <v>1032</v>
      </c>
      <c r="F592" s="352"/>
      <c r="G592" s="140" t="s">
        <v>1033</v>
      </c>
      <c r="H592" s="139" t="s">
        <v>1034</v>
      </c>
      <c r="I592" s="139" t="s">
        <v>1035</v>
      </c>
      <c r="J592" s="139" t="s">
        <v>1036</v>
      </c>
    </row>
    <row r="593" spans="1:10" ht="38.25" x14ac:dyDescent="0.25">
      <c r="A593" s="171" t="s">
        <v>1037</v>
      </c>
      <c r="B593" s="136" t="s">
        <v>437</v>
      </c>
      <c r="C593" s="171" t="s">
        <v>180</v>
      </c>
      <c r="D593" s="171" t="s">
        <v>438</v>
      </c>
      <c r="E593" s="353" t="s">
        <v>1078</v>
      </c>
      <c r="F593" s="353"/>
      <c r="G593" s="137" t="s">
        <v>144</v>
      </c>
      <c r="H593" s="141">
        <v>1</v>
      </c>
      <c r="I593" s="138">
        <v>7.81</v>
      </c>
      <c r="J593" s="138">
        <v>7.81</v>
      </c>
    </row>
    <row r="594" spans="1:10" ht="26.45" customHeight="1" x14ac:dyDescent="0.25">
      <c r="A594" s="172" t="s">
        <v>1039</v>
      </c>
      <c r="B594" s="142" t="s">
        <v>1290</v>
      </c>
      <c r="C594" s="172" t="s">
        <v>180</v>
      </c>
      <c r="D594" s="172" t="s">
        <v>1291</v>
      </c>
      <c r="E594" s="350" t="s">
        <v>1078</v>
      </c>
      <c r="F594" s="350"/>
      <c r="G594" s="143" t="s">
        <v>144</v>
      </c>
      <c r="H594" s="144">
        <v>1</v>
      </c>
      <c r="I594" s="145">
        <v>5.74</v>
      </c>
      <c r="J594" s="145">
        <v>5.74</v>
      </c>
    </row>
    <row r="595" spans="1:10" ht="25.5" x14ac:dyDescent="0.25">
      <c r="A595" s="172" t="s">
        <v>1039</v>
      </c>
      <c r="B595" s="142" t="s">
        <v>1280</v>
      </c>
      <c r="C595" s="172" t="s">
        <v>180</v>
      </c>
      <c r="D595" s="172" t="s">
        <v>1281</v>
      </c>
      <c r="E595" s="350" t="s">
        <v>1042</v>
      </c>
      <c r="F595" s="350"/>
      <c r="G595" s="143" t="s">
        <v>1043</v>
      </c>
      <c r="H595" s="144">
        <v>1.21E-2</v>
      </c>
      <c r="I595" s="145">
        <v>15.48</v>
      </c>
      <c r="J595" s="145">
        <v>0.18</v>
      </c>
    </row>
    <row r="596" spans="1:10" ht="25.5" x14ac:dyDescent="0.25">
      <c r="A596" s="172" t="s">
        <v>1039</v>
      </c>
      <c r="B596" s="142" t="s">
        <v>1282</v>
      </c>
      <c r="C596" s="172" t="s">
        <v>180</v>
      </c>
      <c r="D596" s="172" t="s">
        <v>1283</v>
      </c>
      <c r="E596" s="350" t="s">
        <v>1042</v>
      </c>
      <c r="F596" s="350"/>
      <c r="G596" s="143" t="s">
        <v>1043</v>
      </c>
      <c r="H596" s="144">
        <v>7.4300000000000005E-2</v>
      </c>
      <c r="I596" s="145">
        <v>20.68</v>
      </c>
      <c r="J596" s="145">
        <v>1.53</v>
      </c>
    </row>
    <row r="597" spans="1:10" ht="25.5" x14ac:dyDescent="0.25">
      <c r="A597" s="173" t="s">
        <v>1049</v>
      </c>
      <c r="B597" s="146" t="s">
        <v>2647</v>
      </c>
      <c r="C597" s="173" t="s">
        <v>180</v>
      </c>
      <c r="D597" s="173" t="s">
        <v>2648</v>
      </c>
      <c r="E597" s="349" t="s">
        <v>1052</v>
      </c>
      <c r="F597" s="349"/>
      <c r="G597" s="147" t="s">
        <v>144</v>
      </c>
      <c r="H597" s="148">
        <v>2.5000000000000001E-2</v>
      </c>
      <c r="I597" s="149">
        <v>11.76</v>
      </c>
      <c r="J597" s="149">
        <v>0.28999999999999998</v>
      </c>
    </row>
    <row r="598" spans="1:10" ht="25.5" x14ac:dyDescent="0.25">
      <c r="A598" s="173" t="s">
        <v>1049</v>
      </c>
      <c r="B598" s="146" t="s">
        <v>1288</v>
      </c>
      <c r="C598" s="173" t="s">
        <v>180</v>
      </c>
      <c r="D598" s="173" t="s">
        <v>1289</v>
      </c>
      <c r="E598" s="349" t="s">
        <v>1052</v>
      </c>
      <c r="F598" s="349"/>
      <c r="G598" s="147" t="s">
        <v>187</v>
      </c>
      <c r="H598" s="148">
        <v>0.54300000000000004</v>
      </c>
      <c r="I598" s="149">
        <v>0.14000000000000001</v>
      </c>
      <c r="J598" s="149">
        <v>7.0000000000000007E-2</v>
      </c>
    </row>
    <row r="599" spans="1:10" x14ac:dyDescent="0.25">
      <c r="A599" s="169"/>
      <c r="B599" s="169"/>
      <c r="C599" s="169"/>
      <c r="D599" s="169"/>
      <c r="E599" s="169" t="s">
        <v>1053</v>
      </c>
      <c r="F599" s="150">
        <v>1.64</v>
      </c>
      <c r="G599" s="169" t="s">
        <v>1054</v>
      </c>
      <c r="H599" s="150">
        <v>0</v>
      </c>
      <c r="I599" s="169" t="s">
        <v>1055</v>
      </c>
      <c r="J599" s="150">
        <v>1.64</v>
      </c>
    </row>
    <row r="600" spans="1:10" ht="14.45" customHeight="1" x14ac:dyDescent="0.25">
      <c r="A600" s="169"/>
      <c r="B600" s="169"/>
      <c r="C600" s="169"/>
      <c r="D600" s="169"/>
      <c r="E600" s="169" t="s">
        <v>2581</v>
      </c>
      <c r="F600" s="150">
        <v>0</v>
      </c>
      <c r="G600" s="169"/>
      <c r="H600" s="351" t="s">
        <v>2582</v>
      </c>
      <c r="I600" s="351"/>
      <c r="J600" s="150">
        <v>7.81</v>
      </c>
    </row>
    <row r="601" spans="1:10" ht="15.75" thickBot="1" x14ac:dyDescent="0.3">
      <c r="A601" s="161"/>
      <c r="B601" s="161"/>
      <c r="C601" s="161"/>
      <c r="D601" s="161"/>
      <c r="E601" s="161"/>
      <c r="F601" s="161"/>
      <c r="G601" s="161" t="s">
        <v>1056</v>
      </c>
      <c r="H601" s="151">
        <v>10.84</v>
      </c>
      <c r="I601" s="161" t="s">
        <v>1057</v>
      </c>
      <c r="J601" s="162">
        <v>84.66</v>
      </c>
    </row>
    <row r="602" spans="1:10" ht="15.75" thickTop="1" x14ac:dyDescent="0.25">
      <c r="A602" s="152"/>
      <c r="B602" s="152"/>
      <c r="C602" s="152"/>
      <c r="D602" s="152"/>
      <c r="E602" s="152"/>
      <c r="F602" s="152"/>
      <c r="G602" s="152"/>
      <c r="H602" s="152"/>
      <c r="I602" s="152"/>
      <c r="J602" s="152"/>
    </row>
    <row r="603" spans="1:10" x14ac:dyDescent="0.25">
      <c r="A603" s="170" t="s">
        <v>439</v>
      </c>
      <c r="B603" s="139" t="s">
        <v>1029</v>
      </c>
      <c r="C603" s="170" t="s">
        <v>1030</v>
      </c>
      <c r="D603" s="170" t="s">
        <v>1031</v>
      </c>
      <c r="E603" s="352" t="s">
        <v>1032</v>
      </c>
      <c r="F603" s="352"/>
      <c r="G603" s="140" t="s">
        <v>1033</v>
      </c>
      <c r="H603" s="139" t="s">
        <v>1034</v>
      </c>
      <c r="I603" s="139" t="s">
        <v>1035</v>
      </c>
      <c r="J603" s="139" t="s">
        <v>1036</v>
      </c>
    </row>
    <row r="604" spans="1:10" ht="38.25" x14ac:dyDescent="0.25">
      <c r="A604" s="171" t="s">
        <v>1037</v>
      </c>
      <c r="B604" s="136" t="s">
        <v>440</v>
      </c>
      <c r="C604" s="171" t="s">
        <v>180</v>
      </c>
      <c r="D604" s="171" t="s">
        <v>441</v>
      </c>
      <c r="E604" s="353" t="s">
        <v>1078</v>
      </c>
      <c r="F604" s="353"/>
      <c r="G604" s="137" t="s">
        <v>144</v>
      </c>
      <c r="H604" s="141">
        <v>1</v>
      </c>
      <c r="I604" s="138">
        <v>6.47</v>
      </c>
      <c r="J604" s="138">
        <v>6.47</v>
      </c>
    </row>
    <row r="605" spans="1:10" ht="26.45" customHeight="1" x14ac:dyDescent="0.25">
      <c r="A605" s="172" t="s">
        <v>1039</v>
      </c>
      <c r="B605" s="142" t="s">
        <v>1292</v>
      </c>
      <c r="C605" s="172" t="s">
        <v>180</v>
      </c>
      <c r="D605" s="172" t="s">
        <v>1293</v>
      </c>
      <c r="E605" s="350" t="s">
        <v>1078</v>
      </c>
      <c r="F605" s="350"/>
      <c r="G605" s="143" t="s">
        <v>144</v>
      </c>
      <c r="H605" s="144">
        <v>1</v>
      </c>
      <c r="I605" s="145">
        <v>4.88</v>
      </c>
      <c r="J605" s="145">
        <v>4.88</v>
      </c>
    </row>
    <row r="606" spans="1:10" ht="25.5" x14ac:dyDescent="0.25">
      <c r="A606" s="172" t="s">
        <v>1039</v>
      </c>
      <c r="B606" s="142" t="s">
        <v>1280</v>
      </c>
      <c r="C606" s="172" t="s">
        <v>180</v>
      </c>
      <c r="D606" s="172" t="s">
        <v>1281</v>
      </c>
      <c r="E606" s="350" t="s">
        <v>1042</v>
      </c>
      <c r="F606" s="350"/>
      <c r="G606" s="143" t="s">
        <v>1043</v>
      </c>
      <c r="H606" s="144">
        <v>8.8999999999999999E-3</v>
      </c>
      <c r="I606" s="145">
        <v>15.48</v>
      </c>
      <c r="J606" s="145">
        <v>0.13</v>
      </c>
    </row>
    <row r="607" spans="1:10" ht="25.5" x14ac:dyDescent="0.25">
      <c r="A607" s="172" t="s">
        <v>1039</v>
      </c>
      <c r="B607" s="142" t="s">
        <v>1282</v>
      </c>
      <c r="C607" s="172" t="s">
        <v>180</v>
      </c>
      <c r="D607" s="172" t="s">
        <v>1283</v>
      </c>
      <c r="E607" s="350" t="s">
        <v>1042</v>
      </c>
      <c r="F607" s="350"/>
      <c r="G607" s="143" t="s">
        <v>1043</v>
      </c>
      <c r="H607" s="144">
        <v>5.4199999999999998E-2</v>
      </c>
      <c r="I607" s="145">
        <v>20.68</v>
      </c>
      <c r="J607" s="145">
        <v>1.1200000000000001</v>
      </c>
    </row>
    <row r="608" spans="1:10" ht="25.5" x14ac:dyDescent="0.25">
      <c r="A608" s="173" t="s">
        <v>1049</v>
      </c>
      <c r="B608" s="146" t="s">
        <v>2647</v>
      </c>
      <c r="C608" s="173" t="s">
        <v>180</v>
      </c>
      <c r="D608" s="173" t="s">
        <v>2648</v>
      </c>
      <c r="E608" s="349" t="s">
        <v>1052</v>
      </c>
      <c r="F608" s="349"/>
      <c r="G608" s="147" t="s">
        <v>144</v>
      </c>
      <c r="H608" s="148">
        <v>2.5000000000000001E-2</v>
      </c>
      <c r="I608" s="149">
        <v>11.76</v>
      </c>
      <c r="J608" s="149">
        <v>0.28999999999999998</v>
      </c>
    </row>
    <row r="609" spans="1:10" ht="25.5" x14ac:dyDescent="0.25">
      <c r="A609" s="173" t="s">
        <v>1049</v>
      </c>
      <c r="B609" s="146" t="s">
        <v>1288</v>
      </c>
      <c r="C609" s="173" t="s">
        <v>180</v>
      </c>
      <c r="D609" s="173" t="s">
        <v>1289</v>
      </c>
      <c r="E609" s="349" t="s">
        <v>1052</v>
      </c>
      <c r="F609" s="349"/>
      <c r="G609" s="147" t="s">
        <v>187</v>
      </c>
      <c r="H609" s="148">
        <v>0.36699999999999999</v>
      </c>
      <c r="I609" s="149">
        <v>0.14000000000000001</v>
      </c>
      <c r="J609" s="149">
        <v>0.05</v>
      </c>
    </row>
    <row r="610" spans="1:10" x14ac:dyDescent="0.25">
      <c r="A610" s="169"/>
      <c r="B610" s="169"/>
      <c r="C610" s="169"/>
      <c r="D610" s="169"/>
      <c r="E610" s="169" t="s">
        <v>1053</v>
      </c>
      <c r="F610" s="150">
        <v>1.1599999999999999</v>
      </c>
      <c r="G610" s="169" t="s">
        <v>1054</v>
      </c>
      <c r="H610" s="150">
        <v>0</v>
      </c>
      <c r="I610" s="169" t="s">
        <v>1055</v>
      </c>
      <c r="J610" s="150">
        <v>1.1599999999999999</v>
      </c>
    </row>
    <row r="611" spans="1:10" ht="14.45" customHeight="1" x14ac:dyDescent="0.25">
      <c r="A611" s="169"/>
      <c r="B611" s="169"/>
      <c r="C611" s="169"/>
      <c r="D611" s="169"/>
      <c r="E611" s="169" t="s">
        <v>2581</v>
      </c>
      <c r="F611" s="150">
        <v>0</v>
      </c>
      <c r="G611" s="169"/>
      <c r="H611" s="351" t="s">
        <v>2582</v>
      </c>
      <c r="I611" s="351"/>
      <c r="J611" s="150">
        <v>6.47</v>
      </c>
    </row>
    <row r="612" spans="1:10" ht="15.75" thickBot="1" x14ac:dyDescent="0.3">
      <c r="A612" s="161"/>
      <c r="B612" s="161"/>
      <c r="C612" s="161"/>
      <c r="D612" s="161"/>
      <c r="E612" s="161"/>
      <c r="F612" s="161"/>
      <c r="G612" s="161" t="s">
        <v>1056</v>
      </c>
      <c r="H612" s="151">
        <v>214.75</v>
      </c>
      <c r="I612" s="161" t="s">
        <v>1057</v>
      </c>
      <c r="J612" s="162">
        <v>1389.43</v>
      </c>
    </row>
    <row r="613" spans="1:10" ht="15.75" thickTop="1" x14ac:dyDescent="0.25">
      <c r="A613" s="152"/>
      <c r="B613" s="152"/>
      <c r="C613" s="152"/>
      <c r="D613" s="152"/>
      <c r="E613" s="152"/>
      <c r="F613" s="152"/>
      <c r="G613" s="152"/>
      <c r="H613" s="152"/>
      <c r="I613" s="152"/>
      <c r="J613" s="152"/>
    </row>
    <row r="614" spans="1:10" x14ac:dyDescent="0.25">
      <c r="A614" s="170" t="s">
        <v>442</v>
      </c>
      <c r="B614" s="139" t="s">
        <v>1029</v>
      </c>
      <c r="C614" s="170" t="s">
        <v>1030</v>
      </c>
      <c r="D614" s="170" t="s">
        <v>1031</v>
      </c>
      <c r="E614" s="352" t="s">
        <v>1032</v>
      </c>
      <c r="F614" s="352"/>
      <c r="G614" s="140" t="s">
        <v>1033</v>
      </c>
      <c r="H614" s="139" t="s">
        <v>1034</v>
      </c>
      <c r="I614" s="139" t="s">
        <v>1035</v>
      </c>
      <c r="J614" s="139" t="s">
        <v>1036</v>
      </c>
    </row>
    <row r="615" spans="1:10" ht="38.25" x14ac:dyDescent="0.25">
      <c r="A615" s="171" t="s">
        <v>1037</v>
      </c>
      <c r="B615" s="136" t="s">
        <v>198</v>
      </c>
      <c r="C615" s="171" t="s">
        <v>180</v>
      </c>
      <c r="D615" s="171" t="s">
        <v>313</v>
      </c>
      <c r="E615" s="353" t="s">
        <v>1078</v>
      </c>
      <c r="F615" s="353"/>
      <c r="G615" s="137" t="s">
        <v>184</v>
      </c>
      <c r="H615" s="141">
        <v>1</v>
      </c>
      <c r="I615" s="138">
        <v>362.58</v>
      </c>
      <c r="J615" s="138">
        <v>362.58</v>
      </c>
    </row>
    <row r="616" spans="1:10" ht="26.45" customHeight="1" x14ac:dyDescent="0.25">
      <c r="A616" s="172" t="s">
        <v>1039</v>
      </c>
      <c r="B616" s="142" t="s">
        <v>1294</v>
      </c>
      <c r="C616" s="172" t="s">
        <v>180</v>
      </c>
      <c r="D616" s="172" t="s">
        <v>1295</v>
      </c>
      <c r="E616" s="350" t="s">
        <v>1256</v>
      </c>
      <c r="F616" s="350"/>
      <c r="G616" s="143" t="s">
        <v>1257</v>
      </c>
      <c r="H616" s="144">
        <v>8.7999999999999995E-2</v>
      </c>
      <c r="I616" s="145">
        <v>1.7</v>
      </c>
      <c r="J616" s="145">
        <v>0.14000000000000001</v>
      </c>
    </row>
    <row r="617" spans="1:10" ht="26.45" customHeight="1" x14ac:dyDescent="0.25">
      <c r="A617" s="172" t="s">
        <v>1039</v>
      </c>
      <c r="B617" s="142" t="s">
        <v>1296</v>
      </c>
      <c r="C617" s="172" t="s">
        <v>180</v>
      </c>
      <c r="D617" s="172" t="s">
        <v>1297</v>
      </c>
      <c r="E617" s="350" t="s">
        <v>1256</v>
      </c>
      <c r="F617" s="350"/>
      <c r="G617" s="143" t="s">
        <v>1260</v>
      </c>
      <c r="H617" s="144">
        <v>9.2999999999999999E-2</v>
      </c>
      <c r="I617" s="145">
        <v>0.32</v>
      </c>
      <c r="J617" s="145">
        <v>0.02</v>
      </c>
    </row>
    <row r="618" spans="1:10" ht="25.5" x14ac:dyDescent="0.25">
      <c r="A618" s="172" t="s">
        <v>1039</v>
      </c>
      <c r="B618" s="142" t="s">
        <v>1298</v>
      </c>
      <c r="C618" s="172" t="s">
        <v>180</v>
      </c>
      <c r="D618" s="172" t="s">
        <v>1299</v>
      </c>
      <c r="E618" s="350" t="s">
        <v>1042</v>
      </c>
      <c r="F618" s="350"/>
      <c r="G618" s="143" t="s">
        <v>1043</v>
      </c>
      <c r="H618" s="144">
        <v>0.36299999999999999</v>
      </c>
      <c r="I618" s="145">
        <v>20.81</v>
      </c>
      <c r="J618" s="145">
        <v>7.55</v>
      </c>
    </row>
    <row r="619" spans="1:10" ht="25.5" x14ac:dyDescent="0.25">
      <c r="A619" s="172" t="s">
        <v>1039</v>
      </c>
      <c r="B619" s="142" t="s">
        <v>1063</v>
      </c>
      <c r="C619" s="172" t="s">
        <v>180</v>
      </c>
      <c r="D619" s="172" t="s">
        <v>1064</v>
      </c>
      <c r="E619" s="350" t="s">
        <v>1042</v>
      </c>
      <c r="F619" s="350"/>
      <c r="G619" s="143" t="s">
        <v>1043</v>
      </c>
      <c r="H619" s="144">
        <v>0.54400000000000004</v>
      </c>
      <c r="I619" s="145">
        <v>14.76</v>
      </c>
      <c r="J619" s="145">
        <v>8.02</v>
      </c>
    </row>
    <row r="620" spans="1:10" ht="38.25" x14ac:dyDescent="0.25">
      <c r="A620" s="173" t="s">
        <v>1049</v>
      </c>
      <c r="B620" s="146" t="s">
        <v>1300</v>
      </c>
      <c r="C620" s="173" t="s">
        <v>180</v>
      </c>
      <c r="D620" s="173" t="s">
        <v>1301</v>
      </c>
      <c r="E620" s="349" t="s">
        <v>1052</v>
      </c>
      <c r="F620" s="349"/>
      <c r="G620" s="147" t="s">
        <v>184</v>
      </c>
      <c r="H620" s="148">
        <v>1.1499999999999999</v>
      </c>
      <c r="I620" s="149">
        <v>301.61</v>
      </c>
      <c r="J620" s="149">
        <v>346.85</v>
      </c>
    </row>
    <row r="621" spans="1:10" x14ac:dyDescent="0.25">
      <c r="A621" s="169"/>
      <c r="B621" s="169"/>
      <c r="C621" s="169"/>
      <c r="D621" s="169"/>
      <c r="E621" s="169" t="s">
        <v>1053</v>
      </c>
      <c r="F621" s="150">
        <v>12.43</v>
      </c>
      <c r="G621" s="169" t="s">
        <v>1054</v>
      </c>
      <c r="H621" s="150">
        <v>0</v>
      </c>
      <c r="I621" s="169" t="s">
        <v>1055</v>
      </c>
      <c r="J621" s="150">
        <v>12.43</v>
      </c>
    </row>
    <row r="622" spans="1:10" ht="14.45" customHeight="1" x14ac:dyDescent="0.25">
      <c r="A622" s="169"/>
      <c r="B622" s="169"/>
      <c r="C622" s="169"/>
      <c r="D622" s="169"/>
      <c r="E622" s="169" t="s">
        <v>2581</v>
      </c>
      <c r="F622" s="150">
        <v>0</v>
      </c>
      <c r="G622" s="169"/>
      <c r="H622" s="351" t="s">
        <v>2582</v>
      </c>
      <c r="I622" s="351"/>
      <c r="J622" s="150">
        <v>362.58</v>
      </c>
    </row>
    <row r="623" spans="1:10" ht="15.75" thickBot="1" x14ac:dyDescent="0.3">
      <c r="A623" s="161"/>
      <c r="B623" s="161"/>
      <c r="C623" s="161"/>
      <c r="D623" s="161"/>
      <c r="E623" s="161"/>
      <c r="F623" s="161"/>
      <c r="G623" s="161" t="s">
        <v>1056</v>
      </c>
      <c r="H623" s="151">
        <v>8.77</v>
      </c>
      <c r="I623" s="161" t="s">
        <v>1057</v>
      </c>
      <c r="J623" s="162">
        <v>3179.82</v>
      </c>
    </row>
    <row r="624" spans="1:10" ht="15.75" thickTop="1" x14ac:dyDescent="0.25">
      <c r="A624" s="152"/>
      <c r="B624" s="152"/>
      <c r="C624" s="152"/>
      <c r="D624" s="152"/>
      <c r="E624" s="152"/>
      <c r="F624" s="152"/>
      <c r="G624" s="152"/>
      <c r="H624" s="152"/>
      <c r="I624" s="152"/>
      <c r="J624" s="152"/>
    </row>
    <row r="625" spans="1:10" x14ac:dyDescent="0.25">
      <c r="A625" s="170" t="s">
        <v>443</v>
      </c>
      <c r="B625" s="139" t="s">
        <v>1029</v>
      </c>
      <c r="C625" s="170" t="s">
        <v>1030</v>
      </c>
      <c r="D625" s="170" t="s">
        <v>1031</v>
      </c>
      <c r="E625" s="352" t="s">
        <v>1032</v>
      </c>
      <c r="F625" s="352"/>
      <c r="G625" s="140" t="s">
        <v>1033</v>
      </c>
      <c r="H625" s="139" t="s">
        <v>1034</v>
      </c>
      <c r="I625" s="139" t="s">
        <v>1035</v>
      </c>
      <c r="J625" s="139" t="s">
        <v>1036</v>
      </c>
    </row>
    <row r="626" spans="1:10" ht="38.25" x14ac:dyDescent="0.25">
      <c r="A626" s="171" t="s">
        <v>1037</v>
      </c>
      <c r="B626" s="136" t="s">
        <v>415</v>
      </c>
      <c r="C626" s="171" t="s">
        <v>180</v>
      </c>
      <c r="D626" s="171" t="s">
        <v>416</v>
      </c>
      <c r="E626" s="353" t="s">
        <v>1078</v>
      </c>
      <c r="F626" s="353"/>
      <c r="G626" s="137" t="s">
        <v>179</v>
      </c>
      <c r="H626" s="141">
        <v>1</v>
      </c>
      <c r="I626" s="138">
        <v>61.51</v>
      </c>
      <c r="J626" s="138">
        <v>61.51</v>
      </c>
    </row>
    <row r="627" spans="1:10" ht="26.45" customHeight="1" x14ac:dyDescent="0.25">
      <c r="A627" s="172" t="s">
        <v>1039</v>
      </c>
      <c r="B627" s="142" t="s">
        <v>1302</v>
      </c>
      <c r="C627" s="172" t="s">
        <v>180</v>
      </c>
      <c r="D627" s="172" t="s">
        <v>1303</v>
      </c>
      <c r="E627" s="350" t="s">
        <v>1256</v>
      </c>
      <c r="F627" s="350"/>
      <c r="G627" s="143" t="s">
        <v>1257</v>
      </c>
      <c r="H627" s="144">
        <v>1.7999999999999999E-2</v>
      </c>
      <c r="I627" s="145">
        <v>23.18</v>
      </c>
      <c r="J627" s="145">
        <v>0.41</v>
      </c>
    </row>
    <row r="628" spans="1:10" ht="26.45" customHeight="1" x14ac:dyDescent="0.25">
      <c r="A628" s="172" t="s">
        <v>1039</v>
      </c>
      <c r="B628" s="142" t="s">
        <v>1304</v>
      </c>
      <c r="C628" s="172" t="s">
        <v>180</v>
      </c>
      <c r="D628" s="172" t="s">
        <v>1305</v>
      </c>
      <c r="E628" s="350" t="s">
        <v>1256</v>
      </c>
      <c r="F628" s="350"/>
      <c r="G628" s="143" t="s">
        <v>1260</v>
      </c>
      <c r="H628" s="144">
        <v>1.4E-2</v>
      </c>
      <c r="I628" s="145">
        <v>20.2</v>
      </c>
      <c r="J628" s="145">
        <v>0.28000000000000003</v>
      </c>
    </row>
    <row r="629" spans="1:10" ht="25.5" x14ac:dyDescent="0.25">
      <c r="A629" s="172" t="s">
        <v>1039</v>
      </c>
      <c r="B629" s="142" t="s">
        <v>1306</v>
      </c>
      <c r="C629" s="172" t="s">
        <v>180</v>
      </c>
      <c r="D629" s="172" t="s">
        <v>1307</v>
      </c>
      <c r="E629" s="350" t="s">
        <v>1042</v>
      </c>
      <c r="F629" s="350"/>
      <c r="G629" s="143" t="s">
        <v>1043</v>
      </c>
      <c r="H629" s="144">
        <v>0.58899999999999997</v>
      </c>
      <c r="I629" s="145">
        <v>17.03</v>
      </c>
      <c r="J629" s="145">
        <v>10.029999999999999</v>
      </c>
    </row>
    <row r="630" spans="1:10" ht="25.5" x14ac:dyDescent="0.25">
      <c r="A630" s="172" t="s">
        <v>1039</v>
      </c>
      <c r="B630" s="142" t="s">
        <v>1059</v>
      </c>
      <c r="C630" s="172" t="s">
        <v>180</v>
      </c>
      <c r="D630" s="172" t="s">
        <v>1060</v>
      </c>
      <c r="E630" s="350" t="s">
        <v>1042</v>
      </c>
      <c r="F630" s="350"/>
      <c r="G630" s="143" t="s">
        <v>1043</v>
      </c>
      <c r="H630" s="144">
        <v>1.413</v>
      </c>
      <c r="I630" s="145">
        <v>20.66</v>
      </c>
      <c r="J630" s="145">
        <v>29.19</v>
      </c>
    </row>
    <row r="631" spans="1:10" ht="25.5" x14ac:dyDescent="0.25">
      <c r="A631" s="173" t="s">
        <v>1049</v>
      </c>
      <c r="B631" s="146" t="s">
        <v>1308</v>
      </c>
      <c r="C631" s="173" t="s">
        <v>180</v>
      </c>
      <c r="D631" s="173" t="s">
        <v>1309</v>
      </c>
      <c r="E631" s="349" t="s">
        <v>1052</v>
      </c>
      <c r="F631" s="349"/>
      <c r="G631" s="147" t="s">
        <v>1070</v>
      </c>
      <c r="H631" s="148">
        <v>1.7000000000000001E-2</v>
      </c>
      <c r="I631" s="149">
        <v>4.08</v>
      </c>
      <c r="J631" s="149">
        <v>0.06</v>
      </c>
    </row>
    <row r="632" spans="1:10" ht="25.5" x14ac:dyDescent="0.25">
      <c r="A632" s="173" t="s">
        <v>1049</v>
      </c>
      <c r="B632" s="146" t="s">
        <v>1071</v>
      </c>
      <c r="C632" s="173" t="s">
        <v>180</v>
      </c>
      <c r="D632" s="173" t="s">
        <v>1072</v>
      </c>
      <c r="E632" s="349" t="s">
        <v>1052</v>
      </c>
      <c r="F632" s="349"/>
      <c r="G632" s="147" t="s">
        <v>141</v>
      </c>
      <c r="H632" s="148">
        <v>0.625</v>
      </c>
      <c r="I632" s="149">
        <v>3.32</v>
      </c>
      <c r="J632" s="149">
        <v>2.0699999999999998</v>
      </c>
    </row>
    <row r="633" spans="1:10" x14ac:dyDescent="0.25">
      <c r="A633" s="173" t="s">
        <v>1049</v>
      </c>
      <c r="B633" s="146" t="s">
        <v>1310</v>
      </c>
      <c r="C633" s="173" t="s">
        <v>180</v>
      </c>
      <c r="D633" s="173" t="s">
        <v>1311</v>
      </c>
      <c r="E633" s="349" t="s">
        <v>1052</v>
      </c>
      <c r="F633" s="349"/>
      <c r="G633" s="147" t="s">
        <v>144</v>
      </c>
      <c r="H633" s="148">
        <v>4.3999999999999997E-2</v>
      </c>
      <c r="I633" s="149">
        <v>13.31</v>
      </c>
      <c r="J633" s="149">
        <v>0.57999999999999996</v>
      </c>
    </row>
    <row r="634" spans="1:10" x14ac:dyDescent="0.25">
      <c r="A634" s="173" t="s">
        <v>1049</v>
      </c>
      <c r="B634" s="146" t="s">
        <v>1312</v>
      </c>
      <c r="C634" s="173" t="s">
        <v>180</v>
      </c>
      <c r="D634" s="173" t="s">
        <v>1313</v>
      </c>
      <c r="E634" s="349" t="s">
        <v>1052</v>
      </c>
      <c r="F634" s="349"/>
      <c r="G634" s="147" t="s">
        <v>144</v>
      </c>
      <c r="H634" s="148">
        <v>1.0999999999999999E-2</v>
      </c>
      <c r="I634" s="149">
        <v>12.08</v>
      </c>
      <c r="J634" s="149">
        <v>0.13</v>
      </c>
    </row>
    <row r="635" spans="1:10" ht="25.5" x14ac:dyDescent="0.25">
      <c r="A635" s="173" t="s">
        <v>1049</v>
      </c>
      <c r="B635" s="146" t="s">
        <v>1314</v>
      </c>
      <c r="C635" s="173" t="s">
        <v>180</v>
      </c>
      <c r="D635" s="173" t="s">
        <v>1315</v>
      </c>
      <c r="E635" s="349" t="s">
        <v>1052</v>
      </c>
      <c r="F635" s="349"/>
      <c r="G635" s="147" t="s">
        <v>141</v>
      </c>
      <c r="H635" s="148">
        <v>0.92400000000000004</v>
      </c>
      <c r="I635" s="149">
        <v>1.19</v>
      </c>
      <c r="J635" s="149">
        <v>1.0900000000000001</v>
      </c>
    </row>
    <row r="636" spans="1:10" ht="25.5" x14ac:dyDescent="0.25">
      <c r="A636" s="173" t="s">
        <v>1049</v>
      </c>
      <c r="B636" s="146" t="s">
        <v>1249</v>
      </c>
      <c r="C636" s="173" t="s">
        <v>180</v>
      </c>
      <c r="D636" s="173" t="s">
        <v>1250</v>
      </c>
      <c r="E636" s="349" t="s">
        <v>1052</v>
      </c>
      <c r="F636" s="349"/>
      <c r="G636" s="147" t="s">
        <v>141</v>
      </c>
      <c r="H636" s="148">
        <v>1.0589999999999999</v>
      </c>
      <c r="I636" s="149">
        <v>16.690000000000001</v>
      </c>
      <c r="J636" s="149">
        <v>17.670000000000002</v>
      </c>
    </row>
    <row r="637" spans="1:10" x14ac:dyDescent="0.25">
      <c r="A637" s="169"/>
      <c r="B637" s="169"/>
      <c r="C637" s="169"/>
      <c r="D637" s="169"/>
      <c r="E637" s="169" t="s">
        <v>1053</v>
      </c>
      <c r="F637" s="150">
        <v>32.840000000000003</v>
      </c>
      <c r="G637" s="169" t="s">
        <v>1054</v>
      </c>
      <c r="H637" s="150">
        <v>0</v>
      </c>
      <c r="I637" s="169" t="s">
        <v>1055</v>
      </c>
      <c r="J637" s="150">
        <v>32.840000000000003</v>
      </c>
    </row>
    <row r="638" spans="1:10" ht="14.45" customHeight="1" x14ac:dyDescent="0.25">
      <c r="A638" s="169"/>
      <c r="B638" s="169"/>
      <c r="C638" s="169"/>
      <c r="D638" s="169"/>
      <c r="E638" s="169" t="s">
        <v>2581</v>
      </c>
      <c r="F638" s="150">
        <v>0</v>
      </c>
      <c r="G638" s="169"/>
      <c r="H638" s="351" t="s">
        <v>2582</v>
      </c>
      <c r="I638" s="351"/>
      <c r="J638" s="150">
        <v>61.51</v>
      </c>
    </row>
    <row r="639" spans="1:10" ht="15.75" thickBot="1" x14ac:dyDescent="0.3">
      <c r="A639" s="161"/>
      <c r="B639" s="161"/>
      <c r="C639" s="161"/>
      <c r="D639" s="161"/>
      <c r="E639" s="161"/>
      <c r="F639" s="161"/>
      <c r="G639" s="161" t="s">
        <v>1056</v>
      </c>
      <c r="H639" s="151">
        <v>25.65</v>
      </c>
      <c r="I639" s="161" t="s">
        <v>1057</v>
      </c>
      <c r="J639" s="162">
        <v>1577.73</v>
      </c>
    </row>
    <row r="640" spans="1:10" ht="15.75" thickTop="1" x14ac:dyDescent="0.25">
      <c r="A640" s="152"/>
      <c r="B640" s="152"/>
      <c r="C640" s="152"/>
      <c r="D640" s="152"/>
      <c r="E640" s="152"/>
      <c r="F640" s="152"/>
      <c r="G640" s="152"/>
      <c r="H640" s="152"/>
      <c r="I640" s="152"/>
      <c r="J640" s="152"/>
    </row>
    <row r="641" spans="1:10" x14ac:dyDescent="0.25">
      <c r="A641" s="170" t="s">
        <v>444</v>
      </c>
      <c r="B641" s="139" t="s">
        <v>1029</v>
      </c>
      <c r="C641" s="170" t="s">
        <v>1030</v>
      </c>
      <c r="D641" s="170" t="s">
        <v>1031</v>
      </c>
      <c r="E641" s="352" t="s">
        <v>1032</v>
      </c>
      <c r="F641" s="352"/>
      <c r="G641" s="140" t="s">
        <v>1033</v>
      </c>
      <c r="H641" s="139" t="s">
        <v>1034</v>
      </c>
      <c r="I641" s="139" t="s">
        <v>1035</v>
      </c>
      <c r="J641" s="139" t="s">
        <v>1036</v>
      </c>
    </row>
    <row r="642" spans="1:10" ht="25.5" x14ac:dyDescent="0.25">
      <c r="A642" s="171" t="s">
        <v>1037</v>
      </c>
      <c r="B642" s="136" t="s">
        <v>445</v>
      </c>
      <c r="C642" s="171" t="s">
        <v>186</v>
      </c>
      <c r="D642" s="171" t="s">
        <v>446</v>
      </c>
      <c r="E642" s="353" t="s">
        <v>1263</v>
      </c>
      <c r="F642" s="353"/>
      <c r="G642" s="137" t="s">
        <v>184</v>
      </c>
      <c r="H642" s="141">
        <v>1</v>
      </c>
      <c r="I642" s="138">
        <v>36.72</v>
      </c>
      <c r="J642" s="138">
        <v>36.72</v>
      </c>
    </row>
    <row r="643" spans="1:10" ht="25.5" x14ac:dyDescent="0.25">
      <c r="A643" s="172" t="s">
        <v>1039</v>
      </c>
      <c r="B643" s="142" t="s">
        <v>1333</v>
      </c>
      <c r="C643" s="172" t="s">
        <v>186</v>
      </c>
      <c r="D643" s="172" t="s">
        <v>1064</v>
      </c>
      <c r="E643" s="350" t="s">
        <v>1263</v>
      </c>
      <c r="F643" s="350"/>
      <c r="G643" s="143" t="s">
        <v>2649</v>
      </c>
      <c r="H643" s="144">
        <v>2</v>
      </c>
      <c r="I643" s="145">
        <v>18.36</v>
      </c>
      <c r="J643" s="145">
        <v>36.72</v>
      </c>
    </row>
    <row r="644" spans="1:10" x14ac:dyDescent="0.25">
      <c r="A644" s="169"/>
      <c r="B644" s="169"/>
      <c r="C644" s="169"/>
      <c r="D644" s="169"/>
      <c r="E644" s="169" t="s">
        <v>1053</v>
      </c>
      <c r="F644" s="150">
        <v>22.64</v>
      </c>
      <c r="G644" s="169" t="s">
        <v>1054</v>
      </c>
      <c r="H644" s="150">
        <v>0</v>
      </c>
      <c r="I644" s="169" t="s">
        <v>1055</v>
      </c>
      <c r="J644" s="150">
        <v>22.64</v>
      </c>
    </row>
    <row r="645" spans="1:10" ht="14.45" customHeight="1" x14ac:dyDescent="0.25">
      <c r="A645" s="169"/>
      <c r="B645" s="169"/>
      <c r="C645" s="169"/>
      <c r="D645" s="169"/>
      <c r="E645" s="169" t="s">
        <v>2581</v>
      </c>
      <c r="F645" s="150">
        <v>0</v>
      </c>
      <c r="G645" s="169"/>
      <c r="H645" s="351" t="s">
        <v>2582</v>
      </c>
      <c r="I645" s="351"/>
      <c r="J645" s="150">
        <v>36.72</v>
      </c>
    </row>
    <row r="646" spans="1:10" ht="15.75" thickBot="1" x14ac:dyDescent="0.3">
      <c r="A646" s="161"/>
      <c r="B646" s="161"/>
      <c r="C646" s="161"/>
      <c r="D646" s="161"/>
      <c r="E646" s="161"/>
      <c r="F646" s="161"/>
      <c r="G646" s="161" t="s">
        <v>1056</v>
      </c>
      <c r="H646" s="151">
        <v>12.05</v>
      </c>
      <c r="I646" s="161" t="s">
        <v>1057</v>
      </c>
      <c r="J646" s="162">
        <v>442.47</v>
      </c>
    </row>
    <row r="647" spans="1:10" ht="15.75" thickTop="1" x14ac:dyDescent="0.25">
      <c r="A647" s="152"/>
      <c r="B647" s="152"/>
      <c r="C647" s="152"/>
      <c r="D647" s="152"/>
      <c r="E647" s="152"/>
      <c r="F647" s="152"/>
      <c r="G647" s="152"/>
      <c r="H647" s="152"/>
      <c r="I647" s="152"/>
      <c r="J647" s="152"/>
    </row>
    <row r="648" spans="1:10" x14ac:dyDescent="0.25">
      <c r="A648" s="170" t="s">
        <v>447</v>
      </c>
      <c r="B648" s="139" t="s">
        <v>1029</v>
      </c>
      <c r="C648" s="170" t="s">
        <v>1030</v>
      </c>
      <c r="D648" s="170" t="s">
        <v>1031</v>
      </c>
      <c r="E648" s="352" t="s">
        <v>1032</v>
      </c>
      <c r="F648" s="352"/>
      <c r="G648" s="140" t="s">
        <v>1033</v>
      </c>
      <c r="H648" s="139" t="s">
        <v>1034</v>
      </c>
      <c r="I648" s="139" t="s">
        <v>1035</v>
      </c>
      <c r="J648" s="139" t="s">
        <v>1036</v>
      </c>
    </row>
    <row r="649" spans="1:10" ht="26.45" customHeight="1" x14ac:dyDescent="0.25">
      <c r="A649" s="171" t="s">
        <v>1037</v>
      </c>
      <c r="B649" s="136" t="s">
        <v>394</v>
      </c>
      <c r="C649" s="171" t="s">
        <v>180</v>
      </c>
      <c r="D649" s="171" t="s">
        <v>395</v>
      </c>
      <c r="E649" s="353" t="s">
        <v>2168</v>
      </c>
      <c r="F649" s="353"/>
      <c r="G649" s="137" t="s">
        <v>143</v>
      </c>
      <c r="H649" s="141">
        <v>1</v>
      </c>
      <c r="I649" s="138">
        <v>1.1399999999999999</v>
      </c>
      <c r="J649" s="138">
        <v>1.1399999999999999</v>
      </c>
    </row>
    <row r="650" spans="1:10" ht="51" x14ac:dyDescent="0.25">
      <c r="A650" s="172" t="s">
        <v>1039</v>
      </c>
      <c r="B650" s="142" t="s">
        <v>1254</v>
      </c>
      <c r="C650" s="172" t="s">
        <v>180</v>
      </c>
      <c r="D650" s="172" t="s">
        <v>1255</v>
      </c>
      <c r="E650" s="350" t="s">
        <v>1256</v>
      </c>
      <c r="F650" s="350"/>
      <c r="G650" s="143" t="s">
        <v>1257</v>
      </c>
      <c r="H650" s="144">
        <v>1.042E-2</v>
      </c>
      <c r="I650" s="145">
        <v>101.78</v>
      </c>
      <c r="J650" s="145">
        <v>1.06</v>
      </c>
    </row>
    <row r="651" spans="1:10" ht="51" x14ac:dyDescent="0.25">
      <c r="A651" s="172" t="s">
        <v>1039</v>
      </c>
      <c r="B651" s="142" t="s">
        <v>1258</v>
      </c>
      <c r="C651" s="172" t="s">
        <v>180</v>
      </c>
      <c r="D651" s="172" t="s">
        <v>1259</v>
      </c>
      <c r="E651" s="350" t="s">
        <v>1256</v>
      </c>
      <c r="F651" s="350"/>
      <c r="G651" s="143" t="s">
        <v>1260</v>
      </c>
      <c r="H651" s="144">
        <v>2.5999999999999999E-3</v>
      </c>
      <c r="I651" s="145">
        <v>33.590000000000003</v>
      </c>
      <c r="J651" s="145">
        <v>0.08</v>
      </c>
    </row>
    <row r="652" spans="1:10" x14ac:dyDescent="0.25">
      <c r="A652" s="169"/>
      <c r="B652" s="169"/>
      <c r="C652" s="169"/>
      <c r="D652" s="169"/>
      <c r="E652" s="169" t="s">
        <v>1053</v>
      </c>
      <c r="F652" s="150">
        <v>0.2</v>
      </c>
      <c r="G652" s="169" t="s">
        <v>1054</v>
      </c>
      <c r="H652" s="150">
        <v>0</v>
      </c>
      <c r="I652" s="169" t="s">
        <v>1055</v>
      </c>
      <c r="J652" s="150">
        <v>0.2</v>
      </c>
    </row>
    <row r="653" spans="1:10" ht="14.45" customHeight="1" x14ac:dyDescent="0.25">
      <c r="A653" s="169"/>
      <c r="B653" s="169"/>
      <c r="C653" s="169"/>
      <c r="D653" s="169"/>
      <c r="E653" s="169" t="s">
        <v>2581</v>
      </c>
      <c r="F653" s="150">
        <v>0</v>
      </c>
      <c r="G653" s="169"/>
      <c r="H653" s="351" t="s">
        <v>2582</v>
      </c>
      <c r="I653" s="351"/>
      <c r="J653" s="150">
        <v>1.1399999999999999</v>
      </c>
    </row>
    <row r="654" spans="1:10" ht="15.75" thickBot="1" x14ac:dyDescent="0.3">
      <c r="A654" s="161"/>
      <c r="B654" s="161"/>
      <c r="C654" s="161"/>
      <c r="D654" s="161"/>
      <c r="E654" s="161"/>
      <c r="F654" s="161"/>
      <c r="G654" s="161" t="s">
        <v>1056</v>
      </c>
      <c r="H654" s="151">
        <v>168.68</v>
      </c>
      <c r="I654" s="161" t="s">
        <v>1057</v>
      </c>
      <c r="J654" s="162">
        <v>192.29</v>
      </c>
    </row>
    <row r="655" spans="1:10" ht="15.75" thickTop="1" x14ac:dyDescent="0.25">
      <c r="A655" s="152"/>
      <c r="B655" s="152"/>
      <c r="C655" s="152"/>
      <c r="D655" s="152"/>
      <c r="E655" s="152"/>
      <c r="F655" s="152"/>
      <c r="G655" s="152"/>
      <c r="H655" s="152"/>
      <c r="I655" s="152"/>
      <c r="J655" s="152"/>
    </row>
    <row r="656" spans="1:10" x14ac:dyDescent="0.25">
      <c r="A656" s="174" t="s">
        <v>2214</v>
      </c>
      <c r="B656" s="174"/>
      <c r="C656" s="174"/>
      <c r="D656" s="174" t="s">
        <v>2215</v>
      </c>
      <c r="E656" s="174"/>
      <c r="F656" s="354"/>
      <c r="G656" s="354"/>
      <c r="H656" s="166"/>
      <c r="I656" s="174"/>
      <c r="J656" s="167">
        <v>11610.21</v>
      </c>
    </row>
    <row r="657" spans="1:10" x14ac:dyDescent="0.25">
      <c r="A657" s="170" t="s">
        <v>2216</v>
      </c>
      <c r="B657" s="139" t="s">
        <v>1029</v>
      </c>
      <c r="C657" s="170" t="s">
        <v>1030</v>
      </c>
      <c r="D657" s="170" t="s">
        <v>1031</v>
      </c>
      <c r="E657" s="352" t="s">
        <v>1032</v>
      </c>
      <c r="F657" s="352"/>
      <c r="G657" s="140" t="s">
        <v>1033</v>
      </c>
      <c r="H657" s="139" t="s">
        <v>1034</v>
      </c>
      <c r="I657" s="139" t="s">
        <v>1035</v>
      </c>
      <c r="J657" s="139" t="s">
        <v>1036</v>
      </c>
    </row>
    <row r="658" spans="1:10" ht="38.25" x14ac:dyDescent="0.25">
      <c r="A658" s="171" t="s">
        <v>1037</v>
      </c>
      <c r="B658" s="136" t="s">
        <v>2217</v>
      </c>
      <c r="C658" s="171" t="s">
        <v>180</v>
      </c>
      <c r="D658" s="171" t="s">
        <v>2218</v>
      </c>
      <c r="E658" s="353" t="s">
        <v>1078</v>
      </c>
      <c r="F658" s="353"/>
      <c r="G658" s="137" t="s">
        <v>184</v>
      </c>
      <c r="H658" s="141">
        <v>1</v>
      </c>
      <c r="I658" s="138">
        <v>1348.23</v>
      </c>
      <c r="J658" s="138">
        <v>1348.23</v>
      </c>
    </row>
    <row r="659" spans="1:10" ht="63.75" x14ac:dyDescent="0.25">
      <c r="A659" s="172" t="s">
        <v>1039</v>
      </c>
      <c r="B659" s="142" t="s">
        <v>2650</v>
      </c>
      <c r="C659" s="172" t="s">
        <v>180</v>
      </c>
      <c r="D659" s="172" t="s">
        <v>2651</v>
      </c>
      <c r="E659" s="350" t="s">
        <v>1078</v>
      </c>
      <c r="F659" s="350"/>
      <c r="G659" s="143" t="s">
        <v>179</v>
      </c>
      <c r="H659" s="144">
        <v>2.74</v>
      </c>
      <c r="I659" s="145">
        <v>43.93</v>
      </c>
      <c r="J659" s="145">
        <v>120.36</v>
      </c>
    </row>
    <row r="660" spans="1:10" ht="38.25" x14ac:dyDescent="0.25">
      <c r="A660" s="172" t="s">
        <v>1039</v>
      </c>
      <c r="B660" s="142" t="s">
        <v>2652</v>
      </c>
      <c r="C660" s="172" t="s">
        <v>180</v>
      </c>
      <c r="D660" s="172" t="s">
        <v>2653</v>
      </c>
      <c r="E660" s="350" t="s">
        <v>1078</v>
      </c>
      <c r="F660" s="350"/>
      <c r="G660" s="143" t="s">
        <v>179</v>
      </c>
      <c r="H660" s="144">
        <v>1.87</v>
      </c>
      <c r="I660" s="145">
        <v>65.930000000000007</v>
      </c>
      <c r="J660" s="145">
        <v>123.28</v>
      </c>
    </row>
    <row r="661" spans="1:10" ht="63.75" x14ac:dyDescent="0.25">
      <c r="A661" s="172" t="s">
        <v>1039</v>
      </c>
      <c r="B661" s="142" t="s">
        <v>2654</v>
      </c>
      <c r="C661" s="172" t="s">
        <v>180</v>
      </c>
      <c r="D661" s="172" t="s">
        <v>2655</v>
      </c>
      <c r="E661" s="350" t="s">
        <v>1078</v>
      </c>
      <c r="F661" s="350"/>
      <c r="G661" s="143" t="s">
        <v>179</v>
      </c>
      <c r="H661" s="144">
        <v>0.84</v>
      </c>
      <c r="I661" s="145">
        <v>90.78</v>
      </c>
      <c r="J661" s="145">
        <v>76.25</v>
      </c>
    </row>
    <row r="662" spans="1:10" ht="38.25" x14ac:dyDescent="0.25">
      <c r="A662" s="172" t="s">
        <v>1039</v>
      </c>
      <c r="B662" s="142" t="s">
        <v>2656</v>
      </c>
      <c r="C662" s="172" t="s">
        <v>180</v>
      </c>
      <c r="D662" s="172" t="s">
        <v>2657</v>
      </c>
      <c r="E662" s="350" t="s">
        <v>1078</v>
      </c>
      <c r="F662" s="350"/>
      <c r="G662" s="143" t="s">
        <v>179</v>
      </c>
      <c r="H662" s="144">
        <v>0.56999999999999995</v>
      </c>
      <c r="I662" s="145">
        <v>105.5</v>
      </c>
      <c r="J662" s="145">
        <v>60.13</v>
      </c>
    </row>
    <row r="663" spans="1:10" ht="51" x14ac:dyDescent="0.25">
      <c r="A663" s="172" t="s">
        <v>1039</v>
      </c>
      <c r="B663" s="142" t="s">
        <v>216</v>
      </c>
      <c r="C663" s="172" t="s">
        <v>180</v>
      </c>
      <c r="D663" s="172" t="s">
        <v>324</v>
      </c>
      <c r="E663" s="350" t="s">
        <v>1078</v>
      </c>
      <c r="F663" s="350"/>
      <c r="G663" s="143" t="s">
        <v>144</v>
      </c>
      <c r="H663" s="144">
        <v>3.85</v>
      </c>
      <c r="I663" s="145">
        <v>5.7</v>
      </c>
      <c r="J663" s="145">
        <v>21.94</v>
      </c>
    </row>
    <row r="664" spans="1:10" ht="38.25" x14ac:dyDescent="0.25">
      <c r="A664" s="172" t="s">
        <v>1039</v>
      </c>
      <c r="B664" s="142" t="s">
        <v>2658</v>
      </c>
      <c r="C664" s="172" t="s">
        <v>180</v>
      </c>
      <c r="D664" s="172" t="s">
        <v>2659</v>
      </c>
      <c r="E664" s="350" t="s">
        <v>1078</v>
      </c>
      <c r="F664" s="350"/>
      <c r="G664" s="143" t="s">
        <v>179</v>
      </c>
      <c r="H664" s="144">
        <v>0.33</v>
      </c>
      <c r="I664" s="145">
        <v>75.069999999999993</v>
      </c>
      <c r="J664" s="145">
        <v>24.77</v>
      </c>
    </row>
    <row r="665" spans="1:10" ht="51" x14ac:dyDescent="0.25">
      <c r="A665" s="172" t="s">
        <v>1039</v>
      </c>
      <c r="B665" s="142" t="s">
        <v>225</v>
      </c>
      <c r="C665" s="172" t="s">
        <v>180</v>
      </c>
      <c r="D665" s="172" t="s">
        <v>332</v>
      </c>
      <c r="E665" s="350" t="s">
        <v>1078</v>
      </c>
      <c r="F665" s="350"/>
      <c r="G665" s="143" t="s">
        <v>144</v>
      </c>
      <c r="H665" s="144">
        <v>7.13</v>
      </c>
      <c r="I665" s="145">
        <v>10.050000000000001</v>
      </c>
      <c r="J665" s="145">
        <v>71.650000000000006</v>
      </c>
    </row>
    <row r="666" spans="1:10" ht="38.25" x14ac:dyDescent="0.25">
      <c r="A666" s="172" t="s">
        <v>1039</v>
      </c>
      <c r="B666" s="142" t="s">
        <v>2660</v>
      </c>
      <c r="C666" s="172" t="s">
        <v>180</v>
      </c>
      <c r="D666" s="172" t="s">
        <v>2661</v>
      </c>
      <c r="E666" s="350" t="s">
        <v>1078</v>
      </c>
      <c r="F666" s="350"/>
      <c r="G666" s="143" t="s">
        <v>179</v>
      </c>
      <c r="H666" s="144">
        <v>0.21</v>
      </c>
      <c r="I666" s="145">
        <v>99.82</v>
      </c>
      <c r="J666" s="145">
        <v>20.96</v>
      </c>
    </row>
    <row r="667" spans="1:10" ht="51" x14ac:dyDescent="0.25">
      <c r="A667" s="172" t="s">
        <v>1039</v>
      </c>
      <c r="B667" s="142" t="s">
        <v>2662</v>
      </c>
      <c r="C667" s="172" t="s">
        <v>180</v>
      </c>
      <c r="D667" s="172" t="s">
        <v>2663</v>
      </c>
      <c r="E667" s="350" t="s">
        <v>1078</v>
      </c>
      <c r="F667" s="350"/>
      <c r="G667" s="143" t="s">
        <v>179</v>
      </c>
      <c r="H667" s="144">
        <v>1.61</v>
      </c>
      <c r="I667" s="145">
        <v>19.75</v>
      </c>
      <c r="J667" s="145">
        <v>31.79</v>
      </c>
    </row>
    <row r="668" spans="1:10" ht="51" x14ac:dyDescent="0.25">
      <c r="A668" s="172" t="s">
        <v>1039</v>
      </c>
      <c r="B668" s="142" t="s">
        <v>212</v>
      </c>
      <c r="C668" s="172" t="s">
        <v>180</v>
      </c>
      <c r="D668" s="172" t="s">
        <v>322</v>
      </c>
      <c r="E668" s="350" t="s">
        <v>1078</v>
      </c>
      <c r="F668" s="350"/>
      <c r="G668" s="143" t="s">
        <v>144</v>
      </c>
      <c r="H668" s="144">
        <v>5.83</v>
      </c>
      <c r="I668" s="145">
        <v>9.11</v>
      </c>
      <c r="J668" s="145">
        <v>53.11</v>
      </c>
    </row>
    <row r="669" spans="1:10" ht="51" x14ac:dyDescent="0.25">
      <c r="A669" s="172" t="s">
        <v>1039</v>
      </c>
      <c r="B669" s="142" t="s">
        <v>223</v>
      </c>
      <c r="C669" s="172" t="s">
        <v>180</v>
      </c>
      <c r="D669" s="172" t="s">
        <v>331</v>
      </c>
      <c r="E669" s="350" t="s">
        <v>1078</v>
      </c>
      <c r="F669" s="350"/>
      <c r="G669" s="143" t="s">
        <v>144</v>
      </c>
      <c r="H669" s="144">
        <v>0.43</v>
      </c>
      <c r="I669" s="145">
        <v>6.33</v>
      </c>
      <c r="J669" s="145">
        <v>2.72</v>
      </c>
    </row>
    <row r="670" spans="1:10" ht="51" x14ac:dyDescent="0.25">
      <c r="A670" s="172" t="s">
        <v>1039</v>
      </c>
      <c r="B670" s="142" t="s">
        <v>219</v>
      </c>
      <c r="C670" s="172" t="s">
        <v>180</v>
      </c>
      <c r="D670" s="172" t="s">
        <v>327</v>
      </c>
      <c r="E670" s="350" t="s">
        <v>1078</v>
      </c>
      <c r="F670" s="350"/>
      <c r="G670" s="143" t="s">
        <v>144</v>
      </c>
      <c r="H670" s="144">
        <v>0.09</v>
      </c>
      <c r="I670" s="145">
        <v>8.32</v>
      </c>
      <c r="J670" s="145">
        <v>0.74</v>
      </c>
    </row>
    <row r="671" spans="1:10" ht="51" x14ac:dyDescent="0.25">
      <c r="A671" s="172" t="s">
        <v>1039</v>
      </c>
      <c r="B671" s="142" t="s">
        <v>214</v>
      </c>
      <c r="C671" s="172" t="s">
        <v>180</v>
      </c>
      <c r="D671" s="172" t="s">
        <v>323</v>
      </c>
      <c r="E671" s="350" t="s">
        <v>1078</v>
      </c>
      <c r="F671" s="350"/>
      <c r="G671" s="143" t="s">
        <v>144</v>
      </c>
      <c r="H671" s="144">
        <v>10.53</v>
      </c>
      <c r="I671" s="145">
        <v>6.1</v>
      </c>
      <c r="J671" s="145">
        <v>64.23</v>
      </c>
    </row>
    <row r="672" spans="1:10" ht="51" x14ac:dyDescent="0.25">
      <c r="A672" s="172" t="s">
        <v>1039</v>
      </c>
      <c r="B672" s="142" t="s">
        <v>221</v>
      </c>
      <c r="C672" s="172" t="s">
        <v>180</v>
      </c>
      <c r="D672" s="172" t="s">
        <v>328</v>
      </c>
      <c r="E672" s="350" t="s">
        <v>1078</v>
      </c>
      <c r="F672" s="350"/>
      <c r="G672" s="143" t="s">
        <v>144</v>
      </c>
      <c r="H672" s="144">
        <v>16.489999999999998</v>
      </c>
      <c r="I672" s="145">
        <v>7.32</v>
      </c>
      <c r="J672" s="145">
        <v>120.7</v>
      </c>
    </row>
    <row r="673" spans="1:10" ht="26.45" customHeight="1" x14ac:dyDescent="0.25">
      <c r="A673" s="172" t="s">
        <v>1039</v>
      </c>
      <c r="B673" s="142" t="s">
        <v>202</v>
      </c>
      <c r="C673" s="172" t="s">
        <v>180</v>
      </c>
      <c r="D673" s="172" t="s">
        <v>315</v>
      </c>
      <c r="E673" s="350" t="s">
        <v>1078</v>
      </c>
      <c r="F673" s="350"/>
      <c r="G673" s="143" t="s">
        <v>144</v>
      </c>
      <c r="H673" s="144">
        <v>0.23</v>
      </c>
      <c r="I673" s="145">
        <v>12.29</v>
      </c>
      <c r="J673" s="145">
        <v>2.82</v>
      </c>
    </row>
    <row r="674" spans="1:10" ht="51" x14ac:dyDescent="0.25">
      <c r="A674" s="172" t="s">
        <v>1039</v>
      </c>
      <c r="B674" s="142" t="s">
        <v>2664</v>
      </c>
      <c r="C674" s="172" t="s">
        <v>180</v>
      </c>
      <c r="D674" s="172" t="s">
        <v>2665</v>
      </c>
      <c r="E674" s="350" t="s">
        <v>1078</v>
      </c>
      <c r="F674" s="350"/>
      <c r="G674" s="143" t="s">
        <v>144</v>
      </c>
      <c r="H674" s="144">
        <v>0.82</v>
      </c>
      <c r="I674" s="145">
        <v>6.13</v>
      </c>
      <c r="J674" s="145">
        <v>5.0199999999999996</v>
      </c>
    </row>
    <row r="675" spans="1:10" ht="51" x14ac:dyDescent="0.25">
      <c r="A675" s="172" t="s">
        <v>1039</v>
      </c>
      <c r="B675" s="142" t="s">
        <v>2666</v>
      </c>
      <c r="C675" s="172" t="s">
        <v>180</v>
      </c>
      <c r="D675" s="172" t="s">
        <v>2667</v>
      </c>
      <c r="E675" s="350" t="s">
        <v>1078</v>
      </c>
      <c r="F675" s="350"/>
      <c r="G675" s="143" t="s">
        <v>179</v>
      </c>
      <c r="H675" s="144">
        <v>0.47</v>
      </c>
      <c r="I675" s="145">
        <v>36.130000000000003</v>
      </c>
      <c r="J675" s="145">
        <v>16.98</v>
      </c>
    </row>
    <row r="676" spans="1:10" ht="26.45" customHeight="1" x14ac:dyDescent="0.25">
      <c r="A676" s="172" t="s">
        <v>1039</v>
      </c>
      <c r="B676" s="142" t="s">
        <v>2668</v>
      </c>
      <c r="C676" s="172" t="s">
        <v>180</v>
      </c>
      <c r="D676" s="172" t="s">
        <v>2669</v>
      </c>
      <c r="E676" s="350" t="s">
        <v>1078</v>
      </c>
      <c r="F676" s="350"/>
      <c r="G676" s="143" t="s">
        <v>184</v>
      </c>
      <c r="H676" s="144">
        <v>1</v>
      </c>
      <c r="I676" s="145">
        <v>25.99</v>
      </c>
      <c r="J676" s="145">
        <v>25.99</v>
      </c>
    </row>
    <row r="677" spans="1:10" ht="38.25" x14ac:dyDescent="0.25">
      <c r="A677" s="172" t="s">
        <v>1039</v>
      </c>
      <c r="B677" s="142" t="s">
        <v>2670</v>
      </c>
      <c r="C677" s="172" t="s">
        <v>180</v>
      </c>
      <c r="D677" s="172" t="s">
        <v>2671</v>
      </c>
      <c r="E677" s="350" t="s">
        <v>1078</v>
      </c>
      <c r="F677" s="350"/>
      <c r="G677" s="143" t="s">
        <v>144</v>
      </c>
      <c r="H677" s="144">
        <v>0.51</v>
      </c>
      <c r="I677" s="145">
        <v>13.52</v>
      </c>
      <c r="J677" s="145">
        <v>6.89</v>
      </c>
    </row>
    <row r="678" spans="1:10" ht="38.25" x14ac:dyDescent="0.25">
      <c r="A678" s="172" t="s">
        <v>1039</v>
      </c>
      <c r="B678" s="142" t="s">
        <v>236</v>
      </c>
      <c r="C678" s="172" t="s">
        <v>180</v>
      </c>
      <c r="D678" s="172" t="s">
        <v>338</v>
      </c>
      <c r="E678" s="350" t="s">
        <v>1078</v>
      </c>
      <c r="F678" s="350"/>
      <c r="G678" s="143" t="s">
        <v>144</v>
      </c>
      <c r="H678" s="144">
        <v>0.83</v>
      </c>
      <c r="I678" s="145">
        <v>8.85</v>
      </c>
      <c r="J678" s="145">
        <v>7.34</v>
      </c>
    </row>
    <row r="679" spans="1:10" ht="38.25" x14ac:dyDescent="0.25">
      <c r="A679" s="172" t="s">
        <v>1039</v>
      </c>
      <c r="B679" s="142" t="s">
        <v>231</v>
      </c>
      <c r="C679" s="172" t="s">
        <v>180</v>
      </c>
      <c r="D679" s="172" t="s">
        <v>336</v>
      </c>
      <c r="E679" s="350" t="s">
        <v>1078</v>
      </c>
      <c r="F679" s="350"/>
      <c r="G679" s="143" t="s">
        <v>144</v>
      </c>
      <c r="H679" s="144">
        <v>10.78</v>
      </c>
      <c r="I679" s="145">
        <v>7.65</v>
      </c>
      <c r="J679" s="145">
        <v>82.46</v>
      </c>
    </row>
    <row r="680" spans="1:10" ht="38.25" x14ac:dyDescent="0.25">
      <c r="A680" s="172" t="s">
        <v>1039</v>
      </c>
      <c r="B680" s="142" t="s">
        <v>229</v>
      </c>
      <c r="C680" s="172" t="s">
        <v>180</v>
      </c>
      <c r="D680" s="172" t="s">
        <v>335</v>
      </c>
      <c r="E680" s="350" t="s">
        <v>1078</v>
      </c>
      <c r="F680" s="350"/>
      <c r="G680" s="143" t="s">
        <v>144</v>
      </c>
      <c r="H680" s="144">
        <v>8.4700000000000006</v>
      </c>
      <c r="I680" s="145">
        <v>8.2200000000000006</v>
      </c>
      <c r="J680" s="145">
        <v>69.62</v>
      </c>
    </row>
    <row r="681" spans="1:10" ht="26.45" customHeight="1" x14ac:dyDescent="0.25">
      <c r="A681" s="172" t="s">
        <v>1039</v>
      </c>
      <c r="B681" s="142" t="s">
        <v>203</v>
      </c>
      <c r="C681" s="172" t="s">
        <v>180</v>
      </c>
      <c r="D681" s="172" t="s">
        <v>316</v>
      </c>
      <c r="E681" s="350" t="s">
        <v>1078</v>
      </c>
      <c r="F681" s="350"/>
      <c r="G681" s="143" t="s">
        <v>144</v>
      </c>
      <c r="H681" s="144">
        <v>0.16</v>
      </c>
      <c r="I681" s="145">
        <v>10.83</v>
      </c>
      <c r="J681" s="145">
        <v>1.73</v>
      </c>
    </row>
    <row r="682" spans="1:10" ht="38.25" x14ac:dyDescent="0.25">
      <c r="A682" s="172" t="s">
        <v>1039</v>
      </c>
      <c r="B682" s="142" t="s">
        <v>2672</v>
      </c>
      <c r="C682" s="172" t="s">
        <v>180</v>
      </c>
      <c r="D682" s="172" t="s">
        <v>2673</v>
      </c>
      <c r="E682" s="350" t="s">
        <v>1078</v>
      </c>
      <c r="F682" s="350"/>
      <c r="G682" s="143" t="s">
        <v>144</v>
      </c>
      <c r="H682" s="144">
        <v>0.62</v>
      </c>
      <c r="I682" s="145">
        <v>10.57</v>
      </c>
      <c r="J682" s="145">
        <v>6.55</v>
      </c>
    </row>
    <row r="683" spans="1:10" ht="26.45" customHeight="1" x14ac:dyDescent="0.25">
      <c r="A683" s="172" t="s">
        <v>1039</v>
      </c>
      <c r="B683" s="142" t="s">
        <v>201</v>
      </c>
      <c r="C683" s="172" t="s">
        <v>180</v>
      </c>
      <c r="D683" s="172" t="s">
        <v>314</v>
      </c>
      <c r="E683" s="350" t="s">
        <v>1078</v>
      </c>
      <c r="F683" s="350"/>
      <c r="G683" s="143" t="s">
        <v>144</v>
      </c>
      <c r="H683" s="144">
        <v>1</v>
      </c>
      <c r="I683" s="145">
        <v>8.3699999999999992</v>
      </c>
      <c r="J683" s="145">
        <v>8.3699999999999992</v>
      </c>
    </row>
    <row r="684" spans="1:10" ht="38.25" x14ac:dyDescent="0.25">
      <c r="A684" s="173" t="s">
        <v>1049</v>
      </c>
      <c r="B684" s="146" t="s">
        <v>2674</v>
      </c>
      <c r="C684" s="173" t="s">
        <v>180</v>
      </c>
      <c r="D684" s="173" t="s">
        <v>2675</v>
      </c>
      <c r="E684" s="349" t="s">
        <v>1052</v>
      </c>
      <c r="F684" s="349"/>
      <c r="G684" s="147" t="s">
        <v>184</v>
      </c>
      <c r="H684" s="148">
        <v>1.103</v>
      </c>
      <c r="I684" s="149">
        <v>291.77999999999997</v>
      </c>
      <c r="J684" s="149">
        <v>321.83</v>
      </c>
    </row>
    <row r="685" spans="1:10" x14ac:dyDescent="0.25">
      <c r="A685" s="169"/>
      <c r="B685" s="169"/>
      <c r="C685" s="169"/>
      <c r="D685" s="169"/>
      <c r="E685" s="169" t="s">
        <v>1053</v>
      </c>
      <c r="F685" s="150">
        <v>358.8</v>
      </c>
      <c r="G685" s="169" t="s">
        <v>1054</v>
      </c>
      <c r="H685" s="150">
        <v>0</v>
      </c>
      <c r="I685" s="169" t="s">
        <v>1055</v>
      </c>
      <c r="J685" s="150">
        <v>358.8</v>
      </c>
    </row>
    <row r="686" spans="1:10" ht="14.45" customHeight="1" x14ac:dyDescent="0.25">
      <c r="A686" s="169"/>
      <c r="B686" s="169"/>
      <c r="C686" s="169"/>
      <c r="D686" s="169"/>
      <c r="E686" s="169" t="s">
        <v>2581</v>
      </c>
      <c r="F686" s="150">
        <v>0</v>
      </c>
      <c r="G686" s="169"/>
      <c r="H686" s="351" t="s">
        <v>2582</v>
      </c>
      <c r="I686" s="351"/>
      <c r="J686" s="150">
        <v>1348.23</v>
      </c>
    </row>
    <row r="687" spans="1:10" ht="15.75" thickBot="1" x14ac:dyDescent="0.3">
      <c r="A687" s="161"/>
      <c r="B687" s="161"/>
      <c r="C687" s="161"/>
      <c r="D687" s="161"/>
      <c r="E687" s="161"/>
      <c r="F687" s="161"/>
      <c r="G687" s="161" t="s">
        <v>1056</v>
      </c>
      <c r="H687" s="151">
        <v>1.54</v>
      </c>
      <c r="I687" s="161" t="s">
        <v>1057</v>
      </c>
      <c r="J687" s="162">
        <v>2076.27</v>
      </c>
    </row>
    <row r="688" spans="1:10" ht="15.75" thickTop="1" x14ac:dyDescent="0.25">
      <c r="A688" s="152"/>
      <c r="B688" s="152"/>
      <c r="C688" s="152"/>
      <c r="D688" s="152"/>
      <c r="E688" s="152"/>
      <c r="F688" s="152"/>
      <c r="G688" s="152"/>
      <c r="H688" s="152"/>
      <c r="I688" s="152"/>
      <c r="J688" s="152"/>
    </row>
    <row r="689" spans="1:10" x14ac:dyDescent="0.25">
      <c r="A689" s="170" t="s">
        <v>2219</v>
      </c>
      <c r="B689" s="139" t="s">
        <v>1029</v>
      </c>
      <c r="C689" s="170" t="s">
        <v>1030</v>
      </c>
      <c r="D689" s="170" t="s">
        <v>1031</v>
      </c>
      <c r="E689" s="352" t="s">
        <v>1032</v>
      </c>
      <c r="F689" s="352"/>
      <c r="G689" s="140" t="s">
        <v>1033</v>
      </c>
      <c r="H689" s="139" t="s">
        <v>1034</v>
      </c>
      <c r="I689" s="139" t="s">
        <v>1035</v>
      </c>
      <c r="J689" s="139" t="s">
        <v>1036</v>
      </c>
    </row>
    <row r="690" spans="1:10" ht="38.25" x14ac:dyDescent="0.25">
      <c r="A690" s="171" t="s">
        <v>1037</v>
      </c>
      <c r="B690" s="136" t="s">
        <v>2220</v>
      </c>
      <c r="C690" s="171" t="s">
        <v>180</v>
      </c>
      <c r="D690" s="171" t="s">
        <v>2221</v>
      </c>
      <c r="E690" s="353" t="s">
        <v>1078</v>
      </c>
      <c r="F690" s="353"/>
      <c r="G690" s="137" t="s">
        <v>144</v>
      </c>
      <c r="H690" s="141">
        <v>1</v>
      </c>
      <c r="I690" s="138">
        <v>11.22</v>
      </c>
      <c r="J690" s="138">
        <v>11.22</v>
      </c>
    </row>
    <row r="691" spans="1:10" ht="26.45" customHeight="1" x14ac:dyDescent="0.25">
      <c r="A691" s="172" t="s">
        <v>1039</v>
      </c>
      <c r="B691" s="142" t="s">
        <v>1286</v>
      </c>
      <c r="C691" s="172" t="s">
        <v>180</v>
      </c>
      <c r="D691" s="172" t="s">
        <v>1287</v>
      </c>
      <c r="E691" s="350" t="s">
        <v>1078</v>
      </c>
      <c r="F691" s="350"/>
      <c r="G691" s="143" t="s">
        <v>144</v>
      </c>
      <c r="H691" s="144">
        <v>1</v>
      </c>
      <c r="I691" s="145">
        <v>6.73</v>
      </c>
      <c r="J691" s="145">
        <v>6.73</v>
      </c>
    </row>
    <row r="692" spans="1:10" ht="25.5" x14ac:dyDescent="0.25">
      <c r="A692" s="172" t="s">
        <v>1039</v>
      </c>
      <c r="B692" s="142" t="s">
        <v>1280</v>
      </c>
      <c r="C692" s="172" t="s">
        <v>180</v>
      </c>
      <c r="D692" s="172" t="s">
        <v>1281</v>
      </c>
      <c r="E692" s="350" t="s">
        <v>1042</v>
      </c>
      <c r="F692" s="350"/>
      <c r="G692" s="143" t="s">
        <v>1043</v>
      </c>
      <c r="H692" s="144">
        <v>2.8500000000000001E-2</v>
      </c>
      <c r="I692" s="145">
        <v>15.48</v>
      </c>
      <c r="J692" s="145">
        <v>0.44</v>
      </c>
    </row>
    <row r="693" spans="1:10" ht="25.5" x14ac:dyDescent="0.25">
      <c r="A693" s="172" t="s">
        <v>1039</v>
      </c>
      <c r="B693" s="142" t="s">
        <v>1282</v>
      </c>
      <c r="C693" s="172" t="s">
        <v>180</v>
      </c>
      <c r="D693" s="172" t="s">
        <v>1283</v>
      </c>
      <c r="E693" s="350" t="s">
        <v>1042</v>
      </c>
      <c r="F693" s="350"/>
      <c r="G693" s="143" t="s">
        <v>1043</v>
      </c>
      <c r="H693" s="144">
        <v>0.17430000000000001</v>
      </c>
      <c r="I693" s="145">
        <v>20.68</v>
      </c>
      <c r="J693" s="145">
        <v>3.6</v>
      </c>
    </row>
    <row r="694" spans="1:10" ht="25.5" x14ac:dyDescent="0.25">
      <c r="A694" s="173" t="s">
        <v>1049</v>
      </c>
      <c r="B694" s="146" t="s">
        <v>2647</v>
      </c>
      <c r="C694" s="173" t="s">
        <v>180</v>
      </c>
      <c r="D694" s="173" t="s">
        <v>2648</v>
      </c>
      <c r="E694" s="349" t="s">
        <v>1052</v>
      </c>
      <c r="F694" s="349"/>
      <c r="G694" s="147" t="s">
        <v>144</v>
      </c>
      <c r="H694" s="148">
        <v>2.5000000000000001E-2</v>
      </c>
      <c r="I694" s="149">
        <v>11.76</v>
      </c>
      <c r="J694" s="149">
        <v>0.28999999999999998</v>
      </c>
    </row>
    <row r="695" spans="1:10" ht="25.5" x14ac:dyDescent="0.25">
      <c r="A695" s="173" t="s">
        <v>1049</v>
      </c>
      <c r="B695" s="146" t="s">
        <v>1288</v>
      </c>
      <c r="C695" s="173" t="s">
        <v>180</v>
      </c>
      <c r="D695" s="173" t="s">
        <v>1289</v>
      </c>
      <c r="E695" s="349" t="s">
        <v>1052</v>
      </c>
      <c r="F695" s="349"/>
      <c r="G695" s="147" t="s">
        <v>187</v>
      </c>
      <c r="H695" s="148">
        <v>1.19</v>
      </c>
      <c r="I695" s="149">
        <v>0.14000000000000001</v>
      </c>
      <c r="J695" s="149">
        <v>0.16</v>
      </c>
    </row>
    <row r="696" spans="1:10" x14ac:dyDescent="0.25">
      <c r="A696" s="169"/>
      <c r="B696" s="169"/>
      <c r="C696" s="169"/>
      <c r="D696" s="169"/>
      <c r="E696" s="169" t="s">
        <v>1053</v>
      </c>
      <c r="F696" s="150">
        <v>4.7699999999999996</v>
      </c>
      <c r="G696" s="169" t="s">
        <v>1054</v>
      </c>
      <c r="H696" s="150">
        <v>0</v>
      </c>
      <c r="I696" s="169" t="s">
        <v>1055</v>
      </c>
      <c r="J696" s="150">
        <v>4.7699999999999996</v>
      </c>
    </row>
    <row r="697" spans="1:10" ht="14.45" customHeight="1" x14ac:dyDescent="0.25">
      <c r="A697" s="169"/>
      <c r="B697" s="169"/>
      <c r="C697" s="169"/>
      <c r="D697" s="169"/>
      <c r="E697" s="169" t="s">
        <v>2581</v>
      </c>
      <c r="F697" s="150">
        <v>0</v>
      </c>
      <c r="G697" s="169"/>
      <c r="H697" s="351" t="s">
        <v>2582</v>
      </c>
      <c r="I697" s="351"/>
      <c r="J697" s="150">
        <v>11.22</v>
      </c>
    </row>
    <row r="698" spans="1:10" ht="15.75" thickBot="1" x14ac:dyDescent="0.3">
      <c r="A698" s="161"/>
      <c r="B698" s="161"/>
      <c r="C698" s="161"/>
      <c r="D698" s="161"/>
      <c r="E698" s="161"/>
      <c r="F698" s="161"/>
      <c r="G698" s="161" t="s">
        <v>1056</v>
      </c>
      <c r="H698" s="151">
        <v>4.8600000000000003</v>
      </c>
      <c r="I698" s="161" t="s">
        <v>1057</v>
      </c>
      <c r="J698" s="162">
        <v>54.52</v>
      </c>
    </row>
    <row r="699" spans="1:10" ht="15.75" thickTop="1" x14ac:dyDescent="0.25">
      <c r="A699" s="152"/>
      <c r="B699" s="152"/>
      <c r="C699" s="152"/>
      <c r="D699" s="152"/>
      <c r="E699" s="152"/>
      <c r="F699" s="152"/>
      <c r="G699" s="152"/>
      <c r="H699" s="152"/>
      <c r="I699" s="152"/>
      <c r="J699" s="152"/>
    </row>
    <row r="700" spans="1:10" x14ac:dyDescent="0.25">
      <c r="A700" s="170" t="s">
        <v>2222</v>
      </c>
      <c r="B700" s="139" t="s">
        <v>1029</v>
      </c>
      <c r="C700" s="170" t="s">
        <v>1030</v>
      </c>
      <c r="D700" s="170" t="s">
        <v>1031</v>
      </c>
      <c r="E700" s="352" t="s">
        <v>1032</v>
      </c>
      <c r="F700" s="352"/>
      <c r="G700" s="140" t="s">
        <v>1033</v>
      </c>
      <c r="H700" s="139" t="s">
        <v>1034</v>
      </c>
      <c r="I700" s="139" t="s">
        <v>1035</v>
      </c>
      <c r="J700" s="139" t="s">
        <v>1036</v>
      </c>
    </row>
    <row r="701" spans="1:10" ht="38.25" x14ac:dyDescent="0.25">
      <c r="A701" s="171" t="s">
        <v>1037</v>
      </c>
      <c r="B701" s="136" t="s">
        <v>434</v>
      </c>
      <c r="C701" s="171" t="s">
        <v>180</v>
      </c>
      <c r="D701" s="171" t="s">
        <v>435</v>
      </c>
      <c r="E701" s="353" t="s">
        <v>1078</v>
      </c>
      <c r="F701" s="353"/>
      <c r="G701" s="137" t="s">
        <v>144</v>
      </c>
      <c r="H701" s="141">
        <v>1</v>
      </c>
      <c r="I701" s="138">
        <v>8.99</v>
      </c>
      <c r="J701" s="138">
        <v>8.99</v>
      </c>
    </row>
    <row r="702" spans="1:10" ht="26.45" customHeight="1" x14ac:dyDescent="0.25">
      <c r="A702" s="172" t="s">
        <v>1039</v>
      </c>
      <c r="B702" s="142" t="s">
        <v>1331</v>
      </c>
      <c r="C702" s="172" t="s">
        <v>180</v>
      </c>
      <c r="D702" s="172" t="s">
        <v>1332</v>
      </c>
      <c r="E702" s="350" t="s">
        <v>1078</v>
      </c>
      <c r="F702" s="350"/>
      <c r="G702" s="143" t="s">
        <v>144</v>
      </c>
      <c r="H702" s="144">
        <v>1</v>
      </c>
      <c r="I702" s="145">
        <v>6.3</v>
      </c>
      <c r="J702" s="145">
        <v>6.3</v>
      </c>
    </row>
    <row r="703" spans="1:10" ht="25.5" x14ac:dyDescent="0.25">
      <c r="A703" s="172" t="s">
        <v>1039</v>
      </c>
      <c r="B703" s="142" t="s">
        <v>1280</v>
      </c>
      <c r="C703" s="172" t="s">
        <v>180</v>
      </c>
      <c r="D703" s="172" t="s">
        <v>1281</v>
      </c>
      <c r="E703" s="350" t="s">
        <v>1042</v>
      </c>
      <c r="F703" s="350"/>
      <c r="G703" s="143" t="s">
        <v>1043</v>
      </c>
      <c r="H703" s="144">
        <v>1.6199999999999999E-2</v>
      </c>
      <c r="I703" s="145">
        <v>15.48</v>
      </c>
      <c r="J703" s="145">
        <v>0.25</v>
      </c>
    </row>
    <row r="704" spans="1:10" ht="25.5" x14ac:dyDescent="0.25">
      <c r="A704" s="172" t="s">
        <v>1039</v>
      </c>
      <c r="B704" s="142" t="s">
        <v>1282</v>
      </c>
      <c r="C704" s="172" t="s">
        <v>180</v>
      </c>
      <c r="D704" s="172" t="s">
        <v>1283</v>
      </c>
      <c r="E704" s="350" t="s">
        <v>1042</v>
      </c>
      <c r="F704" s="350"/>
      <c r="G704" s="143" t="s">
        <v>1043</v>
      </c>
      <c r="H704" s="144">
        <v>9.9299999999999999E-2</v>
      </c>
      <c r="I704" s="145">
        <v>20.68</v>
      </c>
      <c r="J704" s="145">
        <v>2.0499999999999998</v>
      </c>
    </row>
    <row r="705" spans="1:10" ht="25.5" x14ac:dyDescent="0.25">
      <c r="A705" s="173" t="s">
        <v>1049</v>
      </c>
      <c r="B705" s="146" t="s">
        <v>2647</v>
      </c>
      <c r="C705" s="173" t="s">
        <v>180</v>
      </c>
      <c r="D705" s="173" t="s">
        <v>2648</v>
      </c>
      <c r="E705" s="349" t="s">
        <v>1052</v>
      </c>
      <c r="F705" s="349"/>
      <c r="G705" s="147" t="s">
        <v>144</v>
      </c>
      <c r="H705" s="148">
        <v>2.5000000000000001E-2</v>
      </c>
      <c r="I705" s="149">
        <v>11.76</v>
      </c>
      <c r="J705" s="149">
        <v>0.28999999999999998</v>
      </c>
    </row>
    <row r="706" spans="1:10" ht="25.5" x14ac:dyDescent="0.25">
      <c r="A706" s="173" t="s">
        <v>1049</v>
      </c>
      <c r="B706" s="146" t="s">
        <v>1288</v>
      </c>
      <c r="C706" s="173" t="s">
        <v>180</v>
      </c>
      <c r="D706" s="173" t="s">
        <v>1289</v>
      </c>
      <c r="E706" s="349" t="s">
        <v>1052</v>
      </c>
      <c r="F706" s="349"/>
      <c r="G706" s="147" t="s">
        <v>187</v>
      </c>
      <c r="H706" s="148">
        <v>0.74299999999999999</v>
      </c>
      <c r="I706" s="149">
        <v>0.14000000000000001</v>
      </c>
      <c r="J706" s="149">
        <v>0.1</v>
      </c>
    </row>
    <row r="707" spans="1:10" x14ac:dyDescent="0.25">
      <c r="A707" s="169"/>
      <c r="B707" s="169"/>
      <c r="C707" s="169"/>
      <c r="D707" s="169"/>
      <c r="E707" s="169" t="s">
        <v>1053</v>
      </c>
      <c r="F707" s="150">
        <v>2.2999999999999998</v>
      </c>
      <c r="G707" s="169" t="s">
        <v>1054</v>
      </c>
      <c r="H707" s="150">
        <v>0</v>
      </c>
      <c r="I707" s="169" t="s">
        <v>1055</v>
      </c>
      <c r="J707" s="150">
        <v>2.2999999999999998</v>
      </c>
    </row>
    <row r="708" spans="1:10" ht="14.45" customHeight="1" x14ac:dyDescent="0.25">
      <c r="A708" s="169"/>
      <c r="B708" s="169"/>
      <c r="C708" s="169"/>
      <c r="D708" s="169"/>
      <c r="E708" s="169" t="s">
        <v>2581</v>
      </c>
      <c r="F708" s="150">
        <v>0</v>
      </c>
      <c r="G708" s="169"/>
      <c r="H708" s="351" t="s">
        <v>2582</v>
      </c>
      <c r="I708" s="351"/>
      <c r="J708" s="150">
        <v>8.99</v>
      </c>
    </row>
    <row r="709" spans="1:10" ht="15.75" thickBot="1" x14ac:dyDescent="0.3">
      <c r="A709" s="161"/>
      <c r="B709" s="161"/>
      <c r="C709" s="161"/>
      <c r="D709" s="161"/>
      <c r="E709" s="161"/>
      <c r="F709" s="161"/>
      <c r="G709" s="161" t="s">
        <v>1056</v>
      </c>
      <c r="H709" s="151">
        <v>190.98</v>
      </c>
      <c r="I709" s="161" t="s">
        <v>1057</v>
      </c>
      <c r="J709" s="162">
        <v>1716.91</v>
      </c>
    </row>
    <row r="710" spans="1:10" ht="15.75" thickTop="1" x14ac:dyDescent="0.25">
      <c r="A710" s="152"/>
      <c r="B710" s="152"/>
      <c r="C710" s="152"/>
      <c r="D710" s="152"/>
      <c r="E710" s="152"/>
      <c r="F710" s="152"/>
      <c r="G710" s="152"/>
      <c r="H710" s="152"/>
      <c r="I710" s="152"/>
      <c r="J710" s="152"/>
    </row>
    <row r="711" spans="1:10" x14ac:dyDescent="0.25">
      <c r="A711" s="170" t="s">
        <v>2223</v>
      </c>
      <c r="B711" s="139" t="s">
        <v>1029</v>
      </c>
      <c r="C711" s="170" t="s">
        <v>1030</v>
      </c>
      <c r="D711" s="170" t="s">
        <v>1031</v>
      </c>
      <c r="E711" s="352" t="s">
        <v>1032</v>
      </c>
      <c r="F711" s="352"/>
      <c r="G711" s="140" t="s">
        <v>1033</v>
      </c>
      <c r="H711" s="139" t="s">
        <v>1034</v>
      </c>
      <c r="I711" s="139" t="s">
        <v>1035</v>
      </c>
      <c r="J711" s="139" t="s">
        <v>1036</v>
      </c>
    </row>
    <row r="712" spans="1:10" ht="51" x14ac:dyDescent="0.25">
      <c r="A712" s="171" t="s">
        <v>1037</v>
      </c>
      <c r="B712" s="136" t="s">
        <v>2224</v>
      </c>
      <c r="C712" s="171" t="s">
        <v>180</v>
      </c>
      <c r="D712" s="171" t="s">
        <v>2225</v>
      </c>
      <c r="E712" s="353" t="s">
        <v>1199</v>
      </c>
      <c r="F712" s="353"/>
      <c r="G712" s="137" t="s">
        <v>179</v>
      </c>
      <c r="H712" s="141">
        <v>1</v>
      </c>
      <c r="I712" s="138">
        <v>49.08</v>
      </c>
      <c r="J712" s="138">
        <v>49.08</v>
      </c>
    </row>
    <row r="713" spans="1:10" ht="51" x14ac:dyDescent="0.25">
      <c r="A713" s="172" t="s">
        <v>1039</v>
      </c>
      <c r="B713" s="142" t="s">
        <v>2676</v>
      </c>
      <c r="C713" s="172" t="s">
        <v>180</v>
      </c>
      <c r="D713" s="172" t="s">
        <v>2677</v>
      </c>
      <c r="E713" s="350" t="s">
        <v>1199</v>
      </c>
      <c r="F713" s="350"/>
      <c r="G713" s="143" t="s">
        <v>179</v>
      </c>
      <c r="H713" s="144">
        <v>0.32650000000000001</v>
      </c>
      <c r="I713" s="145">
        <v>46.46</v>
      </c>
      <c r="J713" s="145">
        <v>15.16</v>
      </c>
    </row>
    <row r="714" spans="1:10" ht="51" x14ac:dyDescent="0.25">
      <c r="A714" s="172" t="s">
        <v>1039</v>
      </c>
      <c r="B714" s="142" t="s">
        <v>2678</v>
      </c>
      <c r="C714" s="172" t="s">
        <v>180</v>
      </c>
      <c r="D714" s="172" t="s">
        <v>2679</v>
      </c>
      <c r="E714" s="350" t="s">
        <v>1199</v>
      </c>
      <c r="F714" s="350"/>
      <c r="G714" s="143" t="s">
        <v>179</v>
      </c>
      <c r="H714" s="144">
        <v>0.27750000000000002</v>
      </c>
      <c r="I714" s="145">
        <v>49.22</v>
      </c>
      <c r="J714" s="145">
        <v>13.65</v>
      </c>
    </row>
    <row r="715" spans="1:10" ht="51" x14ac:dyDescent="0.25">
      <c r="A715" s="172" t="s">
        <v>1039</v>
      </c>
      <c r="B715" s="142" t="s">
        <v>2680</v>
      </c>
      <c r="C715" s="172" t="s">
        <v>180</v>
      </c>
      <c r="D715" s="172" t="s">
        <v>2681</v>
      </c>
      <c r="E715" s="350" t="s">
        <v>1199</v>
      </c>
      <c r="F715" s="350"/>
      <c r="G715" s="143" t="s">
        <v>179</v>
      </c>
      <c r="H715" s="144">
        <v>0.1358</v>
      </c>
      <c r="I715" s="145">
        <v>48.42</v>
      </c>
      <c r="J715" s="145">
        <v>6.57</v>
      </c>
    </row>
    <row r="716" spans="1:10" ht="51" x14ac:dyDescent="0.25">
      <c r="A716" s="172" t="s">
        <v>1039</v>
      </c>
      <c r="B716" s="142" t="s">
        <v>2682</v>
      </c>
      <c r="C716" s="172" t="s">
        <v>180</v>
      </c>
      <c r="D716" s="172" t="s">
        <v>2683</v>
      </c>
      <c r="E716" s="350" t="s">
        <v>1199</v>
      </c>
      <c r="F716" s="350"/>
      <c r="G716" s="143" t="s">
        <v>179</v>
      </c>
      <c r="H716" s="144">
        <v>0.26019999999999999</v>
      </c>
      <c r="I716" s="145">
        <v>52.69</v>
      </c>
      <c r="J716" s="145">
        <v>13.7</v>
      </c>
    </row>
    <row r="717" spans="1:10" x14ac:dyDescent="0.25">
      <c r="A717" s="169"/>
      <c r="B717" s="169"/>
      <c r="C717" s="169"/>
      <c r="D717" s="169"/>
      <c r="E717" s="169" t="s">
        <v>1053</v>
      </c>
      <c r="F717" s="150">
        <v>13.64</v>
      </c>
      <c r="G717" s="169" t="s">
        <v>1054</v>
      </c>
      <c r="H717" s="150">
        <v>0</v>
      </c>
      <c r="I717" s="169" t="s">
        <v>1055</v>
      </c>
      <c r="J717" s="150">
        <v>13.64</v>
      </c>
    </row>
    <row r="718" spans="1:10" ht="14.45" customHeight="1" x14ac:dyDescent="0.25">
      <c r="A718" s="169"/>
      <c r="B718" s="169"/>
      <c r="C718" s="169"/>
      <c r="D718" s="169"/>
      <c r="E718" s="169" t="s">
        <v>2581</v>
      </c>
      <c r="F718" s="150">
        <v>0</v>
      </c>
      <c r="G718" s="169"/>
      <c r="H718" s="351" t="s">
        <v>2582</v>
      </c>
      <c r="I718" s="351"/>
      <c r="J718" s="150">
        <v>49.08</v>
      </c>
    </row>
    <row r="719" spans="1:10" ht="15.75" thickBot="1" x14ac:dyDescent="0.3">
      <c r="A719" s="161"/>
      <c r="B719" s="161"/>
      <c r="C719" s="161"/>
      <c r="D719" s="161"/>
      <c r="E719" s="161"/>
      <c r="F719" s="161"/>
      <c r="G719" s="161" t="s">
        <v>1056</v>
      </c>
      <c r="H719" s="151">
        <v>14.7</v>
      </c>
      <c r="I719" s="161" t="s">
        <v>1057</v>
      </c>
      <c r="J719" s="162">
        <v>721.47</v>
      </c>
    </row>
    <row r="720" spans="1:10" ht="15.75" thickTop="1" x14ac:dyDescent="0.25">
      <c r="A720" s="152"/>
      <c r="B720" s="152"/>
      <c r="C720" s="152"/>
      <c r="D720" s="152"/>
      <c r="E720" s="152"/>
      <c r="F720" s="152"/>
      <c r="G720" s="152"/>
      <c r="H720" s="152"/>
      <c r="I720" s="152"/>
      <c r="J720" s="152"/>
    </row>
    <row r="721" spans="1:10" x14ac:dyDescent="0.25">
      <c r="A721" s="170" t="s">
        <v>2226</v>
      </c>
      <c r="B721" s="139" t="s">
        <v>1029</v>
      </c>
      <c r="C721" s="170" t="s">
        <v>1030</v>
      </c>
      <c r="D721" s="170" t="s">
        <v>1031</v>
      </c>
      <c r="E721" s="352" t="s">
        <v>1032</v>
      </c>
      <c r="F721" s="352"/>
      <c r="G721" s="140" t="s">
        <v>1033</v>
      </c>
      <c r="H721" s="139" t="s">
        <v>1034</v>
      </c>
      <c r="I721" s="139" t="s">
        <v>1035</v>
      </c>
      <c r="J721" s="139" t="s">
        <v>1036</v>
      </c>
    </row>
    <row r="722" spans="1:10" ht="38.25" x14ac:dyDescent="0.25">
      <c r="A722" s="171" t="s">
        <v>1037</v>
      </c>
      <c r="B722" s="136" t="s">
        <v>2227</v>
      </c>
      <c r="C722" s="171" t="s">
        <v>180</v>
      </c>
      <c r="D722" s="171" t="s">
        <v>2228</v>
      </c>
      <c r="E722" s="353" t="s">
        <v>1042</v>
      </c>
      <c r="F722" s="353"/>
      <c r="G722" s="137" t="s">
        <v>184</v>
      </c>
      <c r="H722" s="141">
        <v>1</v>
      </c>
      <c r="I722" s="138">
        <v>387</v>
      </c>
      <c r="J722" s="138">
        <v>387</v>
      </c>
    </row>
    <row r="723" spans="1:10" ht="25.5" x14ac:dyDescent="0.25">
      <c r="A723" s="172" t="s">
        <v>1039</v>
      </c>
      <c r="B723" s="142" t="s">
        <v>1063</v>
      </c>
      <c r="C723" s="172" t="s">
        <v>180</v>
      </c>
      <c r="D723" s="172" t="s">
        <v>1064</v>
      </c>
      <c r="E723" s="350" t="s">
        <v>1042</v>
      </c>
      <c r="F723" s="350"/>
      <c r="G723" s="143" t="s">
        <v>1043</v>
      </c>
      <c r="H723" s="144">
        <v>11.02</v>
      </c>
      <c r="I723" s="145">
        <v>14.76</v>
      </c>
      <c r="J723" s="145">
        <v>162.65</v>
      </c>
    </row>
    <row r="724" spans="1:10" ht="25.5" x14ac:dyDescent="0.25">
      <c r="A724" s="173" t="s">
        <v>1049</v>
      </c>
      <c r="B724" s="146" t="s">
        <v>1750</v>
      </c>
      <c r="C724" s="173" t="s">
        <v>180</v>
      </c>
      <c r="D724" s="173" t="s">
        <v>1751</v>
      </c>
      <c r="E724" s="349" t="s">
        <v>1052</v>
      </c>
      <c r="F724" s="349"/>
      <c r="G724" s="147" t="s">
        <v>184</v>
      </c>
      <c r="H724" s="148">
        <v>0.94</v>
      </c>
      <c r="I724" s="149">
        <v>63.34</v>
      </c>
      <c r="J724" s="149">
        <v>59.53</v>
      </c>
    </row>
    <row r="725" spans="1:10" x14ac:dyDescent="0.25">
      <c r="A725" s="173" t="s">
        <v>1049</v>
      </c>
      <c r="B725" s="146" t="s">
        <v>1559</v>
      </c>
      <c r="C725" s="173" t="s">
        <v>180</v>
      </c>
      <c r="D725" s="173" t="s">
        <v>1560</v>
      </c>
      <c r="E725" s="349" t="s">
        <v>1052</v>
      </c>
      <c r="F725" s="349"/>
      <c r="G725" s="147" t="s">
        <v>144</v>
      </c>
      <c r="H725" s="148">
        <v>422.63</v>
      </c>
      <c r="I725" s="149">
        <v>0.39</v>
      </c>
      <c r="J725" s="149">
        <v>164.82</v>
      </c>
    </row>
    <row r="726" spans="1:10" x14ac:dyDescent="0.25">
      <c r="A726" s="169"/>
      <c r="B726" s="169"/>
      <c r="C726" s="169"/>
      <c r="D726" s="169"/>
      <c r="E726" s="169" t="s">
        <v>1053</v>
      </c>
      <c r="F726" s="150">
        <v>124.74</v>
      </c>
      <c r="G726" s="169" t="s">
        <v>1054</v>
      </c>
      <c r="H726" s="150">
        <v>0</v>
      </c>
      <c r="I726" s="169" t="s">
        <v>1055</v>
      </c>
      <c r="J726" s="150">
        <v>124.74</v>
      </c>
    </row>
    <row r="727" spans="1:10" ht="14.45" customHeight="1" x14ac:dyDescent="0.25">
      <c r="A727" s="169"/>
      <c r="B727" s="169"/>
      <c r="C727" s="169"/>
      <c r="D727" s="169"/>
      <c r="E727" s="169" t="s">
        <v>2581</v>
      </c>
      <c r="F727" s="150">
        <v>0</v>
      </c>
      <c r="G727" s="169"/>
      <c r="H727" s="351" t="s">
        <v>2582</v>
      </c>
      <c r="I727" s="351"/>
      <c r="J727" s="150">
        <v>387</v>
      </c>
    </row>
    <row r="728" spans="1:10" ht="15.75" thickBot="1" x14ac:dyDescent="0.3">
      <c r="A728" s="161"/>
      <c r="B728" s="161"/>
      <c r="C728" s="161"/>
      <c r="D728" s="161"/>
      <c r="E728" s="161"/>
      <c r="F728" s="161"/>
      <c r="G728" s="161" t="s">
        <v>1056</v>
      </c>
      <c r="H728" s="151">
        <v>16.5</v>
      </c>
      <c r="I728" s="161" t="s">
        <v>1057</v>
      </c>
      <c r="J728" s="162">
        <v>6385.5</v>
      </c>
    </row>
    <row r="729" spans="1:10" ht="15.75" thickTop="1" x14ac:dyDescent="0.25">
      <c r="A729" s="152"/>
      <c r="B729" s="152"/>
      <c r="C729" s="152"/>
      <c r="D729" s="152"/>
      <c r="E729" s="152"/>
      <c r="F729" s="152"/>
      <c r="G729" s="152"/>
      <c r="H729" s="152"/>
      <c r="I729" s="152"/>
      <c r="J729" s="152"/>
    </row>
    <row r="730" spans="1:10" x14ac:dyDescent="0.25">
      <c r="A730" s="170" t="s">
        <v>2229</v>
      </c>
      <c r="B730" s="139" t="s">
        <v>1029</v>
      </c>
      <c r="C730" s="170" t="s">
        <v>1030</v>
      </c>
      <c r="D730" s="170" t="s">
        <v>1031</v>
      </c>
      <c r="E730" s="352" t="s">
        <v>1032</v>
      </c>
      <c r="F730" s="352"/>
      <c r="G730" s="140" t="s">
        <v>1033</v>
      </c>
      <c r="H730" s="139" t="s">
        <v>1034</v>
      </c>
      <c r="I730" s="139" t="s">
        <v>1035</v>
      </c>
      <c r="J730" s="139" t="s">
        <v>1036</v>
      </c>
    </row>
    <row r="731" spans="1:10" ht="39.6" customHeight="1" x14ac:dyDescent="0.25">
      <c r="A731" s="171" t="s">
        <v>1037</v>
      </c>
      <c r="B731" s="136" t="s">
        <v>2230</v>
      </c>
      <c r="C731" s="171" t="s">
        <v>180</v>
      </c>
      <c r="D731" s="171" t="s">
        <v>2231</v>
      </c>
      <c r="E731" s="353" t="s">
        <v>1207</v>
      </c>
      <c r="F731" s="353"/>
      <c r="G731" s="137" t="s">
        <v>179</v>
      </c>
      <c r="H731" s="141">
        <v>1</v>
      </c>
      <c r="I731" s="138">
        <v>28.87</v>
      </c>
      <c r="J731" s="138">
        <v>28.87</v>
      </c>
    </row>
    <row r="732" spans="1:10" ht="38.25" x14ac:dyDescent="0.25">
      <c r="A732" s="172" t="s">
        <v>1039</v>
      </c>
      <c r="B732" s="142" t="s">
        <v>1377</v>
      </c>
      <c r="C732" s="172" t="s">
        <v>180</v>
      </c>
      <c r="D732" s="172" t="s">
        <v>2684</v>
      </c>
      <c r="E732" s="350" t="s">
        <v>1042</v>
      </c>
      <c r="F732" s="350"/>
      <c r="G732" s="143" t="s">
        <v>184</v>
      </c>
      <c r="H732" s="144">
        <v>2.93E-2</v>
      </c>
      <c r="I732" s="145">
        <v>424.43</v>
      </c>
      <c r="J732" s="145">
        <v>12.43</v>
      </c>
    </row>
    <row r="733" spans="1:10" ht="25.5" x14ac:dyDescent="0.25">
      <c r="A733" s="172" t="s">
        <v>1039</v>
      </c>
      <c r="B733" s="142" t="s">
        <v>1063</v>
      </c>
      <c r="C733" s="172" t="s">
        <v>180</v>
      </c>
      <c r="D733" s="172" t="s">
        <v>1064</v>
      </c>
      <c r="E733" s="350" t="s">
        <v>1042</v>
      </c>
      <c r="F733" s="350"/>
      <c r="G733" s="143" t="s">
        <v>1043</v>
      </c>
      <c r="H733" s="144">
        <v>0.4</v>
      </c>
      <c r="I733" s="145">
        <v>14.76</v>
      </c>
      <c r="J733" s="145">
        <v>5.9</v>
      </c>
    </row>
    <row r="734" spans="1:10" ht="25.5" x14ac:dyDescent="0.25">
      <c r="A734" s="172" t="s">
        <v>1039</v>
      </c>
      <c r="B734" s="142" t="s">
        <v>1298</v>
      </c>
      <c r="C734" s="172" t="s">
        <v>180</v>
      </c>
      <c r="D734" s="172" t="s">
        <v>1299</v>
      </c>
      <c r="E734" s="350" t="s">
        <v>1042</v>
      </c>
      <c r="F734" s="350"/>
      <c r="G734" s="143" t="s">
        <v>1043</v>
      </c>
      <c r="H734" s="144">
        <v>0.4</v>
      </c>
      <c r="I734" s="145">
        <v>20.81</v>
      </c>
      <c r="J734" s="145">
        <v>8.32</v>
      </c>
    </row>
    <row r="735" spans="1:10" ht="25.5" x14ac:dyDescent="0.25">
      <c r="A735" s="173" t="s">
        <v>1049</v>
      </c>
      <c r="B735" s="146" t="s">
        <v>1754</v>
      </c>
      <c r="C735" s="173" t="s">
        <v>180</v>
      </c>
      <c r="D735" s="173" t="s">
        <v>2685</v>
      </c>
      <c r="E735" s="349" t="s">
        <v>1052</v>
      </c>
      <c r="F735" s="349"/>
      <c r="G735" s="147" t="s">
        <v>179</v>
      </c>
      <c r="H735" s="148">
        <v>0.15809999999999999</v>
      </c>
      <c r="I735" s="149">
        <v>14.08</v>
      </c>
      <c r="J735" s="149">
        <v>2.2200000000000002</v>
      </c>
    </row>
    <row r="736" spans="1:10" x14ac:dyDescent="0.25">
      <c r="A736" s="169"/>
      <c r="B736" s="169"/>
      <c r="C736" s="169"/>
      <c r="D736" s="169"/>
      <c r="E736" s="169" t="s">
        <v>1053</v>
      </c>
      <c r="F736" s="150">
        <v>15.12</v>
      </c>
      <c r="G736" s="169" t="s">
        <v>1054</v>
      </c>
      <c r="H736" s="150">
        <v>0</v>
      </c>
      <c r="I736" s="169" t="s">
        <v>1055</v>
      </c>
      <c r="J736" s="150">
        <v>15.12</v>
      </c>
    </row>
    <row r="737" spans="1:10" ht="14.45" customHeight="1" x14ac:dyDescent="0.25">
      <c r="A737" s="169"/>
      <c r="B737" s="169"/>
      <c r="C737" s="169"/>
      <c r="D737" s="169"/>
      <c r="E737" s="169" t="s">
        <v>2581</v>
      </c>
      <c r="F737" s="150">
        <v>0</v>
      </c>
      <c r="G737" s="169"/>
      <c r="H737" s="351" t="s">
        <v>2582</v>
      </c>
      <c r="I737" s="351"/>
      <c r="J737" s="150">
        <v>28.87</v>
      </c>
    </row>
    <row r="738" spans="1:10" ht="15.75" thickBot="1" x14ac:dyDescent="0.3">
      <c r="A738" s="161"/>
      <c r="B738" s="161"/>
      <c r="C738" s="161"/>
      <c r="D738" s="161"/>
      <c r="E738" s="161"/>
      <c r="F738" s="161"/>
      <c r="G738" s="161" t="s">
        <v>1056</v>
      </c>
      <c r="H738" s="151">
        <v>16.5</v>
      </c>
      <c r="I738" s="161" t="s">
        <v>1057</v>
      </c>
      <c r="J738" s="162">
        <v>476.35</v>
      </c>
    </row>
    <row r="739" spans="1:10" ht="15.75" thickTop="1" x14ac:dyDescent="0.25">
      <c r="A739" s="152"/>
      <c r="B739" s="152"/>
      <c r="C739" s="152"/>
      <c r="D739" s="152"/>
      <c r="E739" s="152"/>
      <c r="F739" s="152"/>
      <c r="G739" s="152"/>
      <c r="H739" s="152"/>
      <c r="I739" s="152"/>
      <c r="J739" s="152"/>
    </row>
    <row r="740" spans="1:10" x14ac:dyDescent="0.25">
      <c r="A740" s="170" t="s">
        <v>2232</v>
      </c>
      <c r="B740" s="139" t="s">
        <v>1029</v>
      </c>
      <c r="C740" s="170" t="s">
        <v>1030</v>
      </c>
      <c r="D740" s="170" t="s">
        <v>1031</v>
      </c>
      <c r="E740" s="352" t="s">
        <v>1032</v>
      </c>
      <c r="F740" s="352"/>
      <c r="G740" s="140" t="s">
        <v>1033</v>
      </c>
      <c r="H740" s="139" t="s">
        <v>1034</v>
      </c>
      <c r="I740" s="139" t="s">
        <v>1035</v>
      </c>
      <c r="J740" s="139" t="s">
        <v>1036</v>
      </c>
    </row>
    <row r="741" spans="1:10" ht="25.5" x14ac:dyDescent="0.25">
      <c r="A741" s="171" t="s">
        <v>1037</v>
      </c>
      <c r="B741" s="136" t="s">
        <v>954</v>
      </c>
      <c r="C741" s="171" t="s">
        <v>180</v>
      </c>
      <c r="D741" s="171" t="s">
        <v>955</v>
      </c>
      <c r="E741" s="353" t="s">
        <v>1149</v>
      </c>
      <c r="F741" s="353"/>
      <c r="G741" s="137" t="s">
        <v>179</v>
      </c>
      <c r="H741" s="141">
        <v>1</v>
      </c>
      <c r="I741" s="138">
        <v>10.86</v>
      </c>
      <c r="J741" s="138">
        <v>10.86</v>
      </c>
    </row>
    <row r="742" spans="1:10" ht="25.5" x14ac:dyDescent="0.25">
      <c r="A742" s="172" t="s">
        <v>1039</v>
      </c>
      <c r="B742" s="142" t="s">
        <v>1061</v>
      </c>
      <c r="C742" s="172" t="s">
        <v>180</v>
      </c>
      <c r="D742" s="172" t="s">
        <v>1062</v>
      </c>
      <c r="E742" s="350" t="s">
        <v>1042</v>
      </c>
      <c r="F742" s="350"/>
      <c r="G742" s="143" t="s">
        <v>1043</v>
      </c>
      <c r="H742" s="144">
        <v>0.187</v>
      </c>
      <c r="I742" s="145">
        <v>21.91</v>
      </c>
      <c r="J742" s="145">
        <v>4.09</v>
      </c>
    </row>
    <row r="743" spans="1:10" ht="25.5" x14ac:dyDescent="0.25">
      <c r="A743" s="172" t="s">
        <v>1039</v>
      </c>
      <c r="B743" s="142" t="s">
        <v>1063</v>
      </c>
      <c r="C743" s="172" t="s">
        <v>180</v>
      </c>
      <c r="D743" s="172" t="s">
        <v>1064</v>
      </c>
      <c r="E743" s="350" t="s">
        <v>1042</v>
      </c>
      <c r="F743" s="350"/>
      <c r="G743" s="143" t="s">
        <v>1043</v>
      </c>
      <c r="H743" s="144">
        <v>6.9000000000000006E-2</v>
      </c>
      <c r="I743" s="145">
        <v>14.76</v>
      </c>
      <c r="J743" s="145">
        <v>1.01</v>
      </c>
    </row>
    <row r="744" spans="1:10" x14ac:dyDescent="0.25">
      <c r="A744" s="173" t="s">
        <v>1049</v>
      </c>
      <c r="B744" s="146" t="s">
        <v>1755</v>
      </c>
      <c r="C744" s="173" t="s">
        <v>180</v>
      </c>
      <c r="D744" s="173" t="s">
        <v>1756</v>
      </c>
      <c r="E744" s="349" t="s">
        <v>1052</v>
      </c>
      <c r="F744" s="349"/>
      <c r="G744" s="147" t="s">
        <v>1070</v>
      </c>
      <c r="H744" s="148">
        <v>0.33</v>
      </c>
      <c r="I744" s="149">
        <v>17.47</v>
      </c>
      <c r="J744" s="149">
        <v>5.76</v>
      </c>
    </row>
    <row r="745" spans="1:10" x14ac:dyDescent="0.25">
      <c r="A745" s="169"/>
      <c r="B745" s="169"/>
      <c r="C745" s="169"/>
      <c r="D745" s="169"/>
      <c r="E745" s="169" t="s">
        <v>1053</v>
      </c>
      <c r="F745" s="150">
        <v>4</v>
      </c>
      <c r="G745" s="169" t="s">
        <v>1054</v>
      </c>
      <c r="H745" s="150">
        <v>0</v>
      </c>
      <c r="I745" s="169" t="s">
        <v>1055</v>
      </c>
      <c r="J745" s="150">
        <v>4</v>
      </c>
    </row>
    <row r="746" spans="1:10" ht="14.45" customHeight="1" x14ac:dyDescent="0.25">
      <c r="A746" s="169"/>
      <c r="B746" s="169"/>
      <c r="C746" s="169"/>
      <c r="D746" s="169"/>
      <c r="E746" s="169" t="s">
        <v>2581</v>
      </c>
      <c r="F746" s="150">
        <v>0</v>
      </c>
      <c r="G746" s="169"/>
      <c r="H746" s="351" t="s">
        <v>2582</v>
      </c>
      <c r="I746" s="351"/>
      <c r="J746" s="150">
        <v>10.86</v>
      </c>
    </row>
    <row r="747" spans="1:10" ht="15.75" thickBot="1" x14ac:dyDescent="0.3">
      <c r="A747" s="161"/>
      <c r="B747" s="161"/>
      <c r="C747" s="161"/>
      <c r="D747" s="161"/>
      <c r="E747" s="161"/>
      <c r="F747" s="161"/>
      <c r="G747" s="161" t="s">
        <v>1056</v>
      </c>
      <c r="H747" s="151">
        <v>16.5</v>
      </c>
      <c r="I747" s="161" t="s">
        <v>1057</v>
      </c>
      <c r="J747" s="162">
        <v>179.19</v>
      </c>
    </row>
    <row r="748" spans="1:10" ht="15.75" thickTop="1" x14ac:dyDescent="0.25">
      <c r="A748" s="152"/>
      <c r="B748" s="152"/>
      <c r="C748" s="152"/>
      <c r="D748" s="152"/>
      <c r="E748" s="152"/>
      <c r="F748" s="152"/>
      <c r="G748" s="152"/>
      <c r="H748" s="152"/>
      <c r="I748" s="152"/>
      <c r="J748" s="152"/>
    </row>
    <row r="749" spans="1:10" x14ac:dyDescent="0.25">
      <c r="A749" s="174" t="s">
        <v>1334</v>
      </c>
      <c r="B749" s="174"/>
      <c r="C749" s="174"/>
      <c r="D749" s="174" t="s">
        <v>14</v>
      </c>
      <c r="E749" s="174"/>
      <c r="F749" s="354"/>
      <c r="G749" s="354"/>
      <c r="H749" s="166"/>
      <c r="I749" s="174"/>
      <c r="J749" s="167">
        <v>308478.21000000002</v>
      </c>
    </row>
    <row r="750" spans="1:10" x14ac:dyDescent="0.25">
      <c r="A750" s="174" t="s">
        <v>448</v>
      </c>
      <c r="B750" s="174"/>
      <c r="C750" s="174"/>
      <c r="D750" s="174" t="s">
        <v>146</v>
      </c>
      <c r="E750" s="174"/>
      <c r="F750" s="354"/>
      <c r="G750" s="354"/>
      <c r="H750" s="166"/>
      <c r="I750" s="174"/>
      <c r="J750" s="167">
        <v>50622.44</v>
      </c>
    </row>
    <row r="751" spans="1:10" x14ac:dyDescent="0.25">
      <c r="A751" s="170" t="s">
        <v>209</v>
      </c>
      <c r="B751" s="139" t="s">
        <v>1029</v>
      </c>
      <c r="C751" s="170" t="s">
        <v>1030</v>
      </c>
      <c r="D751" s="170" t="s">
        <v>1031</v>
      </c>
      <c r="E751" s="352" t="s">
        <v>1032</v>
      </c>
      <c r="F751" s="352"/>
      <c r="G751" s="140" t="s">
        <v>1033</v>
      </c>
      <c r="H751" s="139" t="s">
        <v>1034</v>
      </c>
      <c r="I751" s="139" t="s">
        <v>1035</v>
      </c>
      <c r="J751" s="139" t="s">
        <v>1036</v>
      </c>
    </row>
    <row r="752" spans="1:10" ht="51" x14ac:dyDescent="0.25">
      <c r="A752" s="171" t="s">
        <v>1037</v>
      </c>
      <c r="B752" s="136" t="s">
        <v>225</v>
      </c>
      <c r="C752" s="171" t="s">
        <v>180</v>
      </c>
      <c r="D752" s="171" t="s">
        <v>332</v>
      </c>
      <c r="E752" s="353" t="s">
        <v>1078</v>
      </c>
      <c r="F752" s="353"/>
      <c r="G752" s="137" t="s">
        <v>144</v>
      </c>
      <c r="H752" s="141">
        <v>1</v>
      </c>
      <c r="I752" s="138">
        <v>10.050000000000001</v>
      </c>
      <c r="J752" s="138">
        <v>10.050000000000001</v>
      </c>
    </row>
    <row r="753" spans="1:10" ht="26.45" customHeight="1" x14ac:dyDescent="0.25">
      <c r="A753" s="172" t="s">
        <v>1039</v>
      </c>
      <c r="B753" s="142" t="s">
        <v>1286</v>
      </c>
      <c r="C753" s="172" t="s">
        <v>180</v>
      </c>
      <c r="D753" s="172" t="s">
        <v>1287</v>
      </c>
      <c r="E753" s="350" t="s">
        <v>1078</v>
      </c>
      <c r="F753" s="350"/>
      <c r="G753" s="143" t="s">
        <v>144</v>
      </c>
      <c r="H753" s="144">
        <v>1</v>
      </c>
      <c r="I753" s="145">
        <v>6.73</v>
      </c>
      <c r="J753" s="145">
        <v>6.73</v>
      </c>
    </row>
    <row r="754" spans="1:10" ht="25.5" x14ac:dyDescent="0.25">
      <c r="A754" s="172" t="s">
        <v>1039</v>
      </c>
      <c r="B754" s="142" t="s">
        <v>1280</v>
      </c>
      <c r="C754" s="172" t="s">
        <v>180</v>
      </c>
      <c r="D754" s="172" t="s">
        <v>1281</v>
      </c>
      <c r="E754" s="350" t="s">
        <v>1042</v>
      </c>
      <c r="F754" s="350"/>
      <c r="G754" s="143" t="s">
        <v>1043</v>
      </c>
      <c r="H754" s="144">
        <v>2.0299999999999999E-2</v>
      </c>
      <c r="I754" s="145">
        <v>15.48</v>
      </c>
      <c r="J754" s="145">
        <v>0.31</v>
      </c>
    </row>
    <row r="755" spans="1:10" ht="25.5" x14ac:dyDescent="0.25">
      <c r="A755" s="172" t="s">
        <v>1039</v>
      </c>
      <c r="B755" s="142" t="s">
        <v>1282</v>
      </c>
      <c r="C755" s="172" t="s">
        <v>180</v>
      </c>
      <c r="D755" s="172" t="s">
        <v>1283</v>
      </c>
      <c r="E755" s="350" t="s">
        <v>1042</v>
      </c>
      <c r="F755" s="350"/>
      <c r="G755" s="143" t="s">
        <v>1043</v>
      </c>
      <c r="H755" s="144">
        <v>0.1241</v>
      </c>
      <c r="I755" s="145">
        <v>20.68</v>
      </c>
      <c r="J755" s="145">
        <v>2.56</v>
      </c>
    </row>
    <row r="756" spans="1:10" ht="25.5" x14ac:dyDescent="0.25">
      <c r="A756" s="173" t="s">
        <v>1049</v>
      </c>
      <c r="B756" s="146" t="s">
        <v>2647</v>
      </c>
      <c r="C756" s="173" t="s">
        <v>180</v>
      </c>
      <c r="D756" s="173" t="s">
        <v>2648</v>
      </c>
      <c r="E756" s="349" t="s">
        <v>1052</v>
      </c>
      <c r="F756" s="349"/>
      <c r="G756" s="147" t="s">
        <v>144</v>
      </c>
      <c r="H756" s="148">
        <v>2.5000000000000001E-2</v>
      </c>
      <c r="I756" s="149">
        <v>11.76</v>
      </c>
      <c r="J756" s="149">
        <v>0.28999999999999998</v>
      </c>
    </row>
    <row r="757" spans="1:10" ht="25.5" x14ac:dyDescent="0.25">
      <c r="A757" s="173" t="s">
        <v>1049</v>
      </c>
      <c r="B757" s="146" t="s">
        <v>1288</v>
      </c>
      <c r="C757" s="173" t="s">
        <v>180</v>
      </c>
      <c r="D757" s="173" t="s">
        <v>1289</v>
      </c>
      <c r="E757" s="349" t="s">
        <v>1052</v>
      </c>
      <c r="F757" s="349"/>
      <c r="G757" s="147" t="s">
        <v>187</v>
      </c>
      <c r="H757" s="148">
        <v>1.19</v>
      </c>
      <c r="I757" s="149">
        <v>0.14000000000000001</v>
      </c>
      <c r="J757" s="149">
        <v>0.16</v>
      </c>
    </row>
    <row r="758" spans="1:10" x14ac:dyDescent="0.25">
      <c r="A758" s="169"/>
      <c r="B758" s="169"/>
      <c r="C758" s="169"/>
      <c r="D758" s="169"/>
      <c r="E758" s="169" t="s">
        <v>1053</v>
      </c>
      <c r="F758" s="150">
        <v>3.81</v>
      </c>
      <c r="G758" s="169" t="s">
        <v>1054</v>
      </c>
      <c r="H758" s="150">
        <v>0</v>
      </c>
      <c r="I758" s="169" t="s">
        <v>1055</v>
      </c>
      <c r="J758" s="150">
        <v>3.81</v>
      </c>
    </row>
    <row r="759" spans="1:10" ht="14.45" customHeight="1" x14ac:dyDescent="0.25">
      <c r="A759" s="169"/>
      <c r="B759" s="169"/>
      <c r="C759" s="169"/>
      <c r="D759" s="169"/>
      <c r="E759" s="169" t="s">
        <v>2581</v>
      </c>
      <c r="F759" s="150">
        <v>0</v>
      </c>
      <c r="G759" s="169"/>
      <c r="H759" s="351" t="s">
        <v>2582</v>
      </c>
      <c r="I759" s="351"/>
      <c r="J759" s="150">
        <v>10.050000000000001</v>
      </c>
    </row>
    <row r="760" spans="1:10" ht="15.75" thickBot="1" x14ac:dyDescent="0.3">
      <c r="A760" s="161"/>
      <c r="B760" s="161"/>
      <c r="C760" s="161"/>
      <c r="D760" s="161"/>
      <c r="E760" s="161"/>
      <c r="F760" s="161"/>
      <c r="G760" s="161" t="s">
        <v>1056</v>
      </c>
      <c r="H760" s="151">
        <v>481.02</v>
      </c>
      <c r="I760" s="161" t="s">
        <v>1057</v>
      </c>
      <c r="J760" s="162">
        <v>4834.25</v>
      </c>
    </row>
    <row r="761" spans="1:10" ht="15.75" thickTop="1" x14ac:dyDescent="0.25">
      <c r="A761" s="152"/>
      <c r="B761" s="152"/>
      <c r="C761" s="152"/>
      <c r="D761" s="152"/>
      <c r="E761" s="152"/>
      <c r="F761" s="152"/>
      <c r="G761" s="152"/>
      <c r="H761" s="152"/>
      <c r="I761" s="152"/>
      <c r="J761" s="152"/>
    </row>
    <row r="762" spans="1:10" x14ac:dyDescent="0.25">
      <c r="A762" s="170" t="s">
        <v>210</v>
      </c>
      <c r="B762" s="139" t="s">
        <v>1029</v>
      </c>
      <c r="C762" s="170" t="s">
        <v>1030</v>
      </c>
      <c r="D762" s="170" t="s">
        <v>1031</v>
      </c>
      <c r="E762" s="352" t="s">
        <v>1032</v>
      </c>
      <c r="F762" s="352"/>
      <c r="G762" s="140" t="s">
        <v>1033</v>
      </c>
      <c r="H762" s="139" t="s">
        <v>1034</v>
      </c>
      <c r="I762" s="139" t="s">
        <v>1035</v>
      </c>
      <c r="J762" s="139" t="s">
        <v>1036</v>
      </c>
    </row>
    <row r="763" spans="1:10" ht="51" x14ac:dyDescent="0.25">
      <c r="A763" s="171" t="s">
        <v>1037</v>
      </c>
      <c r="B763" s="136" t="s">
        <v>212</v>
      </c>
      <c r="C763" s="171" t="s">
        <v>180</v>
      </c>
      <c r="D763" s="171" t="s">
        <v>322</v>
      </c>
      <c r="E763" s="353" t="s">
        <v>1078</v>
      </c>
      <c r="F763" s="353"/>
      <c r="G763" s="137" t="s">
        <v>144</v>
      </c>
      <c r="H763" s="141">
        <v>1</v>
      </c>
      <c r="I763" s="138">
        <v>9.11</v>
      </c>
      <c r="J763" s="138">
        <v>9.11</v>
      </c>
    </row>
    <row r="764" spans="1:10" ht="26.45" customHeight="1" x14ac:dyDescent="0.25">
      <c r="A764" s="172" t="s">
        <v>1039</v>
      </c>
      <c r="B764" s="142" t="s">
        <v>1316</v>
      </c>
      <c r="C764" s="172" t="s">
        <v>180</v>
      </c>
      <c r="D764" s="172" t="s">
        <v>1317</v>
      </c>
      <c r="E764" s="350" t="s">
        <v>1078</v>
      </c>
      <c r="F764" s="350"/>
      <c r="G764" s="143" t="s">
        <v>144</v>
      </c>
      <c r="H764" s="144">
        <v>1</v>
      </c>
      <c r="I764" s="145">
        <v>6.51</v>
      </c>
      <c r="J764" s="145">
        <v>6.51</v>
      </c>
    </row>
    <row r="765" spans="1:10" ht="25.5" x14ac:dyDescent="0.25">
      <c r="A765" s="172" t="s">
        <v>1039</v>
      </c>
      <c r="B765" s="142" t="s">
        <v>1280</v>
      </c>
      <c r="C765" s="172" t="s">
        <v>180</v>
      </c>
      <c r="D765" s="172" t="s">
        <v>1281</v>
      </c>
      <c r="E765" s="350" t="s">
        <v>1042</v>
      </c>
      <c r="F765" s="350"/>
      <c r="G765" s="143" t="s">
        <v>1043</v>
      </c>
      <c r="H765" s="144">
        <v>1.55E-2</v>
      </c>
      <c r="I765" s="145">
        <v>15.48</v>
      </c>
      <c r="J765" s="145">
        <v>0.23</v>
      </c>
    </row>
    <row r="766" spans="1:10" ht="25.5" x14ac:dyDescent="0.25">
      <c r="A766" s="172" t="s">
        <v>1039</v>
      </c>
      <c r="B766" s="142" t="s">
        <v>1282</v>
      </c>
      <c r="C766" s="172" t="s">
        <v>180</v>
      </c>
      <c r="D766" s="172" t="s">
        <v>1283</v>
      </c>
      <c r="E766" s="350" t="s">
        <v>1042</v>
      </c>
      <c r="F766" s="350"/>
      <c r="G766" s="143" t="s">
        <v>1043</v>
      </c>
      <c r="H766" s="144">
        <v>9.4700000000000006E-2</v>
      </c>
      <c r="I766" s="145">
        <v>20.68</v>
      </c>
      <c r="J766" s="145">
        <v>1.95</v>
      </c>
    </row>
    <row r="767" spans="1:10" ht="25.5" x14ac:dyDescent="0.25">
      <c r="A767" s="173" t="s">
        <v>1049</v>
      </c>
      <c r="B767" s="146" t="s">
        <v>2647</v>
      </c>
      <c r="C767" s="173" t="s">
        <v>180</v>
      </c>
      <c r="D767" s="173" t="s">
        <v>2648</v>
      </c>
      <c r="E767" s="349" t="s">
        <v>1052</v>
      </c>
      <c r="F767" s="349"/>
      <c r="G767" s="147" t="s">
        <v>144</v>
      </c>
      <c r="H767" s="148">
        <v>2.5000000000000001E-2</v>
      </c>
      <c r="I767" s="149">
        <v>11.76</v>
      </c>
      <c r="J767" s="149">
        <v>0.28999999999999998</v>
      </c>
    </row>
    <row r="768" spans="1:10" ht="25.5" x14ac:dyDescent="0.25">
      <c r="A768" s="173" t="s">
        <v>1049</v>
      </c>
      <c r="B768" s="146" t="s">
        <v>1288</v>
      </c>
      <c r="C768" s="173" t="s">
        <v>180</v>
      </c>
      <c r="D768" s="173" t="s">
        <v>1289</v>
      </c>
      <c r="E768" s="349" t="s">
        <v>1052</v>
      </c>
      <c r="F768" s="349"/>
      <c r="G768" s="147" t="s">
        <v>187</v>
      </c>
      <c r="H768" s="148">
        <v>0.97</v>
      </c>
      <c r="I768" s="149">
        <v>0.14000000000000001</v>
      </c>
      <c r="J768" s="149">
        <v>0.13</v>
      </c>
    </row>
    <row r="769" spans="1:10" x14ac:dyDescent="0.25">
      <c r="A769" s="169"/>
      <c r="B769" s="169"/>
      <c r="C769" s="169"/>
      <c r="D769" s="169"/>
      <c r="E769" s="169" t="s">
        <v>1053</v>
      </c>
      <c r="F769" s="150">
        <v>2.59</v>
      </c>
      <c r="G769" s="169" t="s">
        <v>1054</v>
      </c>
      <c r="H769" s="150">
        <v>0</v>
      </c>
      <c r="I769" s="169" t="s">
        <v>1055</v>
      </c>
      <c r="J769" s="150">
        <v>2.59</v>
      </c>
    </row>
    <row r="770" spans="1:10" ht="14.45" customHeight="1" x14ac:dyDescent="0.25">
      <c r="A770" s="169"/>
      <c r="B770" s="169"/>
      <c r="C770" s="169"/>
      <c r="D770" s="169"/>
      <c r="E770" s="169" t="s">
        <v>2581</v>
      </c>
      <c r="F770" s="150">
        <v>0</v>
      </c>
      <c r="G770" s="169"/>
      <c r="H770" s="351" t="s">
        <v>2582</v>
      </c>
      <c r="I770" s="351"/>
      <c r="J770" s="150">
        <v>9.11</v>
      </c>
    </row>
    <row r="771" spans="1:10" ht="15.75" thickBot="1" x14ac:dyDescent="0.3">
      <c r="A771" s="161"/>
      <c r="B771" s="161"/>
      <c r="C771" s="161"/>
      <c r="D771" s="161"/>
      <c r="E771" s="161"/>
      <c r="F771" s="161"/>
      <c r="G771" s="161" t="s">
        <v>1056</v>
      </c>
      <c r="H771" s="151">
        <v>10.69</v>
      </c>
      <c r="I771" s="161" t="s">
        <v>1057</v>
      </c>
      <c r="J771" s="162">
        <v>97.38</v>
      </c>
    </row>
    <row r="772" spans="1:10" ht="15.75" thickTop="1" x14ac:dyDescent="0.25">
      <c r="A772" s="152"/>
      <c r="B772" s="152"/>
      <c r="C772" s="152"/>
      <c r="D772" s="152"/>
      <c r="E772" s="152"/>
      <c r="F772" s="152"/>
      <c r="G772" s="152"/>
      <c r="H772" s="152"/>
      <c r="I772" s="152"/>
      <c r="J772" s="152"/>
    </row>
    <row r="773" spans="1:10" x14ac:dyDescent="0.25">
      <c r="A773" s="170" t="s">
        <v>211</v>
      </c>
      <c r="B773" s="139" t="s">
        <v>1029</v>
      </c>
      <c r="C773" s="170" t="s">
        <v>1030</v>
      </c>
      <c r="D773" s="170" t="s">
        <v>1031</v>
      </c>
      <c r="E773" s="352" t="s">
        <v>1032</v>
      </c>
      <c r="F773" s="352"/>
      <c r="G773" s="140" t="s">
        <v>1033</v>
      </c>
      <c r="H773" s="139" t="s">
        <v>1034</v>
      </c>
      <c r="I773" s="139" t="s">
        <v>1035</v>
      </c>
      <c r="J773" s="139" t="s">
        <v>1036</v>
      </c>
    </row>
    <row r="774" spans="1:10" ht="51" x14ac:dyDescent="0.25">
      <c r="A774" s="171" t="s">
        <v>1037</v>
      </c>
      <c r="B774" s="136" t="s">
        <v>214</v>
      </c>
      <c r="C774" s="171" t="s">
        <v>180</v>
      </c>
      <c r="D774" s="171" t="s">
        <v>323</v>
      </c>
      <c r="E774" s="353" t="s">
        <v>1078</v>
      </c>
      <c r="F774" s="353"/>
      <c r="G774" s="137" t="s">
        <v>144</v>
      </c>
      <c r="H774" s="141">
        <v>1</v>
      </c>
      <c r="I774" s="138">
        <v>6.1</v>
      </c>
      <c r="J774" s="138">
        <v>6.1</v>
      </c>
    </row>
    <row r="775" spans="1:10" ht="26.45" customHeight="1" x14ac:dyDescent="0.25">
      <c r="A775" s="172" t="s">
        <v>1039</v>
      </c>
      <c r="B775" s="142" t="s">
        <v>1292</v>
      </c>
      <c r="C775" s="172" t="s">
        <v>180</v>
      </c>
      <c r="D775" s="172" t="s">
        <v>1293</v>
      </c>
      <c r="E775" s="350" t="s">
        <v>1078</v>
      </c>
      <c r="F775" s="350"/>
      <c r="G775" s="143" t="s">
        <v>144</v>
      </c>
      <c r="H775" s="144">
        <v>1</v>
      </c>
      <c r="I775" s="145">
        <v>4.88</v>
      </c>
      <c r="J775" s="145">
        <v>4.88</v>
      </c>
    </row>
    <row r="776" spans="1:10" ht="25.5" x14ac:dyDescent="0.25">
      <c r="A776" s="172" t="s">
        <v>1039</v>
      </c>
      <c r="B776" s="142" t="s">
        <v>1280</v>
      </c>
      <c r="C776" s="172" t="s">
        <v>180</v>
      </c>
      <c r="D776" s="172" t="s">
        <v>1281</v>
      </c>
      <c r="E776" s="350" t="s">
        <v>1042</v>
      </c>
      <c r="F776" s="350"/>
      <c r="G776" s="143" t="s">
        <v>1043</v>
      </c>
      <c r="H776" s="144">
        <v>6.3E-3</v>
      </c>
      <c r="I776" s="145">
        <v>15.48</v>
      </c>
      <c r="J776" s="145">
        <v>0.09</v>
      </c>
    </row>
    <row r="777" spans="1:10" ht="25.5" x14ac:dyDescent="0.25">
      <c r="A777" s="172" t="s">
        <v>1039</v>
      </c>
      <c r="B777" s="142" t="s">
        <v>1282</v>
      </c>
      <c r="C777" s="172" t="s">
        <v>180</v>
      </c>
      <c r="D777" s="172" t="s">
        <v>1283</v>
      </c>
      <c r="E777" s="350" t="s">
        <v>1042</v>
      </c>
      <c r="F777" s="350"/>
      <c r="G777" s="143" t="s">
        <v>1043</v>
      </c>
      <c r="H777" s="144">
        <v>3.8600000000000002E-2</v>
      </c>
      <c r="I777" s="145">
        <v>20.68</v>
      </c>
      <c r="J777" s="145">
        <v>0.79</v>
      </c>
    </row>
    <row r="778" spans="1:10" ht="25.5" x14ac:dyDescent="0.25">
      <c r="A778" s="173" t="s">
        <v>1049</v>
      </c>
      <c r="B778" s="146" t="s">
        <v>2647</v>
      </c>
      <c r="C778" s="173" t="s">
        <v>180</v>
      </c>
      <c r="D778" s="173" t="s">
        <v>2648</v>
      </c>
      <c r="E778" s="349" t="s">
        <v>1052</v>
      </c>
      <c r="F778" s="349"/>
      <c r="G778" s="147" t="s">
        <v>144</v>
      </c>
      <c r="H778" s="148">
        <v>2.5000000000000001E-2</v>
      </c>
      <c r="I778" s="149">
        <v>11.76</v>
      </c>
      <c r="J778" s="149">
        <v>0.28999999999999998</v>
      </c>
    </row>
    <row r="779" spans="1:10" ht="25.5" x14ac:dyDescent="0.25">
      <c r="A779" s="173" t="s">
        <v>1049</v>
      </c>
      <c r="B779" s="146" t="s">
        <v>1288</v>
      </c>
      <c r="C779" s="173" t="s">
        <v>180</v>
      </c>
      <c r="D779" s="173" t="s">
        <v>1289</v>
      </c>
      <c r="E779" s="349" t="s">
        <v>1052</v>
      </c>
      <c r="F779" s="349"/>
      <c r="G779" s="147" t="s">
        <v>187</v>
      </c>
      <c r="H779" s="148">
        <v>0.36699999999999999</v>
      </c>
      <c r="I779" s="149">
        <v>0.14000000000000001</v>
      </c>
      <c r="J779" s="149">
        <v>0.05</v>
      </c>
    </row>
    <row r="780" spans="1:10" x14ac:dyDescent="0.25">
      <c r="A780" s="169"/>
      <c r="B780" s="169"/>
      <c r="C780" s="169"/>
      <c r="D780" s="169"/>
      <c r="E780" s="169" t="s">
        <v>1053</v>
      </c>
      <c r="F780" s="150">
        <v>0.86</v>
      </c>
      <c r="G780" s="169" t="s">
        <v>1054</v>
      </c>
      <c r="H780" s="150">
        <v>0</v>
      </c>
      <c r="I780" s="169" t="s">
        <v>1055</v>
      </c>
      <c r="J780" s="150">
        <v>0.86</v>
      </c>
    </row>
    <row r="781" spans="1:10" ht="14.45" customHeight="1" x14ac:dyDescent="0.25">
      <c r="A781" s="169"/>
      <c r="B781" s="169"/>
      <c r="C781" s="169"/>
      <c r="D781" s="169"/>
      <c r="E781" s="169" t="s">
        <v>2581</v>
      </c>
      <c r="F781" s="150">
        <v>0</v>
      </c>
      <c r="G781" s="169"/>
      <c r="H781" s="351" t="s">
        <v>2582</v>
      </c>
      <c r="I781" s="351"/>
      <c r="J781" s="150">
        <v>6.1</v>
      </c>
    </row>
    <row r="782" spans="1:10" ht="15.75" thickBot="1" x14ac:dyDescent="0.3">
      <c r="A782" s="161"/>
      <c r="B782" s="161"/>
      <c r="C782" s="161"/>
      <c r="D782" s="161"/>
      <c r="E782" s="161"/>
      <c r="F782" s="161"/>
      <c r="G782" s="161" t="s">
        <v>1056</v>
      </c>
      <c r="H782" s="151">
        <v>2985.95</v>
      </c>
      <c r="I782" s="161" t="s">
        <v>1057</v>
      </c>
      <c r="J782" s="162">
        <v>18214.29</v>
      </c>
    </row>
    <row r="783" spans="1:10" ht="15.75" thickTop="1" x14ac:dyDescent="0.25">
      <c r="A783" s="152"/>
      <c r="B783" s="152"/>
      <c r="C783" s="152"/>
      <c r="D783" s="152"/>
      <c r="E783" s="152"/>
      <c r="F783" s="152"/>
      <c r="G783" s="152"/>
      <c r="H783" s="152"/>
      <c r="I783" s="152"/>
      <c r="J783" s="152"/>
    </row>
    <row r="784" spans="1:10" x14ac:dyDescent="0.25">
      <c r="A784" s="170" t="s">
        <v>213</v>
      </c>
      <c r="B784" s="139" t="s">
        <v>1029</v>
      </c>
      <c r="C784" s="170" t="s">
        <v>1030</v>
      </c>
      <c r="D784" s="170" t="s">
        <v>1031</v>
      </c>
      <c r="E784" s="352" t="s">
        <v>1032</v>
      </c>
      <c r="F784" s="352"/>
      <c r="G784" s="140" t="s">
        <v>1033</v>
      </c>
      <c r="H784" s="139" t="s">
        <v>1034</v>
      </c>
      <c r="I784" s="139" t="s">
        <v>1035</v>
      </c>
      <c r="J784" s="139" t="s">
        <v>1036</v>
      </c>
    </row>
    <row r="785" spans="1:10" ht="51" x14ac:dyDescent="0.25">
      <c r="A785" s="171" t="s">
        <v>1037</v>
      </c>
      <c r="B785" s="136" t="s">
        <v>216</v>
      </c>
      <c r="C785" s="171" t="s">
        <v>180</v>
      </c>
      <c r="D785" s="171" t="s">
        <v>324</v>
      </c>
      <c r="E785" s="353" t="s">
        <v>1078</v>
      </c>
      <c r="F785" s="353"/>
      <c r="G785" s="137" t="s">
        <v>144</v>
      </c>
      <c r="H785" s="141">
        <v>1</v>
      </c>
      <c r="I785" s="138">
        <v>5.7</v>
      </c>
      <c r="J785" s="138">
        <v>5.7</v>
      </c>
    </row>
    <row r="786" spans="1:10" ht="26.45" customHeight="1" x14ac:dyDescent="0.25">
      <c r="A786" s="172" t="s">
        <v>1039</v>
      </c>
      <c r="B786" s="142" t="s">
        <v>1284</v>
      </c>
      <c r="C786" s="172" t="s">
        <v>180</v>
      </c>
      <c r="D786" s="172" t="s">
        <v>1285</v>
      </c>
      <c r="E786" s="350" t="s">
        <v>1078</v>
      </c>
      <c r="F786" s="350"/>
      <c r="G786" s="143" t="s">
        <v>144</v>
      </c>
      <c r="H786" s="144">
        <v>1</v>
      </c>
      <c r="I786" s="145">
        <v>4.8</v>
      </c>
      <c r="J786" s="145">
        <v>4.8</v>
      </c>
    </row>
    <row r="787" spans="1:10" ht="25.5" x14ac:dyDescent="0.25">
      <c r="A787" s="172" t="s">
        <v>1039</v>
      </c>
      <c r="B787" s="142" t="s">
        <v>1280</v>
      </c>
      <c r="C787" s="172" t="s">
        <v>180</v>
      </c>
      <c r="D787" s="172" t="s">
        <v>1281</v>
      </c>
      <c r="E787" s="350" t="s">
        <v>1042</v>
      </c>
      <c r="F787" s="350"/>
      <c r="G787" s="143" t="s">
        <v>1043</v>
      </c>
      <c r="H787" s="144">
        <v>4.3E-3</v>
      </c>
      <c r="I787" s="145">
        <v>15.48</v>
      </c>
      <c r="J787" s="145">
        <v>0.06</v>
      </c>
    </row>
    <row r="788" spans="1:10" ht="25.5" x14ac:dyDescent="0.25">
      <c r="A788" s="172" t="s">
        <v>1039</v>
      </c>
      <c r="B788" s="142" t="s">
        <v>1282</v>
      </c>
      <c r="C788" s="172" t="s">
        <v>180</v>
      </c>
      <c r="D788" s="172" t="s">
        <v>1283</v>
      </c>
      <c r="E788" s="350" t="s">
        <v>1042</v>
      </c>
      <c r="F788" s="350"/>
      <c r="G788" s="143" t="s">
        <v>1043</v>
      </c>
      <c r="H788" s="144">
        <v>2.6100000000000002E-2</v>
      </c>
      <c r="I788" s="145">
        <v>20.68</v>
      </c>
      <c r="J788" s="145">
        <v>0.53</v>
      </c>
    </row>
    <row r="789" spans="1:10" ht="25.5" x14ac:dyDescent="0.25">
      <c r="A789" s="173" t="s">
        <v>1049</v>
      </c>
      <c r="B789" s="146" t="s">
        <v>2647</v>
      </c>
      <c r="C789" s="173" t="s">
        <v>180</v>
      </c>
      <c r="D789" s="173" t="s">
        <v>2648</v>
      </c>
      <c r="E789" s="349" t="s">
        <v>1052</v>
      </c>
      <c r="F789" s="349"/>
      <c r="G789" s="147" t="s">
        <v>144</v>
      </c>
      <c r="H789" s="148">
        <v>2.5000000000000001E-2</v>
      </c>
      <c r="I789" s="149">
        <v>11.76</v>
      </c>
      <c r="J789" s="149">
        <v>0.28999999999999998</v>
      </c>
    </row>
    <row r="790" spans="1:10" ht="25.5" x14ac:dyDescent="0.25">
      <c r="A790" s="173" t="s">
        <v>1049</v>
      </c>
      <c r="B790" s="146" t="s">
        <v>1288</v>
      </c>
      <c r="C790" s="173" t="s">
        <v>180</v>
      </c>
      <c r="D790" s="173" t="s">
        <v>1289</v>
      </c>
      <c r="E790" s="349" t="s">
        <v>1052</v>
      </c>
      <c r="F790" s="349"/>
      <c r="G790" s="147" t="s">
        <v>187</v>
      </c>
      <c r="H790" s="148">
        <v>0.21199999999999999</v>
      </c>
      <c r="I790" s="149">
        <v>0.14000000000000001</v>
      </c>
      <c r="J790" s="149">
        <v>0.02</v>
      </c>
    </row>
    <row r="791" spans="1:10" x14ac:dyDescent="0.25">
      <c r="A791" s="169"/>
      <c r="B791" s="169"/>
      <c r="C791" s="169"/>
      <c r="D791" s="169"/>
      <c r="E791" s="169" t="s">
        <v>1053</v>
      </c>
      <c r="F791" s="150">
        <v>0.55000000000000004</v>
      </c>
      <c r="G791" s="169" t="s">
        <v>1054</v>
      </c>
      <c r="H791" s="150">
        <v>0</v>
      </c>
      <c r="I791" s="169" t="s">
        <v>1055</v>
      </c>
      <c r="J791" s="150">
        <v>0.55000000000000004</v>
      </c>
    </row>
    <row r="792" spans="1:10" ht="14.45" customHeight="1" x14ac:dyDescent="0.25">
      <c r="A792" s="169"/>
      <c r="B792" s="169"/>
      <c r="C792" s="169"/>
      <c r="D792" s="169"/>
      <c r="E792" s="169" t="s">
        <v>2581</v>
      </c>
      <c r="F792" s="150">
        <v>0</v>
      </c>
      <c r="G792" s="169"/>
      <c r="H792" s="351" t="s">
        <v>2582</v>
      </c>
      <c r="I792" s="351"/>
      <c r="J792" s="150">
        <v>5.7</v>
      </c>
    </row>
    <row r="793" spans="1:10" ht="15.75" thickBot="1" x14ac:dyDescent="0.3">
      <c r="A793" s="161"/>
      <c r="B793" s="161"/>
      <c r="C793" s="161"/>
      <c r="D793" s="161"/>
      <c r="E793" s="161"/>
      <c r="F793" s="161"/>
      <c r="G793" s="161" t="s">
        <v>1056</v>
      </c>
      <c r="H793" s="151">
        <v>144.31</v>
      </c>
      <c r="I793" s="161" t="s">
        <v>1057</v>
      </c>
      <c r="J793" s="162">
        <v>822.56</v>
      </c>
    </row>
    <row r="794" spans="1:10" ht="15.75" thickTop="1" x14ac:dyDescent="0.25">
      <c r="A794" s="152"/>
      <c r="B794" s="152"/>
      <c r="C794" s="152"/>
      <c r="D794" s="152"/>
      <c r="E794" s="152"/>
      <c r="F794" s="152"/>
      <c r="G794" s="152"/>
      <c r="H794" s="152"/>
      <c r="I794" s="152"/>
      <c r="J794" s="152"/>
    </row>
    <row r="795" spans="1:10" x14ac:dyDescent="0.25">
      <c r="A795" s="170" t="s">
        <v>215</v>
      </c>
      <c r="B795" s="139" t="s">
        <v>1029</v>
      </c>
      <c r="C795" s="170" t="s">
        <v>1030</v>
      </c>
      <c r="D795" s="170" t="s">
        <v>1031</v>
      </c>
      <c r="E795" s="352" t="s">
        <v>1032</v>
      </c>
      <c r="F795" s="352"/>
      <c r="G795" s="140" t="s">
        <v>1033</v>
      </c>
      <c r="H795" s="139" t="s">
        <v>1034</v>
      </c>
      <c r="I795" s="139" t="s">
        <v>1035</v>
      </c>
      <c r="J795" s="139" t="s">
        <v>1036</v>
      </c>
    </row>
    <row r="796" spans="1:10" ht="51" x14ac:dyDescent="0.25">
      <c r="A796" s="171" t="s">
        <v>1037</v>
      </c>
      <c r="B796" s="136" t="s">
        <v>223</v>
      </c>
      <c r="C796" s="171" t="s">
        <v>180</v>
      </c>
      <c r="D796" s="171" t="s">
        <v>331</v>
      </c>
      <c r="E796" s="353" t="s">
        <v>1078</v>
      </c>
      <c r="F796" s="353"/>
      <c r="G796" s="137" t="s">
        <v>144</v>
      </c>
      <c r="H796" s="141">
        <v>1</v>
      </c>
      <c r="I796" s="138">
        <v>6.33</v>
      </c>
      <c r="J796" s="138">
        <v>6.33</v>
      </c>
    </row>
    <row r="797" spans="1:10" ht="26.45" customHeight="1" x14ac:dyDescent="0.25">
      <c r="A797" s="172" t="s">
        <v>1039</v>
      </c>
      <c r="B797" s="142" t="s">
        <v>1335</v>
      </c>
      <c r="C797" s="172" t="s">
        <v>180</v>
      </c>
      <c r="D797" s="172" t="s">
        <v>1336</v>
      </c>
      <c r="E797" s="350" t="s">
        <v>1078</v>
      </c>
      <c r="F797" s="350"/>
      <c r="G797" s="143" t="s">
        <v>144</v>
      </c>
      <c r="H797" s="144">
        <v>1</v>
      </c>
      <c r="I797" s="145">
        <v>5.64</v>
      </c>
      <c r="J797" s="145">
        <v>5.64</v>
      </c>
    </row>
    <row r="798" spans="1:10" ht="25.5" x14ac:dyDescent="0.25">
      <c r="A798" s="172" t="s">
        <v>1039</v>
      </c>
      <c r="B798" s="142" t="s">
        <v>1280</v>
      </c>
      <c r="C798" s="172" t="s">
        <v>180</v>
      </c>
      <c r="D798" s="172" t="s">
        <v>1281</v>
      </c>
      <c r="E798" s="350" t="s">
        <v>1042</v>
      </c>
      <c r="F798" s="350"/>
      <c r="G798" s="143" t="s">
        <v>1043</v>
      </c>
      <c r="H798" s="144">
        <v>2.8E-3</v>
      </c>
      <c r="I798" s="145">
        <v>15.48</v>
      </c>
      <c r="J798" s="145">
        <v>0.04</v>
      </c>
    </row>
    <row r="799" spans="1:10" ht="25.5" x14ac:dyDescent="0.25">
      <c r="A799" s="172" t="s">
        <v>1039</v>
      </c>
      <c r="B799" s="142" t="s">
        <v>1282</v>
      </c>
      <c r="C799" s="172" t="s">
        <v>180</v>
      </c>
      <c r="D799" s="172" t="s">
        <v>1283</v>
      </c>
      <c r="E799" s="350" t="s">
        <v>1042</v>
      </c>
      <c r="F799" s="350"/>
      <c r="G799" s="143" t="s">
        <v>1043</v>
      </c>
      <c r="H799" s="144">
        <v>1.72E-2</v>
      </c>
      <c r="I799" s="145">
        <v>20.68</v>
      </c>
      <c r="J799" s="145">
        <v>0.35</v>
      </c>
    </row>
    <row r="800" spans="1:10" ht="25.5" x14ac:dyDescent="0.25">
      <c r="A800" s="173" t="s">
        <v>1049</v>
      </c>
      <c r="B800" s="146" t="s">
        <v>2647</v>
      </c>
      <c r="C800" s="173" t="s">
        <v>180</v>
      </c>
      <c r="D800" s="173" t="s">
        <v>2648</v>
      </c>
      <c r="E800" s="349" t="s">
        <v>1052</v>
      </c>
      <c r="F800" s="349"/>
      <c r="G800" s="147" t="s">
        <v>144</v>
      </c>
      <c r="H800" s="148">
        <v>2.5000000000000001E-2</v>
      </c>
      <c r="I800" s="149">
        <v>11.76</v>
      </c>
      <c r="J800" s="149">
        <v>0.28999999999999998</v>
      </c>
    </row>
    <row r="801" spans="1:10" ht="25.5" x14ac:dyDescent="0.25">
      <c r="A801" s="173" t="s">
        <v>1049</v>
      </c>
      <c r="B801" s="146" t="s">
        <v>1288</v>
      </c>
      <c r="C801" s="173" t="s">
        <v>180</v>
      </c>
      <c r="D801" s="173" t="s">
        <v>1289</v>
      </c>
      <c r="E801" s="349" t="s">
        <v>1052</v>
      </c>
      <c r="F801" s="349"/>
      <c r="G801" s="147" t="s">
        <v>187</v>
      </c>
      <c r="H801" s="148">
        <v>0.113</v>
      </c>
      <c r="I801" s="149">
        <v>0.14000000000000001</v>
      </c>
      <c r="J801" s="149">
        <v>0.01</v>
      </c>
    </row>
    <row r="802" spans="1:10" x14ac:dyDescent="0.25">
      <c r="A802" s="169"/>
      <c r="B802" s="169"/>
      <c r="C802" s="169"/>
      <c r="D802" s="169"/>
      <c r="E802" s="169" t="s">
        <v>1053</v>
      </c>
      <c r="F802" s="150">
        <v>0.35</v>
      </c>
      <c r="G802" s="169" t="s">
        <v>1054</v>
      </c>
      <c r="H802" s="150">
        <v>0</v>
      </c>
      <c r="I802" s="169" t="s">
        <v>1055</v>
      </c>
      <c r="J802" s="150">
        <v>0.35</v>
      </c>
    </row>
    <row r="803" spans="1:10" ht="14.45" customHeight="1" x14ac:dyDescent="0.25">
      <c r="A803" s="169"/>
      <c r="B803" s="169"/>
      <c r="C803" s="169"/>
      <c r="D803" s="169"/>
      <c r="E803" s="169" t="s">
        <v>2581</v>
      </c>
      <c r="F803" s="150">
        <v>0</v>
      </c>
      <c r="G803" s="169"/>
      <c r="H803" s="351" t="s">
        <v>2582</v>
      </c>
      <c r="I803" s="351"/>
      <c r="J803" s="150">
        <v>6.33</v>
      </c>
    </row>
    <row r="804" spans="1:10" ht="15.75" thickBot="1" x14ac:dyDescent="0.3">
      <c r="A804" s="161"/>
      <c r="B804" s="161"/>
      <c r="C804" s="161"/>
      <c r="D804" s="161"/>
      <c r="E804" s="161"/>
      <c r="F804" s="161"/>
      <c r="G804" s="161" t="s">
        <v>1056</v>
      </c>
      <c r="H804" s="151">
        <v>117.98</v>
      </c>
      <c r="I804" s="161" t="s">
        <v>1057</v>
      </c>
      <c r="J804" s="162">
        <v>746.81</v>
      </c>
    </row>
    <row r="805" spans="1:10" ht="15.75" thickTop="1" x14ac:dyDescent="0.25">
      <c r="A805" s="152"/>
      <c r="B805" s="152"/>
      <c r="C805" s="152"/>
      <c r="D805" s="152"/>
      <c r="E805" s="152"/>
      <c r="F805" s="152"/>
      <c r="G805" s="152"/>
      <c r="H805" s="152"/>
      <c r="I805" s="152"/>
      <c r="J805" s="152"/>
    </row>
    <row r="806" spans="1:10" x14ac:dyDescent="0.25">
      <c r="A806" s="170" t="s">
        <v>449</v>
      </c>
      <c r="B806" s="139" t="s">
        <v>1029</v>
      </c>
      <c r="C806" s="170" t="s">
        <v>1030</v>
      </c>
      <c r="D806" s="170" t="s">
        <v>1031</v>
      </c>
      <c r="E806" s="352" t="s">
        <v>1032</v>
      </c>
      <c r="F806" s="352"/>
      <c r="G806" s="140" t="s">
        <v>1033</v>
      </c>
      <c r="H806" s="139" t="s">
        <v>1034</v>
      </c>
      <c r="I806" s="139" t="s">
        <v>1035</v>
      </c>
      <c r="J806" s="139" t="s">
        <v>1036</v>
      </c>
    </row>
    <row r="807" spans="1:10" ht="26.45" customHeight="1" x14ac:dyDescent="0.25">
      <c r="A807" s="171" t="s">
        <v>1037</v>
      </c>
      <c r="B807" s="136" t="s">
        <v>450</v>
      </c>
      <c r="C807" s="171" t="s">
        <v>178</v>
      </c>
      <c r="D807" s="171" t="s">
        <v>451</v>
      </c>
      <c r="E807" s="353" t="s">
        <v>1078</v>
      </c>
      <c r="F807" s="353"/>
      <c r="G807" s="137" t="s">
        <v>184</v>
      </c>
      <c r="H807" s="141">
        <v>1</v>
      </c>
      <c r="I807" s="138">
        <v>410.03</v>
      </c>
      <c r="J807" s="138">
        <v>410.03</v>
      </c>
    </row>
    <row r="808" spans="1:10" ht="26.45" customHeight="1" x14ac:dyDescent="0.25">
      <c r="A808" s="172" t="s">
        <v>1039</v>
      </c>
      <c r="B808" s="142" t="s">
        <v>1294</v>
      </c>
      <c r="C808" s="172" t="s">
        <v>180</v>
      </c>
      <c r="D808" s="172" t="s">
        <v>1295</v>
      </c>
      <c r="E808" s="350" t="s">
        <v>1256</v>
      </c>
      <c r="F808" s="350"/>
      <c r="G808" s="143" t="s">
        <v>1257</v>
      </c>
      <c r="H808" s="144">
        <v>5.6000000000000001E-2</v>
      </c>
      <c r="I808" s="145">
        <v>1.7</v>
      </c>
      <c r="J808" s="145">
        <v>0.09</v>
      </c>
    </row>
    <row r="809" spans="1:10" ht="26.45" customHeight="1" x14ac:dyDescent="0.25">
      <c r="A809" s="172" t="s">
        <v>1039</v>
      </c>
      <c r="B809" s="142" t="s">
        <v>1296</v>
      </c>
      <c r="C809" s="172" t="s">
        <v>180</v>
      </c>
      <c r="D809" s="172" t="s">
        <v>1297</v>
      </c>
      <c r="E809" s="350" t="s">
        <v>1256</v>
      </c>
      <c r="F809" s="350"/>
      <c r="G809" s="143" t="s">
        <v>1260</v>
      </c>
      <c r="H809" s="144">
        <v>0.11799999999999999</v>
      </c>
      <c r="I809" s="145">
        <v>0.32</v>
      </c>
      <c r="J809" s="145">
        <v>0.03</v>
      </c>
    </row>
    <row r="810" spans="1:10" ht="25.5" x14ac:dyDescent="0.25">
      <c r="A810" s="172" t="s">
        <v>1039</v>
      </c>
      <c r="B810" s="142" t="s">
        <v>1059</v>
      </c>
      <c r="C810" s="172" t="s">
        <v>180</v>
      </c>
      <c r="D810" s="172" t="s">
        <v>1060</v>
      </c>
      <c r="E810" s="350" t="s">
        <v>1042</v>
      </c>
      <c r="F810" s="350"/>
      <c r="G810" s="143" t="s">
        <v>1043</v>
      </c>
      <c r="H810" s="144">
        <v>0.17399999999999999</v>
      </c>
      <c r="I810" s="145">
        <v>20.66</v>
      </c>
      <c r="J810" s="145">
        <v>3.59</v>
      </c>
    </row>
    <row r="811" spans="1:10" ht="25.5" x14ac:dyDescent="0.25">
      <c r="A811" s="172" t="s">
        <v>1039</v>
      </c>
      <c r="B811" s="142" t="s">
        <v>1298</v>
      </c>
      <c r="C811" s="172" t="s">
        <v>180</v>
      </c>
      <c r="D811" s="172" t="s">
        <v>1299</v>
      </c>
      <c r="E811" s="350" t="s">
        <v>1042</v>
      </c>
      <c r="F811" s="350"/>
      <c r="G811" s="143" t="s">
        <v>1043</v>
      </c>
      <c r="H811" s="144">
        <v>0.17399999999999999</v>
      </c>
      <c r="I811" s="145">
        <v>20.81</v>
      </c>
      <c r="J811" s="145">
        <v>3.62</v>
      </c>
    </row>
    <row r="812" spans="1:10" ht="25.5" x14ac:dyDescent="0.25">
      <c r="A812" s="172" t="s">
        <v>1039</v>
      </c>
      <c r="B812" s="142" t="s">
        <v>1063</v>
      </c>
      <c r="C812" s="172" t="s">
        <v>180</v>
      </c>
      <c r="D812" s="172" t="s">
        <v>1064</v>
      </c>
      <c r="E812" s="350" t="s">
        <v>1042</v>
      </c>
      <c r="F812" s="350"/>
      <c r="G812" s="143" t="s">
        <v>1043</v>
      </c>
      <c r="H812" s="144">
        <v>1.0449999999999999</v>
      </c>
      <c r="I812" s="145">
        <v>14.76</v>
      </c>
      <c r="J812" s="145">
        <v>15.42</v>
      </c>
    </row>
    <row r="813" spans="1:10" ht="38.25" x14ac:dyDescent="0.25">
      <c r="A813" s="173" t="s">
        <v>1049</v>
      </c>
      <c r="B813" s="146" t="s">
        <v>1337</v>
      </c>
      <c r="C813" s="173" t="s">
        <v>180</v>
      </c>
      <c r="D813" s="173" t="s">
        <v>1338</v>
      </c>
      <c r="E813" s="349" t="s">
        <v>1052</v>
      </c>
      <c r="F813" s="349"/>
      <c r="G813" s="147" t="s">
        <v>184</v>
      </c>
      <c r="H813" s="148">
        <v>1.103</v>
      </c>
      <c r="I813" s="149">
        <v>351.12</v>
      </c>
      <c r="J813" s="149">
        <v>387.28</v>
      </c>
    </row>
    <row r="814" spans="1:10" x14ac:dyDescent="0.25">
      <c r="A814" s="169"/>
      <c r="B814" s="169"/>
      <c r="C814" s="169"/>
      <c r="D814" s="169"/>
      <c r="E814" s="169" t="s">
        <v>1053</v>
      </c>
      <c r="F814" s="150">
        <v>17.82</v>
      </c>
      <c r="G814" s="169" t="s">
        <v>1054</v>
      </c>
      <c r="H814" s="150">
        <v>0</v>
      </c>
      <c r="I814" s="169" t="s">
        <v>1055</v>
      </c>
      <c r="J814" s="150">
        <v>17.82</v>
      </c>
    </row>
    <row r="815" spans="1:10" ht="14.45" customHeight="1" x14ac:dyDescent="0.25">
      <c r="A815" s="169"/>
      <c r="B815" s="169"/>
      <c r="C815" s="169"/>
      <c r="D815" s="169"/>
      <c r="E815" s="169" t="s">
        <v>2581</v>
      </c>
      <c r="F815" s="150">
        <v>0</v>
      </c>
      <c r="G815" s="169"/>
      <c r="H815" s="351" t="s">
        <v>2582</v>
      </c>
      <c r="I815" s="351"/>
      <c r="J815" s="150">
        <v>410.03</v>
      </c>
    </row>
    <row r="816" spans="1:10" ht="15.75" thickBot="1" x14ac:dyDescent="0.3">
      <c r="A816" s="161"/>
      <c r="B816" s="161"/>
      <c r="C816" s="161"/>
      <c r="D816" s="161"/>
      <c r="E816" s="161"/>
      <c r="F816" s="161"/>
      <c r="G816" s="161" t="s">
        <v>1056</v>
      </c>
      <c r="H816" s="151">
        <v>25</v>
      </c>
      <c r="I816" s="161" t="s">
        <v>1057</v>
      </c>
      <c r="J816" s="162">
        <v>10250.75</v>
      </c>
    </row>
    <row r="817" spans="1:10" ht="15.75" thickTop="1" x14ac:dyDescent="0.25">
      <c r="A817" s="152"/>
      <c r="B817" s="152"/>
      <c r="C817" s="152"/>
      <c r="D817" s="152"/>
      <c r="E817" s="152"/>
      <c r="F817" s="152"/>
      <c r="G817" s="152"/>
      <c r="H817" s="152"/>
      <c r="I817" s="152"/>
      <c r="J817" s="152"/>
    </row>
    <row r="818" spans="1:10" x14ac:dyDescent="0.25">
      <c r="A818" s="170" t="s">
        <v>452</v>
      </c>
      <c r="B818" s="139" t="s">
        <v>1029</v>
      </c>
      <c r="C818" s="170" t="s">
        <v>1030</v>
      </c>
      <c r="D818" s="170" t="s">
        <v>1031</v>
      </c>
      <c r="E818" s="352" t="s">
        <v>1032</v>
      </c>
      <c r="F818" s="352"/>
      <c r="G818" s="140" t="s">
        <v>1033</v>
      </c>
      <c r="H818" s="139" t="s">
        <v>1034</v>
      </c>
      <c r="I818" s="139" t="s">
        <v>1035</v>
      </c>
      <c r="J818" s="139" t="s">
        <v>1036</v>
      </c>
    </row>
    <row r="819" spans="1:10" ht="51" x14ac:dyDescent="0.25">
      <c r="A819" s="171" t="s">
        <v>1037</v>
      </c>
      <c r="B819" s="136" t="s">
        <v>453</v>
      </c>
      <c r="C819" s="171" t="s">
        <v>180</v>
      </c>
      <c r="D819" s="171" t="s">
        <v>454</v>
      </c>
      <c r="E819" s="353" t="s">
        <v>1078</v>
      </c>
      <c r="F819" s="353"/>
      <c r="G819" s="137" t="s">
        <v>179</v>
      </c>
      <c r="H819" s="141">
        <v>1</v>
      </c>
      <c r="I819" s="138">
        <v>43.49</v>
      </c>
      <c r="J819" s="138">
        <v>43.49</v>
      </c>
    </row>
    <row r="820" spans="1:10" ht="26.45" customHeight="1" x14ac:dyDescent="0.25">
      <c r="A820" s="172" t="s">
        <v>1039</v>
      </c>
      <c r="B820" s="142" t="s">
        <v>1339</v>
      </c>
      <c r="C820" s="172" t="s">
        <v>180</v>
      </c>
      <c r="D820" s="172" t="s">
        <v>1340</v>
      </c>
      <c r="E820" s="350" t="s">
        <v>1078</v>
      </c>
      <c r="F820" s="350"/>
      <c r="G820" s="143" t="s">
        <v>179</v>
      </c>
      <c r="H820" s="144">
        <v>0.188</v>
      </c>
      <c r="I820" s="145">
        <v>89.09</v>
      </c>
      <c r="J820" s="145">
        <v>16.739999999999998</v>
      </c>
    </row>
    <row r="821" spans="1:10" ht="25.5" x14ac:dyDescent="0.25">
      <c r="A821" s="172" t="s">
        <v>1039</v>
      </c>
      <c r="B821" s="142" t="s">
        <v>1306</v>
      </c>
      <c r="C821" s="172" t="s">
        <v>180</v>
      </c>
      <c r="D821" s="172" t="s">
        <v>1307</v>
      </c>
      <c r="E821" s="350" t="s">
        <v>1042</v>
      </c>
      <c r="F821" s="350"/>
      <c r="G821" s="143" t="s">
        <v>1043</v>
      </c>
      <c r="H821" s="144">
        <v>0.13800000000000001</v>
      </c>
      <c r="I821" s="145">
        <v>17.03</v>
      </c>
      <c r="J821" s="145">
        <v>2.35</v>
      </c>
    </row>
    <row r="822" spans="1:10" ht="25.5" x14ac:dyDescent="0.25">
      <c r="A822" s="172" t="s">
        <v>1039</v>
      </c>
      <c r="B822" s="142" t="s">
        <v>1059</v>
      </c>
      <c r="C822" s="172" t="s">
        <v>180</v>
      </c>
      <c r="D822" s="172" t="s">
        <v>1060</v>
      </c>
      <c r="E822" s="350" t="s">
        <v>1042</v>
      </c>
      <c r="F822" s="350"/>
      <c r="G822" s="143" t="s">
        <v>1043</v>
      </c>
      <c r="H822" s="144">
        <v>0.752</v>
      </c>
      <c r="I822" s="145">
        <v>20.66</v>
      </c>
      <c r="J822" s="145">
        <v>15.53</v>
      </c>
    </row>
    <row r="823" spans="1:10" ht="25.5" x14ac:dyDescent="0.25">
      <c r="A823" s="173" t="s">
        <v>1049</v>
      </c>
      <c r="B823" s="146" t="s">
        <v>1308</v>
      </c>
      <c r="C823" s="173" t="s">
        <v>180</v>
      </c>
      <c r="D823" s="173" t="s">
        <v>1309</v>
      </c>
      <c r="E823" s="349" t="s">
        <v>1052</v>
      </c>
      <c r="F823" s="349"/>
      <c r="G823" s="147" t="s">
        <v>1070</v>
      </c>
      <c r="H823" s="148">
        <v>0.01</v>
      </c>
      <c r="I823" s="149">
        <v>4.08</v>
      </c>
      <c r="J823" s="149">
        <v>0.04</v>
      </c>
    </row>
    <row r="824" spans="1:10" ht="25.5" x14ac:dyDescent="0.25">
      <c r="A824" s="173" t="s">
        <v>1049</v>
      </c>
      <c r="B824" s="146" t="s">
        <v>1341</v>
      </c>
      <c r="C824" s="173" t="s">
        <v>180</v>
      </c>
      <c r="D824" s="173" t="s">
        <v>1342</v>
      </c>
      <c r="E824" s="349" t="s">
        <v>1160</v>
      </c>
      <c r="F824" s="349"/>
      <c r="G824" s="147" t="s">
        <v>1343</v>
      </c>
      <c r="H824" s="148">
        <v>0.19600000000000001</v>
      </c>
      <c r="I824" s="149">
        <v>7.8</v>
      </c>
      <c r="J824" s="149">
        <v>1.52</v>
      </c>
    </row>
    <row r="825" spans="1:10" ht="25.5" x14ac:dyDescent="0.25">
      <c r="A825" s="173" t="s">
        <v>1049</v>
      </c>
      <c r="B825" s="146" t="s">
        <v>1344</v>
      </c>
      <c r="C825" s="173" t="s">
        <v>180</v>
      </c>
      <c r="D825" s="173" t="s">
        <v>1345</v>
      </c>
      <c r="E825" s="349" t="s">
        <v>1160</v>
      </c>
      <c r="F825" s="349"/>
      <c r="G825" s="147" t="s">
        <v>1343</v>
      </c>
      <c r="H825" s="148">
        <v>0.78500000000000003</v>
      </c>
      <c r="I825" s="149">
        <v>3</v>
      </c>
      <c r="J825" s="149">
        <v>2.35</v>
      </c>
    </row>
    <row r="826" spans="1:10" ht="38.25" x14ac:dyDescent="0.25">
      <c r="A826" s="173" t="s">
        <v>1049</v>
      </c>
      <c r="B826" s="146" t="s">
        <v>1346</v>
      </c>
      <c r="C826" s="173" t="s">
        <v>180</v>
      </c>
      <c r="D826" s="173" t="s">
        <v>1347</v>
      </c>
      <c r="E826" s="349" t="s">
        <v>1160</v>
      </c>
      <c r="F826" s="349"/>
      <c r="G826" s="147" t="s">
        <v>1343</v>
      </c>
      <c r="H826" s="148">
        <v>0.39300000000000002</v>
      </c>
      <c r="I826" s="149">
        <v>12</v>
      </c>
      <c r="J826" s="149">
        <v>4.71</v>
      </c>
    </row>
    <row r="827" spans="1:10" x14ac:dyDescent="0.25">
      <c r="A827" s="173" t="s">
        <v>1049</v>
      </c>
      <c r="B827" s="146" t="s">
        <v>1310</v>
      </c>
      <c r="C827" s="173" t="s">
        <v>180</v>
      </c>
      <c r="D827" s="173" t="s">
        <v>1311</v>
      </c>
      <c r="E827" s="349" t="s">
        <v>1052</v>
      </c>
      <c r="F827" s="349"/>
      <c r="G827" s="147" t="s">
        <v>144</v>
      </c>
      <c r="H827" s="148">
        <v>1.9E-2</v>
      </c>
      <c r="I827" s="149">
        <v>13.31</v>
      </c>
      <c r="J827" s="149">
        <v>0.25</v>
      </c>
    </row>
    <row r="828" spans="1:10" x14ac:dyDescent="0.25">
      <c r="A828" s="169"/>
      <c r="B828" s="169"/>
      <c r="C828" s="169"/>
      <c r="D828" s="169"/>
      <c r="E828" s="169" t="s">
        <v>1053</v>
      </c>
      <c r="F828" s="150">
        <v>20.86</v>
      </c>
      <c r="G828" s="169" t="s">
        <v>1054</v>
      </c>
      <c r="H828" s="150">
        <v>0</v>
      </c>
      <c r="I828" s="169" t="s">
        <v>1055</v>
      </c>
      <c r="J828" s="150">
        <v>20.86</v>
      </c>
    </row>
    <row r="829" spans="1:10" ht="14.45" customHeight="1" x14ac:dyDescent="0.25">
      <c r="A829" s="169"/>
      <c r="B829" s="169"/>
      <c r="C829" s="169"/>
      <c r="D829" s="169"/>
      <c r="E829" s="169" t="s">
        <v>2581</v>
      </c>
      <c r="F829" s="150">
        <v>0</v>
      </c>
      <c r="G829" s="169"/>
      <c r="H829" s="351" t="s">
        <v>2582</v>
      </c>
      <c r="I829" s="351"/>
      <c r="J829" s="150">
        <v>43.49</v>
      </c>
    </row>
    <row r="830" spans="1:10" ht="15.75" thickBot="1" x14ac:dyDescent="0.3">
      <c r="A830" s="161"/>
      <c r="B830" s="161"/>
      <c r="C830" s="161"/>
      <c r="D830" s="161"/>
      <c r="E830" s="161"/>
      <c r="F830" s="161"/>
      <c r="G830" s="161" t="s">
        <v>1056</v>
      </c>
      <c r="H830" s="151">
        <v>360</v>
      </c>
      <c r="I830" s="161" t="s">
        <v>1057</v>
      </c>
      <c r="J830" s="162">
        <v>15656.4</v>
      </c>
    </row>
    <row r="831" spans="1:10" ht="15.75" thickTop="1" x14ac:dyDescent="0.25">
      <c r="A831" s="152"/>
      <c r="B831" s="152"/>
      <c r="C831" s="152"/>
      <c r="D831" s="152"/>
      <c r="E831" s="152"/>
      <c r="F831" s="152"/>
      <c r="G831" s="152"/>
      <c r="H831" s="152"/>
      <c r="I831" s="152"/>
      <c r="J831" s="152"/>
    </row>
    <row r="832" spans="1:10" x14ac:dyDescent="0.25">
      <c r="A832" s="174" t="s">
        <v>455</v>
      </c>
      <c r="B832" s="174"/>
      <c r="C832" s="174"/>
      <c r="D832" s="174" t="s">
        <v>147</v>
      </c>
      <c r="E832" s="174"/>
      <c r="F832" s="354"/>
      <c r="G832" s="354"/>
      <c r="H832" s="166"/>
      <c r="I832" s="174"/>
      <c r="J832" s="167">
        <v>114760.25</v>
      </c>
    </row>
    <row r="833" spans="1:10" x14ac:dyDescent="0.25">
      <c r="A833" s="170" t="s">
        <v>217</v>
      </c>
      <c r="B833" s="139" t="s">
        <v>1029</v>
      </c>
      <c r="C833" s="170" t="s">
        <v>1030</v>
      </c>
      <c r="D833" s="170" t="s">
        <v>1031</v>
      </c>
      <c r="E833" s="352" t="s">
        <v>1032</v>
      </c>
      <c r="F833" s="352"/>
      <c r="G833" s="140" t="s">
        <v>1033</v>
      </c>
      <c r="H833" s="139" t="s">
        <v>1034</v>
      </c>
      <c r="I833" s="139" t="s">
        <v>1035</v>
      </c>
      <c r="J833" s="139" t="s">
        <v>1036</v>
      </c>
    </row>
    <row r="834" spans="1:10" ht="51" x14ac:dyDescent="0.25">
      <c r="A834" s="171" t="s">
        <v>1037</v>
      </c>
      <c r="B834" s="136" t="s">
        <v>225</v>
      </c>
      <c r="C834" s="171" t="s">
        <v>180</v>
      </c>
      <c r="D834" s="171" t="s">
        <v>332</v>
      </c>
      <c r="E834" s="353" t="s">
        <v>1078</v>
      </c>
      <c r="F834" s="353"/>
      <c r="G834" s="137" t="s">
        <v>144</v>
      </c>
      <c r="H834" s="141">
        <v>1</v>
      </c>
      <c r="I834" s="138">
        <v>10.050000000000001</v>
      </c>
      <c r="J834" s="138">
        <v>10.050000000000001</v>
      </c>
    </row>
    <row r="835" spans="1:10" ht="26.45" customHeight="1" x14ac:dyDescent="0.25">
      <c r="A835" s="172" t="s">
        <v>1039</v>
      </c>
      <c r="B835" s="142" t="s">
        <v>1286</v>
      </c>
      <c r="C835" s="172" t="s">
        <v>180</v>
      </c>
      <c r="D835" s="172" t="s">
        <v>1287</v>
      </c>
      <c r="E835" s="350" t="s">
        <v>1078</v>
      </c>
      <c r="F835" s="350"/>
      <c r="G835" s="143" t="s">
        <v>144</v>
      </c>
      <c r="H835" s="144">
        <v>1</v>
      </c>
      <c r="I835" s="145">
        <v>6.73</v>
      </c>
      <c r="J835" s="145">
        <v>6.73</v>
      </c>
    </row>
    <row r="836" spans="1:10" ht="25.5" x14ac:dyDescent="0.25">
      <c r="A836" s="172" t="s">
        <v>1039</v>
      </c>
      <c r="B836" s="142" t="s">
        <v>1280</v>
      </c>
      <c r="C836" s="172" t="s">
        <v>180</v>
      </c>
      <c r="D836" s="172" t="s">
        <v>1281</v>
      </c>
      <c r="E836" s="350" t="s">
        <v>1042</v>
      </c>
      <c r="F836" s="350"/>
      <c r="G836" s="143" t="s">
        <v>1043</v>
      </c>
      <c r="H836" s="144">
        <v>2.0299999999999999E-2</v>
      </c>
      <c r="I836" s="145">
        <v>15.48</v>
      </c>
      <c r="J836" s="145">
        <v>0.31</v>
      </c>
    </row>
    <row r="837" spans="1:10" ht="25.5" x14ac:dyDescent="0.25">
      <c r="A837" s="172" t="s">
        <v>1039</v>
      </c>
      <c r="B837" s="142" t="s">
        <v>1282</v>
      </c>
      <c r="C837" s="172" t="s">
        <v>180</v>
      </c>
      <c r="D837" s="172" t="s">
        <v>1283</v>
      </c>
      <c r="E837" s="350" t="s">
        <v>1042</v>
      </c>
      <c r="F837" s="350"/>
      <c r="G837" s="143" t="s">
        <v>1043</v>
      </c>
      <c r="H837" s="144">
        <v>0.1241</v>
      </c>
      <c r="I837" s="145">
        <v>20.68</v>
      </c>
      <c r="J837" s="145">
        <v>2.56</v>
      </c>
    </row>
    <row r="838" spans="1:10" ht="25.5" x14ac:dyDescent="0.25">
      <c r="A838" s="173" t="s">
        <v>1049</v>
      </c>
      <c r="B838" s="146" t="s">
        <v>2647</v>
      </c>
      <c r="C838" s="173" t="s">
        <v>180</v>
      </c>
      <c r="D838" s="173" t="s">
        <v>2648</v>
      </c>
      <c r="E838" s="349" t="s">
        <v>1052</v>
      </c>
      <c r="F838" s="349"/>
      <c r="G838" s="147" t="s">
        <v>144</v>
      </c>
      <c r="H838" s="148">
        <v>2.5000000000000001E-2</v>
      </c>
      <c r="I838" s="149">
        <v>11.76</v>
      </c>
      <c r="J838" s="149">
        <v>0.28999999999999998</v>
      </c>
    </row>
    <row r="839" spans="1:10" ht="25.5" x14ac:dyDescent="0.25">
      <c r="A839" s="173" t="s">
        <v>1049</v>
      </c>
      <c r="B839" s="146" t="s">
        <v>1288</v>
      </c>
      <c r="C839" s="173" t="s">
        <v>180</v>
      </c>
      <c r="D839" s="173" t="s">
        <v>1289</v>
      </c>
      <c r="E839" s="349" t="s">
        <v>1052</v>
      </c>
      <c r="F839" s="349"/>
      <c r="G839" s="147" t="s">
        <v>187</v>
      </c>
      <c r="H839" s="148">
        <v>1.19</v>
      </c>
      <c r="I839" s="149">
        <v>0.14000000000000001</v>
      </c>
      <c r="J839" s="149">
        <v>0.16</v>
      </c>
    </row>
    <row r="840" spans="1:10" x14ac:dyDescent="0.25">
      <c r="A840" s="169"/>
      <c r="B840" s="169"/>
      <c r="C840" s="169"/>
      <c r="D840" s="169"/>
      <c r="E840" s="169" t="s">
        <v>1053</v>
      </c>
      <c r="F840" s="150">
        <v>3.81</v>
      </c>
      <c r="G840" s="169" t="s">
        <v>1054</v>
      </c>
      <c r="H840" s="150">
        <v>0</v>
      </c>
      <c r="I840" s="169" t="s">
        <v>1055</v>
      </c>
      <c r="J840" s="150">
        <v>3.81</v>
      </c>
    </row>
    <row r="841" spans="1:10" ht="14.45" customHeight="1" x14ac:dyDescent="0.25">
      <c r="A841" s="169"/>
      <c r="B841" s="169"/>
      <c r="C841" s="169"/>
      <c r="D841" s="169"/>
      <c r="E841" s="169" t="s">
        <v>2581</v>
      </c>
      <c r="F841" s="150">
        <v>0</v>
      </c>
      <c r="G841" s="169"/>
      <c r="H841" s="351" t="s">
        <v>2582</v>
      </c>
      <c r="I841" s="351"/>
      <c r="J841" s="150">
        <v>10.050000000000001</v>
      </c>
    </row>
    <row r="842" spans="1:10" ht="15.75" thickBot="1" x14ac:dyDescent="0.3">
      <c r="A842" s="161"/>
      <c r="B842" s="161"/>
      <c r="C842" s="161"/>
      <c r="D842" s="161"/>
      <c r="E842" s="161"/>
      <c r="F842" s="161"/>
      <c r="G842" s="161" t="s">
        <v>1056</v>
      </c>
      <c r="H842" s="151">
        <v>717</v>
      </c>
      <c r="I842" s="161" t="s">
        <v>1057</v>
      </c>
      <c r="J842" s="162">
        <v>7205.85</v>
      </c>
    </row>
    <row r="843" spans="1:10" ht="15.75" thickTop="1" x14ac:dyDescent="0.25">
      <c r="A843" s="152"/>
      <c r="B843" s="152"/>
      <c r="C843" s="152"/>
      <c r="D843" s="152"/>
      <c r="E843" s="152"/>
      <c r="F843" s="152"/>
      <c r="G843" s="152"/>
      <c r="H843" s="152"/>
      <c r="I843" s="152"/>
      <c r="J843" s="152"/>
    </row>
    <row r="844" spans="1:10" x14ac:dyDescent="0.25">
      <c r="A844" s="170" t="s">
        <v>325</v>
      </c>
      <c r="B844" s="139" t="s">
        <v>1029</v>
      </c>
      <c r="C844" s="170" t="s">
        <v>1030</v>
      </c>
      <c r="D844" s="170" t="s">
        <v>1031</v>
      </c>
      <c r="E844" s="352" t="s">
        <v>1032</v>
      </c>
      <c r="F844" s="352"/>
      <c r="G844" s="140" t="s">
        <v>1033</v>
      </c>
      <c r="H844" s="139" t="s">
        <v>1034</v>
      </c>
      <c r="I844" s="139" t="s">
        <v>1035</v>
      </c>
      <c r="J844" s="139" t="s">
        <v>1036</v>
      </c>
    </row>
    <row r="845" spans="1:10" ht="51" x14ac:dyDescent="0.25">
      <c r="A845" s="171" t="s">
        <v>1037</v>
      </c>
      <c r="B845" s="136" t="s">
        <v>212</v>
      </c>
      <c r="C845" s="171" t="s">
        <v>180</v>
      </c>
      <c r="D845" s="171" t="s">
        <v>322</v>
      </c>
      <c r="E845" s="353" t="s">
        <v>1078</v>
      </c>
      <c r="F845" s="353"/>
      <c r="G845" s="137" t="s">
        <v>144</v>
      </c>
      <c r="H845" s="141">
        <v>1</v>
      </c>
      <c r="I845" s="138">
        <v>9.11</v>
      </c>
      <c r="J845" s="138">
        <v>9.11</v>
      </c>
    </row>
    <row r="846" spans="1:10" ht="26.45" customHeight="1" x14ac:dyDescent="0.25">
      <c r="A846" s="172" t="s">
        <v>1039</v>
      </c>
      <c r="B846" s="142" t="s">
        <v>1316</v>
      </c>
      <c r="C846" s="172" t="s">
        <v>180</v>
      </c>
      <c r="D846" s="172" t="s">
        <v>1317</v>
      </c>
      <c r="E846" s="350" t="s">
        <v>1078</v>
      </c>
      <c r="F846" s="350"/>
      <c r="G846" s="143" t="s">
        <v>144</v>
      </c>
      <c r="H846" s="144">
        <v>1</v>
      </c>
      <c r="I846" s="145">
        <v>6.51</v>
      </c>
      <c r="J846" s="145">
        <v>6.51</v>
      </c>
    </row>
    <row r="847" spans="1:10" ht="25.5" x14ac:dyDescent="0.25">
      <c r="A847" s="172" t="s">
        <v>1039</v>
      </c>
      <c r="B847" s="142" t="s">
        <v>1280</v>
      </c>
      <c r="C847" s="172" t="s">
        <v>180</v>
      </c>
      <c r="D847" s="172" t="s">
        <v>1281</v>
      </c>
      <c r="E847" s="350" t="s">
        <v>1042</v>
      </c>
      <c r="F847" s="350"/>
      <c r="G847" s="143" t="s">
        <v>1043</v>
      </c>
      <c r="H847" s="144">
        <v>1.55E-2</v>
      </c>
      <c r="I847" s="145">
        <v>15.48</v>
      </c>
      <c r="J847" s="145">
        <v>0.23</v>
      </c>
    </row>
    <row r="848" spans="1:10" ht="25.5" x14ac:dyDescent="0.25">
      <c r="A848" s="172" t="s">
        <v>1039</v>
      </c>
      <c r="B848" s="142" t="s">
        <v>1282</v>
      </c>
      <c r="C848" s="172" t="s">
        <v>180</v>
      </c>
      <c r="D848" s="172" t="s">
        <v>1283</v>
      </c>
      <c r="E848" s="350" t="s">
        <v>1042</v>
      </c>
      <c r="F848" s="350"/>
      <c r="G848" s="143" t="s">
        <v>1043</v>
      </c>
      <c r="H848" s="144">
        <v>9.4700000000000006E-2</v>
      </c>
      <c r="I848" s="145">
        <v>20.68</v>
      </c>
      <c r="J848" s="145">
        <v>1.95</v>
      </c>
    </row>
    <row r="849" spans="1:10" ht="25.5" x14ac:dyDescent="0.25">
      <c r="A849" s="173" t="s">
        <v>1049</v>
      </c>
      <c r="B849" s="146" t="s">
        <v>2647</v>
      </c>
      <c r="C849" s="173" t="s">
        <v>180</v>
      </c>
      <c r="D849" s="173" t="s">
        <v>2648</v>
      </c>
      <c r="E849" s="349" t="s">
        <v>1052</v>
      </c>
      <c r="F849" s="349"/>
      <c r="G849" s="147" t="s">
        <v>144</v>
      </c>
      <c r="H849" s="148">
        <v>2.5000000000000001E-2</v>
      </c>
      <c r="I849" s="149">
        <v>11.76</v>
      </c>
      <c r="J849" s="149">
        <v>0.28999999999999998</v>
      </c>
    </row>
    <row r="850" spans="1:10" ht="25.5" x14ac:dyDescent="0.25">
      <c r="A850" s="173" t="s">
        <v>1049</v>
      </c>
      <c r="B850" s="146" t="s">
        <v>1288</v>
      </c>
      <c r="C850" s="173" t="s">
        <v>180</v>
      </c>
      <c r="D850" s="173" t="s">
        <v>1289</v>
      </c>
      <c r="E850" s="349" t="s">
        <v>1052</v>
      </c>
      <c r="F850" s="349"/>
      <c r="G850" s="147" t="s">
        <v>187</v>
      </c>
      <c r="H850" s="148">
        <v>0.97</v>
      </c>
      <c r="I850" s="149">
        <v>0.14000000000000001</v>
      </c>
      <c r="J850" s="149">
        <v>0.13</v>
      </c>
    </row>
    <row r="851" spans="1:10" x14ac:dyDescent="0.25">
      <c r="A851" s="169"/>
      <c r="B851" s="169"/>
      <c r="C851" s="169"/>
      <c r="D851" s="169"/>
      <c r="E851" s="169" t="s">
        <v>1053</v>
      </c>
      <c r="F851" s="150">
        <v>2.59</v>
      </c>
      <c r="G851" s="169" t="s">
        <v>1054</v>
      </c>
      <c r="H851" s="150">
        <v>0</v>
      </c>
      <c r="I851" s="169" t="s">
        <v>1055</v>
      </c>
      <c r="J851" s="150">
        <v>2.59</v>
      </c>
    </row>
    <row r="852" spans="1:10" ht="14.45" customHeight="1" x14ac:dyDescent="0.25">
      <c r="A852" s="169"/>
      <c r="B852" s="169"/>
      <c r="C852" s="169"/>
      <c r="D852" s="169"/>
      <c r="E852" s="169" t="s">
        <v>2581</v>
      </c>
      <c r="F852" s="150">
        <v>0</v>
      </c>
      <c r="G852" s="169"/>
      <c r="H852" s="351" t="s">
        <v>2582</v>
      </c>
      <c r="I852" s="351"/>
      <c r="J852" s="150">
        <v>9.11</v>
      </c>
    </row>
    <row r="853" spans="1:10" ht="15.75" thickBot="1" x14ac:dyDescent="0.3">
      <c r="A853" s="161"/>
      <c r="B853" s="161"/>
      <c r="C853" s="161"/>
      <c r="D853" s="161"/>
      <c r="E853" s="161"/>
      <c r="F853" s="161"/>
      <c r="G853" s="161" t="s">
        <v>1056</v>
      </c>
      <c r="H853" s="151">
        <v>253</v>
      </c>
      <c r="I853" s="161" t="s">
        <v>1057</v>
      </c>
      <c r="J853" s="162">
        <v>2304.83</v>
      </c>
    </row>
    <row r="854" spans="1:10" ht="15.75" thickTop="1" x14ac:dyDescent="0.25">
      <c r="A854" s="152"/>
      <c r="B854" s="152"/>
      <c r="C854" s="152"/>
      <c r="D854" s="152"/>
      <c r="E854" s="152"/>
      <c r="F854" s="152"/>
      <c r="G854" s="152"/>
      <c r="H854" s="152"/>
      <c r="I854" s="152"/>
      <c r="J854" s="152"/>
    </row>
    <row r="855" spans="1:10" x14ac:dyDescent="0.25">
      <c r="A855" s="170" t="s">
        <v>326</v>
      </c>
      <c r="B855" s="139" t="s">
        <v>1029</v>
      </c>
      <c r="C855" s="170" t="s">
        <v>1030</v>
      </c>
      <c r="D855" s="170" t="s">
        <v>1031</v>
      </c>
      <c r="E855" s="352" t="s">
        <v>1032</v>
      </c>
      <c r="F855" s="352"/>
      <c r="G855" s="140" t="s">
        <v>1033</v>
      </c>
      <c r="H855" s="139" t="s">
        <v>1034</v>
      </c>
      <c r="I855" s="139" t="s">
        <v>1035</v>
      </c>
      <c r="J855" s="139" t="s">
        <v>1036</v>
      </c>
    </row>
    <row r="856" spans="1:10" ht="51" x14ac:dyDescent="0.25">
      <c r="A856" s="171" t="s">
        <v>1037</v>
      </c>
      <c r="B856" s="136" t="s">
        <v>219</v>
      </c>
      <c r="C856" s="171" t="s">
        <v>180</v>
      </c>
      <c r="D856" s="171" t="s">
        <v>327</v>
      </c>
      <c r="E856" s="353" t="s">
        <v>1078</v>
      </c>
      <c r="F856" s="353"/>
      <c r="G856" s="137" t="s">
        <v>144</v>
      </c>
      <c r="H856" s="141">
        <v>1</v>
      </c>
      <c r="I856" s="138">
        <v>8.32</v>
      </c>
      <c r="J856" s="138">
        <v>8.32</v>
      </c>
    </row>
    <row r="857" spans="1:10" ht="26.45" customHeight="1" x14ac:dyDescent="0.25">
      <c r="A857" s="172" t="s">
        <v>1039</v>
      </c>
      <c r="B857" s="142" t="s">
        <v>1331</v>
      </c>
      <c r="C857" s="172" t="s">
        <v>180</v>
      </c>
      <c r="D857" s="172" t="s">
        <v>1332</v>
      </c>
      <c r="E857" s="350" t="s">
        <v>1078</v>
      </c>
      <c r="F857" s="350"/>
      <c r="G857" s="143" t="s">
        <v>144</v>
      </c>
      <c r="H857" s="144">
        <v>1</v>
      </c>
      <c r="I857" s="145">
        <v>6.3</v>
      </c>
      <c r="J857" s="145">
        <v>6.3</v>
      </c>
    </row>
    <row r="858" spans="1:10" ht="25.5" x14ac:dyDescent="0.25">
      <c r="A858" s="172" t="s">
        <v>1039</v>
      </c>
      <c r="B858" s="142" t="s">
        <v>1280</v>
      </c>
      <c r="C858" s="172" t="s">
        <v>180</v>
      </c>
      <c r="D858" s="172" t="s">
        <v>1281</v>
      </c>
      <c r="E858" s="350" t="s">
        <v>1042</v>
      </c>
      <c r="F858" s="350"/>
      <c r="G858" s="143" t="s">
        <v>1043</v>
      </c>
      <c r="H858" s="144">
        <v>1.15E-2</v>
      </c>
      <c r="I858" s="145">
        <v>15.48</v>
      </c>
      <c r="J858" s="145">
        <v>0.17</v>
      </c>
    </row>
    <row r="859" spans="1:10" ht="25.5" x14ac:dyDescent="0.25">
      <c r="A859" s="172" t="s">
        <v>1039</v>
      </c>
      <c r="B859" s="142" t="s">
        <v>1282</v>
      </c>
      <c r="C859" s="172" t="s">
        <v>180</v>
      </c>
      <c r="D859" s="172" t="s">
        <v>1283</v>
      </c>
      <c r="E859" s="350" t="s">
        <v>1042</v>
      </c>
      <c r="F859" s="350"/>
      <c r="G859" s="143" t="s">
        <v>1043</v>
      </c>
      <c r="H859" s="144">
        <v>7.0699999999999999E-2</v>
      </c>
      <c r="I859" s="145">
        <v>20.68</v>
      </c>
      <c r="J859" s="145">
        <v>1.46</v>
      </c>
    </row>
    <row r="860" spans="1:10" ht="25.5" x14ac:dyDescent="0.25">
      <c r="A860" s="173" t="s">
        <v>1049</v>
      </c>
      <c r="B860" s="146" t="s">
        <v>2647</v>
      </c>
      <c r="C860" s="173" t="s">
        <v>180</v>
      </c>
      <c r="D860" s="173" t="s">
        <v>2648</v>
      </c>
      <c r="E860" s="349" t="s">
        <v>1052</v>
      </c>
      <c r="F860" s="349"/>
      <c r="G860" s="147" t="s">
        <v>144</v>
      </c>
      <c r="H860" s="148">
        <v>2.5000000000000001E-2</v>
      </c>
      <c r="I860" s="149">
        <v>11.76</v>
      </c>
      <c r="J860" s="149">
        <v>0.28999999999999998</v>
      </c>
    </row>
    <row r="861" spans="1:10" ht="25.5" x14ac:dyDescent="0.25">
      <c r="A861" s="173" t="s">
        <v>1049</v>
      </c>
      <c r="B861" s="146" t="s">
        <v>1288</v>
      </c>
      <c r="C861" s="173" t="s">
        <v>180</v>
      </c>
      <c r="D861" s="173" t="s">
        <v>1289</v>
      </c>
      <c r="E861" s="349" t="s">
        <v>1052</v>
      </c>
      <c r="F861" s="349"/>
      <c r="G861" s="147" t="s">
        <v>187</v>
      </c>
      <c r="H861" s="148">
        <v>0.74299999999999999</v>
      </c>
      <c r="I861" s="149">
        <v>0.14000000000000001</v>
      </c>
      <c r="J861" s="149">
        <v>0.1</v>
      </c>
    </row>
    <row r="862" spans="1:10" x14ac:dyDescent="0.25">
      <c r="A862" s="169"/>
      <c r="B862" s="169"/>
      <c r="C862" s="169"/>
      <c r="D862" s="169"/>
      <c r="E862" s="169" t="s">
        <v>1053</v>
      </c>
      <c r="F862" s="150">
        <v>1.75</v>
      </c>
      <c r="G862" s="169" t="s">
        <v>1054</v>
      </c>
      <c r="H862" s="150">
        <v>0</v>
      </c>
      <c r="I862" s="169" t="s">
        <v>1055</v>
      </c>
      <c r="J862" s="150">
        <v>1.75</v>
      </c>
    </row>
    <row r="863" spans="1:10" ht="14.45" customHeight="1" x14ac:dyDescent="0.25">
      <c r="A863" s="169"/>
      <c r="B863" s="169"/>
      <c r="C863" s="169"/>
      <c r="D863" s="169"/>
      <c r="E863" s="169" t="s">
        <v>2581</v>
      </c>
      <c r="F863" s="150">
        <v>0</v>
      </c>
      <c r="G863" s="169"/>
      <c r="H863" s="351" t="s">
        <v>2582</v>
      </c>
      <c r="I863" s="351"/>
      <c r="J863" s="150">
        <v>8.32</v>
      </c>
    </row>
    <row r="864" spans="1:10" ht="15.75" thickBot="1" x14ac:dyDescent="0.3">
      <c r="A864" s="161"/>
      <c r="B864" s="161"/>
      <c r="C864" s="161"/>
      <c r="D864" s="161"/>
      <c r="E864" s="161"/>
      <c r="F864" s="161"/>
      <c r="G864" s="161" t="s">
        <v>1056</v>
      </c>
      <c r="H864" s="151">
        <v>1969</v>
      </c>
      <c r="I864" s="161" t="s">
        <v>1057</v>
      </c>
      <c r="J864" s="162">
        <v>16382.08</v>
      </c>
    </row>
    <row r="865" spans="1:10" ht="15.75" thickTop="1" x14ac:dyDescent="0.25">
      <c r="A865" s="152"/>
      <c r="B865" s="152"/>
      <c r="C865" s="152"/>
      <c r="D865" s="152"/>
      <c r="E865" s="152"/>
      <c r="F865" s="152"/>
      <c r="G865" s="152"/>
      <c r="H865" s="152"/>
      <c r="I865" s="152"/>
      <c r="J865" s="152"/>
    </row>
    <row r="866" spans="1:10" x14ac:dyDescent="0.25">
      <c r="A866" s="170" t="s">
        <v>218</v>
      </c>
      <c r="B866" s="139" t="s">
        <v>1029</v>
      </c>
      <c r="C866" s="170" t="s">
        <v>1030</v>
      </c>
      <c r="D866" s="170" t="s">
        <v>1031</v>
      </c>
      <c r="E866" s="352" t="s">
        <v>1032</v>
      </c>
      <c r="F866" s="352"/>
      <c r="G866" s="140" t="s">
        <v>1033</v>
      </c>
      <c r="H866" s="139" t="s">
        <v>1034</v>
      </c>
      <c r="I866" s="139" t="s">
        <v>1035</v>
      </c>
      <c r="J866" s="139" t="s">
        <v>1036</v>
      </c>
    </row>
    <row r="867" spans="1:10" ht="51" x14ac:dyDescent="0.25">
      <c r="A867" s="171" t="s">
        <v>1037</v>
      </c>
      <c r="B867" s="136" t="s">
        <v>221</v>
      </c>
      <c r="C867" s="171" t="s">
        <v>180</v>
      </c>
      <c r="D867" s="171" t="s">
        <v>328</v>
      </c>
      <c r="E867" s="353" t="s">
        <v>1078</v>
      </c>
      <c r="F867" s="353"/>
      <c r="G867" s="137" t="s">
        <v>144</v>
      </c>
      <c r="H867" s="141">
        <v>1</v>
      </c>
      <c r="I867" s="138">
        <v>7.32</v>
      </c>
      <c r="J867" s="138">
        <v>7.32</v>
      </c>
    </row>
    <row r="868" spans="1:10" ht="26.45" customHeight="1" x14ac:dyDescent="0.25">
      <c r="A868" s="172" t="s">
        <v>1039</v>
      </c>
      <c r="B868" s="142" t="s">
        <v>1290</v>
      </c>
      <c r="C868" s="172" t="s">
        <v>180</v>
      </c>
      <c r="D868" s="172" t="s">
        <v>1291</v>
      </c>
      <c r="E868" s="350" t="s">
        <v>1078</v>
      </c>
      <c r="F868" s="350"/>
      <c r="G868" s="143" t="s">
        <v>144</v>
      </c>
      <c r="H868" s="144">
        <v>1</v>
      </c>
      <c r="I868" s="145">
        <v>5.74</v>
      </c>
      <c r="J868" s="145">
        <v>5.74</v>
      </c>
    </row>
    <row r="869" spans="1:10" ht="25.5" x14ac:dyDescent="0.25">
      <c r="A869" s="172" t="s">
        <v>1039</v>
      </c>
      <c r="B869" s="142" t="s">
        <v>1280</v>
      </c>
      <c r="C869" s="172" t="s">
        <v>180</v>
      </c>
      <c r="D869" s="172" t="s">
        <v>1281</v>
      </c>
      <c r="E869" s="350" t="s">
        <v>1042</v>
      </c>
      <c r="F869" s="350"/>
      <c r="G869" s="143" t="s">
        <v>1043</v>
      </c>
      <c r="H869" s="144">
        <v>8.6E-3</v>
      </c>
      <c r="I869" s="145">
        <v>15.48</v>
      </c>
      <c r="J869" s="145">
        <v>0.13</v>
      </c>
    </row>
    <row r="870" spans="1:10" ht="25.5" x14ac:dyDescent="0.25">
      <c r="A870" s="172" t="s">
        <v>1039</v>
      </c>
      <c r="B870" s="142" t="s">
        <v>1282</v>
      </c>
      <c r="C870" s="172" t="s">
        <v>180</v>
      </c>
      <c r="D870" s="172" t="s">
        <v>1283</v>
      </c>
      <c r="E870" s="350" t="s">
        <v>1042</v>
      </c>
      <c r="F870" s="350"/>
      <c r="G870" s="143" t="s">
        <v>1043</v>
      </c>
      <c r="H870" s="144">
        <v>5.2900000000000003E-2</v>
      </c>
      <c r="I870" s="145">
        <v>20.68</v>
      </c>
      <c r="J870" s="145">
        <v>1.0900000000000001</v>
      </c>
    </row>
    <row r="871" spans="1:10" ht="25.5" x14ac:dyDescent="0.25">
      <c r="A871" s="173" t="s">
        <v>1049</v>
      </c>
      <c r="B871" s="146" t="s">
        <v>2647</v>
      </c>
      <c r="C871" s="173" t="s">
        <v>180</v>
      </c>
      <c r="D871" s="173" t="s">
        <v>2648</v>
      </c>
      <c r="E871" s="349" t="s">
        <v>1052</v>
      </c>
      <c r="F871" s="349"/>
      <c r="G871" s="147" t="s">
        <v>144</v>
      </c>
      <c r="H871" s="148">
        <v>2.5000000000000001E-2</v>
      </c>
      <c r="I871" s="149">
        <v>11.76</v>
      </c>
      <c r="J871" s="149">
        <v>0.28999999999999998</v>
      </c>
    </row>
    <row r="872" spans="1:10" ht="25.5" x14ac:dyDescent="0.25">
      <c r="A872" s="173" t="s">
        <v>1049</v>
      </c>
      <c r="B872" s="146" t="s">
        <v>1288</v>
      </c>
      <c r="C872" s="173" t="s">
        <v>180</v>
      </c>
      <c r="D872" s="173" t="s">
        <v>1289</v>
      </c>
      <c r="E872" s="349" t="s">
        <v>1052</v>
      </c>
      <c r="F872" s="349"/>
      <c r="G872" s="147" t="s">
        <v>187</v>
      </c>
      <c r="H872" s="148">
        <v>0.54300000000000004</v>
      </c>
      <c r="I872" s="149">
        <v>0.14000000000000001</v>
      </c>
      <c r="J872" s="149">
        <v>7.0000000000000007E-2</v>
      </c>
    </row>
    <row r="873" spans="1:10" x14ac:dyDescent="0.25">
      <c r="A873" s="169"/>
      <c r="B873" s="169"/>
      <c r="C873" s="169"/>
      <c r="D873" s="169"/>
      <c r="E873" s="169" t="s">
        <v>1053</v>
      </c>
      <c r="F873" s="150">
        <v>1.23</v>
      </c>
      <c r="G873" s="169" t="s">
        <v>1054</v>
      </c>
      <c r="H873" s="150">
        <v>0</v>
      </c>
      <c r="I873" s="169" t="s">
        <v>1055</v>
      </c>
      <c r="J873" s="150">
        <v>1.23</v>
      </c>
    </row>
    <row r="874" spans="1:10" ht="14.45" customHeight="1" x14ac:dyDescent="0.25">
      <c r="A874" s="169"/>
      <c r="B874" s="169"/>
      <c r="C874" s="169"/>
      <c r="D874" s="169"/>
      <c r="E874" s="169" t="s">
        <v>2581</v>
      </c>
      <c r="F874" s="150">
        <v>0</v>
      </c>
      <c r="G874" s="169"/>
      <c r="H874" s="351" t="s">
        <v>2582</v>
      </c>
      <c r="I874" s="351"/>
      <c r="J874" s="150">
        <v>7.32</v>
      </c>
    </row>
    <row r="875" spans="1:10" ht="15.75" thickBot="1" x14ac:dyDescent="0.3">
      <c r="A875" s="161"/>
      <c r="B875" s="161"/>
      <c r="C875" s="161"/>
      <c r="D875" s="161"/>
      <c r="E875" s="161"/>
      <c r="F875" s="161"/>
      <c r="G875" s="161" t="s">
        <v>1056</v>
      </c>
      <c r="H875" s="151">
        <v>228</v>
      </c>
      <c r="I875" s="161" t="s">
        <v>1057</v>
      </c>
      <c r="J875" s="162">
        <v>1668.96</v>
      </c>
    </row>
    <row r="876" spans="1:10" ht="15.75" thickTop="1" x14ac:dyDescent="0.25">
      <c r="A876" s="152"/>
      <c r="B876" s="152"/>
      <c r="C876" s="152"/>
      <c r="D876" s="152"/>
      <c r="E876" s="152"/>
      <c r="F876" s="152"/>
      <c r="G876" s="152"/>
      <c r="H876" s="152"/>
      <c r="I876" s="152"/>
      <c r="J876" s="152"/>
    </row>
    <row r="877" spans="1:10" x14ac:dyDescent="0.25">
      <c r="A877" s="170" t="s">
        <v>220</v>
      </c>
      <c r="B877" s="139" t="s">
        <v>1029</v>
      </c>
      <c r="C877" s="170" t="s">
        <v>1030</v>
      </c>
      <c r="D877" s="170" t="s">
        <v>1031</v>
      </c>
      <c r="E877" s="352" t="s">
        <v>1032</v>
      </c>
      <c r="F877" s="352"/>
      <c r="G877" s="140" t="s">
        <v>1033</v>
      </c>
      <c r="H877" s="139" t="s">
        <v>1034</v>
      </c>
      <c r="I877" s="139" t="s">
        <v>1035</v>
      </c>
      <c r="J877" s="139" t="s">
        <v>1036</v>
      </c>
    </row>
    <row r="878" spans="1:10" ht="51" x14ac:dyDescent="0.25">
      <c r="A878" s="171" t="s">
        <v>1037</v>
      </c>
      <c r="B878" s="136" t="s">
        <v>214</v>
      </c>
      <c r="C878" s="171" t="s">
        <v>180</v>
      </c>
      <c r="D878" s="171" t="s">
        <v>323</v>
      </c>
      <c r="E878" s="353" t="s">
        <v>1078</v>
      </c>
      <c r="F878" s="353"/>
      <c r="G878" s="137" t="s">
        <v>144</v>
      </c>
      <c r="H878" s="141">
        <v>1</v>
      </c>
      <c r="I878" s="138">
        <v>6.1</v>
      </c>
      <c r="J878" s="138">
        <v>6.1</v>
      </c>
    </row>
    <row r="879" spans="1:10" ht="26.45" customHeight="1" x14ac:dyDescent="0.25">
      <c r="A879" s="172" t="s">
        <v>1039</v>
      </c>
      <c r="B879" s="142" t="s">
        <v>1292</v>
      </c>
      <c r="C879" s="172" t="s">
        <v>180</v>
      </c>
      <c r="D879" s="172" t="s">
        <v>1293</v>
      </c>
      <c r="E879" s="350" t="s">
        <v>1078</v>
      </c>
      <c r="F879" s="350"/>
      <c r="G879" s="143" t="s">
        <v>144</v>
      </c>
      <c r="H879" s="144">
        <v>1</v>
      </c>
      <c r="I879" s="145">
        <v>4.88</v>
      </c>
      <c r="J879" s="145">
        <v>4.88</v>
      </c>
    </row>
    <row r="880" spans="1:10" ht="25.5" x14ac:dyDescent="0.25">
      <c r="A880" s="172" t="s">
        <v>1039</v>
      </c>
      <c r="B880" s="142" t="s">
        <v>1280</v>
      </c>
      <c r="C880" s="172" t="s">
        <v>180</v>
      </c>
      <c r="D880" s="172" t="s">
        <v>1281</v>
      </c>
      <c r="E880" s="350" t="s">
        <v>1042</v>
      </c>
      <c r="F880" s="350"/>
      <c r="G880" s="143" t="s">
        <v>1043</v>
      </c>
      <c r="H880" s="144">
        <v>6.3E-3</v>
      </c>
      <c r="I880" s="145">
        <v>15.48</v>
      </c>
      <c r="J880" s="145">
        <v>0.09</v>
      </c>
    </row>
    <row r="881" spans="1:10" ht="25.5" x14ac:dyDescent="0.25">
      <c r="A881" s="172" t="s">
        <v>1039</v>
      </c>
      <c r="B881" s="142" t="s">
        <v>1282</v>
      </c>
      <c r="C881" s="172" t="s">
        <v>180</v>
      </c>
      <c r="D881" s="172" t="s">
        <v>1283</v>
      </c>
      <c r="E881" s="350" t="s">
        <v>1042</v>
      </c>
      <c r="F881" s="350"/>
      <c r="G881" s="143" t="s">
        <v>1043</v>
      </c>
      <c r="H881" s="144">
        <v>3.8600000000000002E-2</v>
      </c>
      <c r="I881" s="145">
        <v>20.68</v>
      </c>
      <c r="J881" s="145">
        <v>0.79</v>
      </c>
    </row>
    <row r="882" spans="1:10" ht="25.5" x14ac:dyDescent="0.25">
      <c r="A882" s="173" t="s">
        <v>1049</v>
      </c>
      <c r="B882" s="146" t="s">
        <v>2647</v>
      </c>
      <c r="C882" s="173" t="s">
        <v>180</v>
      </c>
      <c r="D882" s="173" t="s">
        <v>2648</v>
      </c>
      <c r="E882" s="349" t="s">
        <v>1052</v>
      </c>
      <c r="F882" s="349"/>
      <c r="G882" s="147" t="s">
        <v>144</v>
      </c>
      <c r="H882" s="148">
        <v>2.5000000000000001E-2</v>
      </c>
      <c r="I882" s="149">
        <v>11.76</v>
      </c>
      <c r="J882" s="149">
        <v>0.28999999999999998</v>
      </c>
    </row>
    <row r="883" spans="1:10" ht="25.5" x14ac:dyDescent="0.25">
      <c r="A883" s="173" t="s">
        <v>1049</v>
      </c>
      <c r="B883" s="146" t="s">
        <v>1288</v>
      </c>
      <c r="C883" s="173" t="s">
        <v>180</v>
      </c>
      <c r="D883" s="173" t="s">
        <v>1289</v>
      </c>
      <c r="E883" s="349" t="s">
        <v>1052</v>
      </c>
      <c r="F883" s="349"/>
      <c r="G883" s="147" t="s">
        <v>187</v>
      </c>
      <c r="H883" s="148">
        <v>0.36699999999999999</v>
      </c>
      <c r="I883" s="149">
        <v>0.14000000000000001</v>
      </c>
      <c r="J883" s="149">
        <v>0.05</v>
      </c>
    </row>
    <row r="884" spans="1:10" x14ac:dyDescent="0.25">
      <c r="A884" s="169"/>
      <c r="B884" s="169"/>
      <c r="C884" s="169"/>
      <c r="D884" s="169"/>
      <c r="E884" s="169" t="s">
        <v>1053</v>
      </c>
      <c r="F884" s="150">
        <v>0.86</v>
      </c>
      <c r="G884" s="169" t="s">
        <v>1054</v>
      </c>
      <c r="H884" s="150">
        <v>0</v>
      </c>
      <c r="I884" s="169" t="s">
        <v>1055</v>
      </c>
      <c r="J884" s="150">
        <v>0.86</v>
      </c>
    </row>
    <row r="885" spans="1:10" ht="14.45" customHeight="1" x14ac:dyDescent="0.25">
      <c r="A885" s="169"/>
      <c r="B885" s="169"/>
      <c r="C885" s="169"/>
      <c r="D885" s="169"/>
      <c r="E885" s="169" t="s">
        <v>2581</v>
      </c>
      <c r="F885" s="150">
        <v>0</v>
      </c>
      <c r="G885" s="169"/>
      <c r="H885" s="351" t="s">
        <v>2582</v>
      </c>
      <c r="I885" s="351"/>
      <c r="J885" s="150">
        <v>6.1</v>
      </c>
    </row>
    <row r="886" spans="1:10" ht="15.75" thickBot="1" x14ac:dyDescent="0.3">
      <c r="A886" s="161"/>
      <c r="B886" s="161"/>
      <c r="C886" s="161"/>
      <c r="D886" s="161"/>
      <c r="E886" s="161"/>
      <c r="F886" s="161"/>
      <c r="G886" s="161" t="s">
        <v>1056</v>
      </c>
      <c r="H886" s="151">
        <v>1827</v>
      </c>
      <c r="I886" s="161" t="s">
        <v>1057</v>
      </c>
      <c r="J886" s="162">
        <v>11144.7</v>
      </c>
    </row>
    <row r="887" spans="1:10" ht="15.75" thickTop="1" x14ac:dyDescent="0.25">
      <c r="A887" s="152"/>
      <c r="B887" s="152"/>
      <c r="C887" s="152"/>
      <c r="D887" s="152"/>
      <c r="E887" s="152"/>
      <c r="F887" s="152"/>
      <c r="G887" s="152"/>
      <c r="H887" s="152"/>
      <c r="I887" s="152"/>
      <c r="J887" s="152"/>
    </row>
    <row r="888" spans="1:10" x14ac:dyDescent="0.25">
      <c r="A888" s="170" t="s">
        <v>329</v>
      </c>
      <c r="B888" s="139" t="s">
        <v>1029</v>
      </c>
      <c r="C888" s="170" t="s">
        <v>1030</v>
      </c>
      <c r="D888" s="170" t="s">
        <v>1031</v>
      </c>
      <c r="E888" s="352" t="s">
        <v>1032</v>
      </c>
      <c r="F888" s="352"/>
      <c r="G888" s="140" t="s">
        <v>1033</v>
      </c>
      <c r="H888" s="139" t="s">
        <v>1034</v>
      </c>
      <c r="I888" s="139" t="s">
        <v>1035</v>
      </c>
      <c r="J888" s="139" t="s">
        <v>1036</v>
      </c>
    </row>
    <row r="889" spans="1:10" ht="51" x14ac:dyDescent="0.25">
      <c r="A889" s="171" t="s">
        <v>1037</v>
      </c>
      <c r="B889" s="136" t="s">
        <v>216</v>
      </c>
      <c r="C889" s="171" t="s">
        <v>180</v>
      </c>
      <c r="D889" s="171" t="s">
        <v>324</v>
      </c>
      <c r="E889" s="353" t="s">
        <v>1078</v>
      </c>
      <c r="F889" s="353"/>
      <c r="G889" s="137" t="s">
        <v>144</v>
      </c>
      <c r="H889" s="141">
        <v>1</v>
      </c>
      <c r="I889" s="138">
        <v>5.7</v>
      </c>
      <c r="J889" s="138">
        <v>5.7</v>
      </c>
    </row>
    <row r="890" spans="1:10" ht="26.45" customHeight="1" x14ac:dyDescent="0.25">
      <c r="A890" s="172" t="s">
        <v>1039</v>
      </c>
      <c r="B890" s="142" t="s">
        <v>1284</v>
      </c>
      <c r="C890" s="172" t="s">
        <v>180</v>
      </c>
      <c r="D890" s="172" t="s">
        <v>1285</v>
      </c>
      <c r="E890" s="350" t="s">
        <v>1078</v>
      </c>
      <c r="F890" s="350"/>
      <c r="G890" s="143" t="s">
        <v>144</v>
      </c>
      <c r="H890" s="144">
        <v>1</v>
      </c>
      <c r="I890" s="145">
        <v>4.8</v>
      </c>
      <c r="J890" s="145">
        <v>4.8</v>
      </c>
    </row>
    <row r="891" spans="1:10" ht="25.5" x14ac:dyDescent="0.25">
      <c r="A891" s="172" t="s">
        <v>1039</v>
      </c>
      <c r="B891" s="142" t="s">
        <v>1280</v>
      </c>
      <c r="C891" s="172" t="s">
        <v>180</v>
      </c>
      <c r="D891" s="172" t="s">
        <v>1281</v>
      </c>
      <c r="E891" s="350" t="s">
        <v>1042</v>
      </c>
      <c r="F891" s="350"/>
      <c r="G891" s="143" t="s">
        <v>1043</v>
      </c>
      <c r="H891" s="144">
        <v>4.3E-3</v>
      </c>
      <c r="I891" s="145">
        <v>15.48</v>
      </c>
      <c r="J891" s="145">
        <v>0.06</v>
      </c>
    </row>
    <row r="892" spans="1:10" ht="25.5" x14ac:dyDescent="0.25">
      <c r="A892" s="172" t="s">
        <v>1039</v>
      </c>
      <c r="B892" s="142" t="s">
        <v>1282</v>
      </c>
      <c r="C892" s="172" t="s">
        <v>180</v>
      </c>
      <c r="D892" s="172" t="s">
        <v>1283</v>
      </c>
      <c r="E892" s="350" t="s">
        <v>1042</v>
      </c>
      <c r="F892" s="350"/>
      <c r="G892" s="143" t="s">
        <v>1043</v>
      </c>
      <c r="H892" s="144">
        <v>2.6100000000000002E-2</v>
      </c>
      <c r="I892" s="145">
        <v>20.68</v>
      </c>
      <c r="J892" s="145">
        <v>0.53</v>
      </c>
    </row>
    <row r="893" spans="1:10" ht="25.5" x14ac:dyDescent="0.25">
      <c r="A893" s="173" t="s">
        <v>1049</v>
      </c>
      <c r="B893" s="146" t="s">
        <v>2647</v>
      </c>
      <c r="C893" s="173" t="s">
        <v>180</v>
      </c>
      <c r="D893" s="173" t="s">
        <v>2648</v>
      </c>
      <c r="E893" s="349" t="s">
        <v>1052</v>
      </c>
      <c r="F893" s="349"/>
      <c r="G893" s="147" t="s">
        <v>144</v>
      </c>
      <c r="H893" s="148">
        <v>2.5000000000000001E-2</v>
      </c>
      <c r="I893" s="149">
        <v>11.76</v>
      </c>
      <c r="J893" s="149">
        <v>0.28999999999999998</v>
      </c>
    </row>
    <row r="894" spans="1:10" ht="25.5" x14ac:dyDescent="0.25">
      <c r="A894" s="173" t="s">
        <v>1049</v>
      </c>
      <c r="B894" s="146" t="s">
        <v>1288</v>
      </c>
      <c r="C894" s="173" t="s">
        <v>180</v>
      </c>
      <c r="D894" s="173" t="s">
        <v>1289</v>
      </c>
      <c r="E894" s="349" t="s">
        <v>1052</v>
      </c>
      <c r="F894" s="349"/>
      <c r="G894" s="147" t="s">
        <v>187</v>
      </c>
      <c r="H894" s="148">
        <v>0.21199999999999999</v>
      </c>
      <c r="I894" s="149">
        <v>0.14000000000000001</v>
      </c>
      <c r="J894" s="149">
        <v>0.02</v>
      </c>
    </row>
    <row r="895" spans="1:10" x14ac:dyDescent="0.25">
      <c r="A895" s="169"/>
      <c r="B895" s="169"/>
      <c r="C895" s="169"/>
      <c r="D895" s="169"/>
      <c r="E895" s="169" t="s">
        <v>1053</v>
      </c>
      <c r="F895" s="150">
        <v>0.55000000000000004</v>
      </c>
      <c r="G895" s="169" t="s">
        <v>1054</v>
      </c>
      <c r="H895" s="150">
        <v>0</v>
      </c>
      <c r="I895" s="169" t="s">
        <v>1055</v>
      </c>
      <c r="J895" s="150">
        <v>0.55000000000000004</v>
      </c>
    </row>
    <row r="896" spans="1:10" ht="14.45" customHeight="1" x14ac:dyDescent="0.25">
      <c r="A896" s="169"/>
      <c r="B896" s="169"/>
      <c r="C896" s="169"/>
      <c r="D896" s="169"/>
      <c r="E896" s="169" t="s">
        <v>2581</v>
      </c>
      <c r="F896" s="150">
        <v>0</v>
      </c>
      <c r="G896" s="169"/>
      <c r="H896" s="351" t="s">
        <v>2582</v>
      </c>
      <c r="I896" s="351"/>
      <c r="J896" s="150">
        <v>5.7</v>
      </c>
    </row>
    <row r="897" spans="1:10" ht="15.75" thickBot="1" x14ac:dyDescent="0.3">
      <c r="A897" s="161"/>
      <c r="B897" s="161"/>
      <c r="C897" s="161"/>
      <c r="D897" s="161"/>
      <c r="E897" s="161"/>
      <c r="F897" s="161"/>
      <c r="G897" s="161" t="s">
        <v>1056</v>
      </c>
      <c r="H897" s="151">
        <v>1398</v>
      </c>
      <c r="I897" s="161" t="s">
        <v>1057</v>
      </c>
      <c r="J897" s="162">
        <v>7968.6</v>
      </c>
    </row>
    <row r="898" spans="1:10" ht="15.75" thickTop="1" x14ac:dyDescent="0.25">
      <c r="A898" s="152"/>
      <c r="B898" s="152"/>
      <c r="C898" s="152"/>
      <c r="D898" s="152"/>
      <c r="E898" s="152"/>
      <c r="F898" s="152"/>
      <c r="G898" s="152"/>
      <c r="H898" s="152"/>
      <c r="I898" s="152"/>
      <c r="J898" s="152"/>
    </row>
    <row r="899" spans="1:10" x14ac:dyDescent="0.25">
      <c r="A899" s="170" t="s">
        <v>330</v>
      </c>
      <c r="B899" s="139" t="s">
        <v>1029</v>
      </c>
      <c r="C899" s="170" t="s">
        <v>1030</v>
      </c>
      <c r="D899" s="170" t="s">
        <v>1031</v>
      </c>
      <c r="E899" s="352" t="s">
        <v>1032</v>
      </c>
      <c r="F899" s="352"/>
      <c r="G899" s="140" t="s">
        <v>1033</v>
      </c>
      <c r="H899" s="139" t="s">
        <v>1034</v>
      </c>
      <c r="I899" s="139" t="s">
        <v>1035</v>
      </c>
      <c r="J899" s="139" t="s">
        <v>1036</v>
      </c>
    </row>
    <row r="900" spans="1:10" ht="51" x14ac:dyDescent="0.25">
      <c r="A900" s="171" t="s">
        <v>1037</v>
      </c>
      <c r="B900" s="136" t="s">
        <v>223</v>
      </c>
      <c r="C900" s="171" t="s">
        <v>180</v>
      </c>
      <c r="D900" s="171" t="s">
        <v>331</v>
      </c>
      <c r="E900" s="353" t="s">
        <v>1078</v>
      </c>
      <c r="F900" s="353"/>
      <c r="G900" s="137" t="s">
        <v>144</v>
      </c>
      <c r="H900" s="141">
        <v>1</v>
      </c>
      <c r="I900" s="138">
        <v>6.33</v>
      </c>
      <c r="J900" s="138">
        <v>6.33</v>
      </c>
    </row>
    <row r="901" spans="1:10" ht="26.45" customHeight="1" x14ac:dyDescent="0.25">
      <c r="A901" s="172" t="s">
        <v>1039</v>
      </c>
      <c r="B901" s="142" t="s">
        <v>1335</v>
      </c>
      <c r="C901" s="172" t="s">
        <v>180</v>
      </c>
      <c r="D901" s="172" t="s">
        <v>1336</v>
      </c>
      <c r="E901" s="350" t="s">
        <v>1078</v>
      </c>
      <c r="F901" s="350"/>
      <c r="G901" s="143" t="s">
        <v>144</v>
      </c>
      <c r="H901" s="144">
        <v>1</v>
      </c>
      <c r="I901" s="145">
        <v>5.64</v>
      </c>
      <c r="J901" s="145">
        <v>5.64</v>
      </c>
    </row>
    <row r="902" spans="1:10" ht="25.5" x14ac:dyDescent="0.25">
      <c r="A902" s="172" t="s">
        <v>1039</v>
      </c>
      <c r="B902" s="142" t="s">
        <v>1280</v>
      </c>
      <c r="C902" s="172" t="s">
        <v>180</v>
      </c>
      <c r="D902" s="172" t="s">
        <v>1281</v>
      </c>
      <c r="E902" s="350" t="s">
        <v>1042</v>
      </c>
      <c r="F902" s="350"/>
      <c r="G902" s="143" t="s">
        <v>1043</v>
      </c>
      <c r="H902" s="144">
        <v>2.8E-3</v>
      </c>
      <c r="I902" s="145">
        <v>15.48</v>
      </c>
      <c r="J902" s="145">
        <v>0.04</v>
      </c>
    </row>
    <row r="903" spans="1:10" ht="25.5" x14ac:dyDescent="0.25">
      <c r="A903" s="172" t="s">
        <v>1039</v>
      </c>
      <c r="B903" s="142" t="s">
        <v>1282</v>
      </c>
      <c r="C903" s="172" t="s">
        <v>180</v>
      </c>
      <c r="D903" s="172" t="s">
        <v>1283</v>
      </c>
      <c r="E903" s="350" t="s">
        <v>1042</v>
      </c>
      <c r="F903" s="350"/>
      <c r="G903" s="143" t="s">
        <v>1043</v>
      </c>
      <c r="H903" s="144">
        <v>1.72E-2</v>
      </c>
      <c r="I903" s="145">
        <v>20.68</v>
      </c>
      <c r="J903" s="145">
        <v>0.35</v>
      </c>
    </row>
    <row r="904" spans="1:10" ht="25.5" x14ac:dyDescent="0.25">
      <c r="A904" s="173" t="s">
        <v>1049</v>
      </c>
      <c r="B904" s="146" t="s">
        <v>2647</v>
      </c>
      <c r="C904" s="173" t="s">
        <v>180</v>
      </c>
      <c r="D904" s="173" t="s">
        <v>2648</v>
      </c>
      <c r="E904" s="349" t="s">
        <v>1052</v>
      </c>
      <c r="F904" s="349"/>
      <c r="G904" s="147" t="s">
        <v>144</v>
      </c>
      <c r="H904" s="148">
        <v>2.5000000000000001E-2</v>
      </c>
      <c r="I904" s="149">
        <v>11.76</v>
      </c>
      <c r="J904" s="149">
        <v>0.28999999999999998</v>
      </c>
    </row>
    <row r="905" spans="1:10" ht="25.5" x14ac:dyDescent="0.25">
      <c r="A905" s="173" t="s">
        <v>1049</v>
      </c>
      <c r="B905" s="146" t="s">
        <v>1288</v>
      </c>
      <c r="C905" s="173" t="s">
        <v>180</v>
      </c>
      <c r="D905" s="173" t="s">
        <v>1289</v>
      </c>
      <c r="E905" s="349" t="s">
        <v>1052</v>
      </c>
      <c r="F905" s="349"/>
      <c r="G905" s="147" t="s">
        <v>187</v>
      </c>
      <c r="H905" s="148">
        <v>0.113</v>
      </c>
      <c r="I905" s="149">
        <v>0.14000000000000001</v>
      </c>
      <c r="J905" s="149">
        <v>0.01</v>
      </c>
    </row>
    <row r="906" spans="1:10" x14ac:dyDescent="0.25">
      <c r="A906" s="169"/>
      <c r="B906" s="169"/>
      <c r="C906" s="169"/>
      <c r="D906" s="169"/>
      <c r="E906" s="169" t="s">
        <v>1053</v>
      </c>
      <c r="F906" s="150">
        <v>0.35</v>
      </c>
      <c r="G906" s="169" t="s">
        <v>1054</v>
      </c>
      <c r="H906" s="150">
        <v>0</v>
      </c>
      <c r="I906" s="169" t="s">
        <v>1055</v>
      </c>
      <c r="J906" s="150">
        <v>0.35</v>
      </c>
    </row>
    <row r="907" spans="1:10" ht="14.45" customHeight="1" x14ac:dyDescent="0.25">
      <c r="A907" s="169"/>
      <c r="B907" s="169"/>
      <c r="C907" s="169"/>
      <c r="D907" s="169"/>
      <c r="E907" s="169" t="s">
        <v>2581</v>
      </c>
      <c r="F907" s="150">
        <v>0</v>
      </c>
      <c r="G907" s="169"/>
      <c r="H907" s="351" t="s">
        <v>2582</v>
      </c>
      <c r="I907" s="351"/>
      <c r="J907" s="150">
        <v>6.33</v>
      </c>
    </row>
    <row r="908" spans="1:10" ht="15.75" thickBot="1" x14ac:dyDescent="0.3">
      <c r="A908" s="161"/>
      <c r="B908" s="161"/>
      <c r="C908" s="161"/>
      <c r="D908" s="161"/>
      <c r="E908" s="161"/>
      <c r="F908" s="161"/>
      <c r="G908" s="161" t="s">
        <v>1056</v>
      </c>
      <c r="H908" s="151">
        <v>774</v>
      </c>
      <c r="I908" s="161" t="s">
        <v>1057</v>
      </c>
      <c r="J908" s="162">
        <v>4899.42</v>
      </c>
    </row>
    <row r="909" spans="1:10" ht="15.75" thickTop="1" x14ac:dyDescent="0.25">
      <c r="A909" s="152"/>
      <c r="B909" s="152"/>
      <c r="C909" s="152"/>
      <c r="D909" s="152"/>
      <c r="E909" s="152"/>
      <c r="F909" s="152"/>
      <c r="G909" s="152"/>
      <c r="H909" s="152"/>
      <c r="I909" s="152"/>
      <c r="J909" s="152"/>
    </row>
    <row r="910" spans="1:10" x14ac:dyDescent="0.25">
      <c r="A910" s="170" t="s">
        <v>222</v>
      </c>
      <c r="B910" s="139" t="s">
        <v>1029</v>
      </c>
      <c r="C910" s="170" t="s">
        <v>1030</v>
      </c>
      <c r="D910" s="170" t="s">
        <v>1031</v>
      </c>
      <c r="E910" s="352" t="s">
        <v>1032</v>
      </c>
      <c r="F910" s="352"/>
      <c r="G910" s="140" t="s">
        <v>1033</v>
      </c>
      <c r="H910" s="139" t="s">
        <v>1034</v>
      </c>
      <c r="I910" s="139" t="s">
        <v>1035</v>
      </c>
      <c r="J910" s="139" t="s">
        <v>1036</v>
      </c>
    </row>
    <row r="911" spans="1:10" ht="51" x14ac:dyDescent="0.25">
      <c r="A911" s="171" t="s">
        <v>1037</v>
      </c>
      <c r="B911" s="136" t="s">
        <v>456</v>
      </c>
      <c r="C911" s="171" t="s">
        <v>178</v>
      </c>
      <c r="D911" s="171" t="s">
        <v>457</v>
      </c>
      <c r="E911" s="353" t="s">
        <v>1078</v>
      </c>
      <c r="F911" s="353"/>
      <c r="G911" s="137" t="s">
        <v>184</v>
      </c>
      <c r="H911" s="141">
        <v>1</v>
      </c>
      <c r="I911" s="138">
        <v>408.43</v>
      </c>
      <c r="J911" s="138">
        <v>408.43</v>
      </c>
    </row>
    <row r="912" spans="1:10" ht="26.45" customHeight="1" x14ac:dyDescent="0.25">
      <c r="A912" s="172" t="s">
        <v>1039</v>
      </c>
      <c r="B912" s="142" t="s">
        <v>1294</v>
      </c>
      <c r="C912" s="172" t="s">
        <v>180</v>
      </c>
      <c r="D912" s="172" t="s">
        <v>1295</v>
      </c>
      <c r="E912" s="350" t="s">
        <v>1256</v>
      </c>
      <c r="F912" s="350"/>
      <c r="G912" s="143" t="s">
        <v>1257</v>
      </c>
      <c r="H912" s="144">
        <v>4.3999999999999997E-2</v>
      </c>
      <c r="I912" s="145">
        <v>1.7</v>
      </c>
      <c r="J912" s="145">
        <v>7.0000000000000007E-2</v>
      </c>
    </row>
    <row r="913" spans="1:10" ht="26.45" customHeight="1" x14ac:dyDescent="0.25">
      <c r="A913" s="172" t="s">
        <v>1039</v>
      </c>
      <c r="B913" s="142" t="s">
        <v>1296</v>
      </c>
      <c r="C913" s="172" t="s">
        <v>180</v>
      </c>
      <c r="D913" s="172" t="s">
        <v>1297</v>
      </c>
      <c r="E913" s="350" t="s">
        <v>1256</v>
      </c>
      <c r="F913" s="350"/>
      <c r="G913" s="143" t="s">
        <v>1260</v>
      </c>
      <c r="H913" s="144">
        <v>0.127</v>
      </c>
      <c r="I913" s="145">
        <v>0.32</v>
      </c>
      <c r="J913" s="145">
        <v>0.04</v>
      </c>
    </row>
    <row r="914" spans="1:10" ht="25.5" x14ac:dyDescent="0.25">
      <c r="A914" s="172" t="s">
        <v>1039</v>
      </c>
      <c r="B914" s="142" t="s">
        <v>1059</v>
      </c>
      <c r="C914" s="172" t="s">
        <v>180</v>
      </c>
      <c r="D914" s="172" t="s">
        <v>1060</v>
      </c>
      <c r="E914" s="350" t="s">
        <v>1042</v>
      </c>
      <c r="F914" s="350"/>
      <c r="G914" s="143" t="s">
        <v>1043</v>
      </c>
      <c r="H914" s="144">
        <v>8.5000000000000006E-2</v>
      </c>
      <c r="I914" s="145">
        <v>20.66</v>
      </c>
      <c r="J914" s="145">
        <v>1.75</v>
      </c>
    </row>
    <row r="915" spans="1:10" ht="25.5" x14ac:dyDescent="0.25">
      <c r="A915" s="172" t="s">
        <v>1039</v>
      </c>
      <c r="B915" s="142" t="s">
        <v>1298</v>
      </c>
      <c r="C915" s="172" t="s">
        <v>180</v>
      </c>
      <c r="D915" s="172" t="s">
        <v>1299</v>
      </c>
      <c r="E915" s="350" t="s">
        <v>1042</v>
      </c>
      <c r="F915" s="350"/>
      <c r="G915" s="143" t="s">
        <v>1043</v>
      </c>
      <c r="H915" s="144">
        <v>0.51200000000000001</v>
      </c>
      <c r="I915" s="145">
        <v>20.81</v>
      </c>
      <c r="J915" s="145">
        <v>10.65</v>
      </c>
    </row>
    <row r="916" spans="1:10" ht="25.5" x14ac:dyDescent="0.25">
      <c r="A916" s="172" t="s">
        <v>1039</v>
      </c>
      <c r="B916" s="142" t="s">
        <v>1063</v>
      </c>
      <c r="C916" s="172" t="s">
        <v>180</v>
      </c>
      <c r="D916" s="172" t="s">
        <v>1064</v>
      </c>
      <c r="E916" s="350" t="s">
        <v>1042</v>
      </c>
      <c r="F916" s="350"/>
      <c r="G916" s="143" t="s">
        <v>1043</v>
      </c>
      <c r="H916" s="144">
        <v>0.58599999999999997</v>
      </c>
      <c r="I916" s="145">
        <v>14.76</v>
      </c>
      <c r="J916" s="145">
        <v>8.64</v>
      </c>
    </row>
    <row r="917" spans="1:10" ht="38.25" x14ac:dyDescent="0.25">
      <c r="A917" s="173" t="s">
        <v>1049</v>
      </c>
      <c r="B917" s="146" t="s">
        <v>1337</v>
      </c>
      <c r="C917" s="173" t="s">
        <v>180</v>
      </c>
      <c r="D917" s="173" t="s">
        <v>1338</v>
      </c>
      <c r="E917" s="349" t="s">
        <v>1052</v>
      </c>
      <c r="F917" s="349"/>
      <c r="G917" s="147" t="s">
        <v>184</v>
      </c>
      <c r="H917" s="148">
        <v>1.103</v>
      </c>
      <c r="I917" s="149">
        <v>351.12</v>
      </c>
      <c r="J917" s="149">
        <v>387.28</v>
      </c>
    </row>
    <row r="918" spans="1:10" x14ac:dyDescent="0.25">
      <c r="A918" s="169"/>
      <c r="B918" s="169"/>
      <c r="C918" s="169"/>
      <c r="D918" s="169"/>
      <c r="E918" s="169" t="s">
        <v>1053</v>
      </c>
      <c r="F918" s="150">
        <v>16.95</v>
      </c>
      <c r="G918" s="169" t="s">
        <v>1054</v>
      </c>
      <c r="H918" s="150">
        <v>0</v>
      </c>
      <c r="I918" s="169" t="s">
        <v>1055</v>
      </c>
      <c r="J918" s="150">
        <v>16.95</v>
      </c>
    </row>
    <row r="919" spans="1:10" ht="14.45" customHeight="1" x14ac:dyDescent="0.25">
      <c r="A919" s="169"/>
      <c r="B919" s="169"/>
      <c r="C919" s="169"/>
      <c r="D919" s="169"/>
      <c r="E919" s="169" t="s">
        <v>2581</v>
      </c>
      <c r="F919" s="150">
        <v>0</v>
      </c>
      <c r="G919" s="169"/>
      <c r="H919" s="351" t="s">
        <v>2582</v>
      </c>
      <c r="I919" s="351"/>
      <c r="J919" s="150">
        <v>408.43</v>
      </c>
    </row>
    <row r="920" spans="1:10" ht="15.75" thickBot="1" x14ac:dyDescent="0.3">
      <c r="A920" s="161"/>
      <c r="B920" s="161"/>
      <c r="C920" s="161"/>
      <c r="D920" s="161"/>
      <c r="E920" s="161"/>
      <c r="F920" s="161"/>
      <c r="G920" s="161" t="s">
        <v>1056</v>
      </c>
      <c r="H920" s="151">
        <v>58</v>
      </c>
      <c r="I920" s="161" t="s">
        <v>1057</v>
      </c>
      <c r="J920" s="162">
        <v>23688.94</v>
      </c>
    </row>
    <row r="921" spans="1:10" ht="15.75" thickTop="1" x14ac:dyDescent="0.25">
      <c r="A921" s="152"/>
      <c r="B921" s="152"/>
      <c r="C921" s="152"/>
      <c r="D921" s="152"/>
      <c r="E921" s="152"/>
      <c r="F921" s="152"/>
      <c r="G921" s="152"/>
      <c r="H921" s="152"/>
      <c r="I921" s="152"/>
      <c r="J921" s="152"/>
    </row>
    <row r="922" spans="1:10" x14ac:dyDescent="0.25">
      <c r="A922" s="170" t="s">
        <v>224</v>
      </c>
      <c r="B922" s="139" t="s">
        <v>1029</v>
      </c>
      <c r="C922" s="170" t="s">
        <v>1030</v>
      </c>
      <c r="D922" s="170" t="s">
        <v>1031</v>
      </c>
      <c r="E922" s="352" t="s">
        <v>1032</v>
      </c>
      <c r="F922" s="352"/>
      <c r="G922" s="140" t="s">
        <v>1033</v>
      </c>
      <c r="H922" s="139" t="s">
        <v>1034</v>
      </c>
      <c r="I922" s="139" t="s">
        <v>1035</v>
      </c>
      <c r="J922" s="139" t="s">
        <v>1036</v>
      </c>
    </row>
    <row r="923" spans="1:10" ht="38.25" x14ac:dyDescent="0.25">
      <c r="A923" s="171" t="s">
        <v>1037</v>
      </c>
      <c r="B923" s="136" t="s">
        <v>458</v>
      </c>
      <c r="C923" s="171" t="s">
        <v>180</v>
      </c>
      <c r="D923" s="171" t="s">
        <v>459</v>
      </c>
      <c r="E923" s="353" t="s">
        <v>1078</v>
      </c>
      <c r="F923" s="353"/>
      <c r="G923" s="137" t="s">
        <v>179</v>
      </c>
      <c r="H923" s="141">
        <v>1</v>
      </c>
      <c r="I923" s="138">
        <v>70.91</v>
      </c>
      <c r="J923" s="138">
        <v>70.91</v>
      </c>
    </row>
    <row r="924" spans="1:10" ht="26.45" customHeight="1" x14ac:dyDescent="0.25">
      <c r="A924" s="172" t="s">
        <v>1039</v>
      </c>
      <c r="B924" s="142" t="s">
        <v>1348</v>
      </c>
      <c r="C924" s="172" t="s">
        <v>180</v>
      </c>
      <c r="D924" s="172" t="s">
        <v>1349</v>
      </c>
      <c r="E924" s="350" t="s">
        <v>1078</v>
      </c>
      <c r="F924" s="350"/>
      <c r="G924" s="143" t="s">
        <v>179</v>
      </c>
      <c r="H924" s="144">
        <v>0.29699999999999999</v>
      </c>
      <c r="I924" s="145">
        <v>69.81</v>
      </c>
      <c r="J924" s="145">
        <v>20.73</v>
      </c>
    </row>
    <row r="925" spans="1:10" ht="25.5" x14ac:dyDescent="0.25">
      <c r="A925" s="172" t="s">
        <v>1039</v>
      </c>
      <c r="B925" s="142" t="s">
        <v>1306</v>
      </c>
      <c r="C925" s="172" t="s">
        <v>180</v>
      </c>
      <c r="D925" s="172" t="s">
        <v>1307</v>
      </c>
      <c r="E925" s="350" t="s">
        <v>1042</v>
      </c>
      <c r="F925" s="350"/>
      <c r="G925" s="143" t="s">
        <v>1043</v>
      </c>
      <c r="H925" s="144">
        <v>0.27700000000000002</v>
      </c>
      <c r="I925" s="145">
        <v>17.03</v>
      </c>
      <c r="J925" s="145">
        <v>4.71</v>
      </c>
    </row>
    <row r="926" spans="1:10" ht="25.5" x14ac:dyDescent="0.25">
      <c r="A926" s="172" t="s">
        <v>1039</v>
      </c>
      <c r="B926" s="142" t="s">
        <v>1059</v>
      </c>
      <c r="C926" s="172" t="s">
        <v>180</v>
      </c>
      <c r="D926" s="172" t="s">
        <v>1060</v>
      </c>
      <c r="E926" s="350" t="s">
        <v>1042</v>
      </c>
      <c r="F926" s="350"/>
      <c r="G926" s="143" t="s">
        <v>1043</v>
      </c>
      <c r="H926" s="144">
        <v>1.5109999999999999</v>
      </c>
      <c r="I926" s="145">
        <v>20.66</v>
      </c>
      <c r="J926" s="145">
        <v>31.21</v>
      </c>
    </row>
    <row r="927" spans="1:10" ht="25.5" x14ac:dyDescent="0.25">
      <c r="A927" s="173" t="s">
        <v>1049</v>
      </c>
      <c r="B927" s="146" t="s">
        <v>1308</v>
      </c>
      <c r="C927" s="173" t="s">
        <v>180</v>
      </c>
      <c r="D927" s="173" t="s">
        <v>1309</v>
      </c>
      <c r="E927" s="349" t="s">
        <v>1052</v>
      </c>
      <c r="F927" s="349"/>
      <c r="G927" s="147" t="s">
        <v>1070</v>
      </c>
      <c r="H927" s="148">
        <v>0.01</v>
      </c>
      <c r="I927" s="149">
        <v>4.08</v>
      </c>
      <c r="J927" s="149">
        <v>0.04</v>
      </c>
    </row>
    <row r="928" spans="1:10" ht="25.5" x14ac:dyDescent="0.25">
      <c r="A928" s="173" t="s">
        <v>1049</v>
      </c>
      <c r="B928" s="146" t="s">
        <v>1344</v>
      </c>
      <c r="C928" s="173" t="s">
        <v>180</v>
      </c>
      <c r="D928" s="173" t="s">
        <v>1345</v>
      </c>
      <c r="E928" s="349" t="s">
        <v>1160</v>
      </c>
      <c r="F928" s="349"/>
      <c r="G928" s="147" t="s">
        <v>1343</v>
      </c>
      <c r="H928" s="148">
        <v>0.47399999999999998</v>
      </c>
      <c r="I928" s="149">
        <v>3</v>
      </c>
      <c r="J928" s="149">
        <v>1.42</v>
      </c>
    </row>
    <row r="929" spans="1:10" x14ac:dyDescent="0.25">
      <c r="A929" s="173" t="s">
        <v>1049</v>
      </c>
      <c r="B929" s="146" t="s">
        <v>1350</v>
      </c>
      <c r="C929" s="173" t="s">
        <v>180</v>
      </c>
      <c r="D929" s="173" t="s">
        <v>1351</v>
      </c>
      <c r="E929" s="349" t="s">
        <v>1160</v>
      </c>
      <c r="F929" s="349"/>
      <c r="G929" s="147" t="s">
        <v>1343</v>
      </c>
      <c r="H929" s="148">
        <v>1.1859999999999999</v>
      </c>
      <c r="I929" s="149">
        <v>3</v>
      </c>
      <c r="J929" s="149">
        <v>3.55</v>
      </c>
    </row>
    <row r="930" spans="1:10" ht="38.25" x14ac:dyDescent="0.25">
      <c r="A930" s="173" t="s">
        <v>1049</v>
      </c>
      <c r="B930" s="146" t="s">
        <v>1352</v>
      </c>
      <c r="C930" s="173" t="s">
        <v>180</v>
      </c>
      <c r="D930" s="173" t="s">
        <v>1353</v>
      </c>
      <c r="E930" s="349" t="s">
        <v>1160</v>
      </c>
      <c r="F930" s="349"/>
      <c r="G930" s="147" t="s">
        <v>1343</v>
      </c>
      <c r="H930" s="148">
        <v>1.1859999999999999</v>
      </c>
      <c r="I930" s="149">
        <v>5.49</v>
      </c>
      <c r="J930" s="149">
        <v>6.51</v>
      </c>
    </row>
    <row r="931" spans="1:10" ht="38.25" x14ac:dyDescent="0.25">
      <c r="A931" s="173" t="s">
        <v>1049</v>
      </c>
      <c r="B931" s="146" t="s">
        <v>1346</v>
      </c>
      <c r="C931" s="173" t="s">
        <v>180</v>
      </c>
      <c r="D931" s="173" t="s">
        <v>1347</v>
      </c>
      <c r="E931" s="349" t="s">
        <v>1160</v>
      </c>
      <c r="F931" s="349"/>
      <c r="G931" s="147" t="s">
        <v>1343</v>
      </c>
      <c r="H931" s="148">
        <v>9.0499999999999997E-2</v>
      </c>
      <c r="I931" s="149">
        <v>12</v>
      </c>
      <c r="J931" s="149">
        <v>1.08</v>
      </c>
    </row>
    <row r="932" spans="1:10" ht="25.5" x14ac:dyDescent="0.25">
      <c r="A932" s="173" t="s">
        <v>1049</v>
      </c>
      <c r="B932" s="146" t="s">
        <v>1071</v>
      </c>
      <c r="C932" s="173" t="s">
        <v>180</v>
      </c>
      <c r="D932" s="173" t="s">
        <v>1072</v>
      </c>
      <c r="E932" s="349" t="s">
        <v>1052</v>
      </c>
      <c r="F932" s="349"/>
      <c r="G932" s="147" t="s">
        <v>141</v>
      </c>
      <c r="H932" s="148">
        <v>0.372</v>
      </c>
      <c r="I932" s="149">
        <v>3.32</v>
      </c>
      <c r="J932" s="149">
        <v>1.23</v>
      </c>
    </row>
    <row r="933" spans="1:10" x14ac:dyDescent="0.25">
      <c r="A933" s="173" t="s">
        <v>1049</v>
      </c>
      <c r="B933" s="146" t="s">
        <v>1310</v>
      </c>
      <c r="C933" s="173" t="s">
        <v>180</v>
      </c>
      <c r="D933" s="173" t="s">
        <v>1311</v>
      </c>
      <c r="E933" s="349" t="s">
        <v>1052</v>
      </c>
      <c r="F933" s="349"/>
      <c r="G933" s="147" t="s">
        <v>144</v>
      </c>
      <c r="H933" s="148">
        <v>3.3000000000000002E-2</v>
      </c>
      <c r="I933" s="149">
        <v>13.31</v>
      </c>
      <c r="J933" s="149">
        <v>0.43</v>
      </c>
    </row>
    <row r="934" spans="1:10" x14ac:dyDescent="0.25">
      <c r="A934" s="169"/>
      <c r="B934" s="169"/>
      <c r="C934" s="169"/>
      <c r="D934" s="169"/>
      <c r="E934" s="169" t="s">
        <v>1053</v>
      </c>
      <c r="F934" s="150">
        <v>37.44</v>
      </c>
      <c r="G934" s="169" t="s">
        <v>1054</v>
      </c>
      <c r="H934" s="150">
        <v>0</v>
      </c>
      <c r="I934" s="169" t="s">
        <v>1055</v>
      </c>
      <c r="J934" s="150">
        <v>37.44</v>
      </c>
    </row>
    <row r="935" spans="1:10" ht="14.45" customHeight="1" x14ac:dyDescent="0.25">
      <c r="A935" s="169"/>
      <c r="B935" s="169"/>
      <c r="C935" s="169"/>
      <c r="D935" s="169"/>
      <c r="E935" s="169" t="s">
        <v>2581</v>
      </c>
      <c r="F935" s="150">
        <v>0</v>
      </c>
      <c r="G935" s="169"/>
      <c r="H935" s="351" t="s">
        <v>2582</v>
      </c>
      <c r="I935" s="351"/>
      <c r="J935" s="150">
        <v>70.91</v>
      </c>
    </row>
    <row r="936" spans="1:10" ht="15.75" thickBot="1" x14ac:dyDescent="0.3">
      <c r="A936" s="161"/>
      <c r="B936" s="161"/>
      <c r="C936" s="161"/>
      <c r="D936" s="161"/>
      <c r="E936" s="161"/>
      <c r="F936" s="161"/>
      <c r="G936" s="161" t="s">
        <v>1056</v>
      </c>
      <c r="H936" s="151">
        <v>557</v>
      </c>
      <c r="I936" s="161" t="s">
        <v>1057</v>
      </c>
      <c r="J936" s="162">
        <v>39496.870000000003</v>
      </c>
    </row>
    <row r="937" spans="1:10" ht="15.75" thickTop="1" x14ac:dyDescent="0.25">
      <c r="A937" s="152"/>
      <c r="B937" s="152"/>
      <c r="C937" s="152"/>
      <c r="D937" s="152"/>
      <c r="E937" s="152"/>
      <c r="F937" s="152"/>
      <c r="G937" s="152"/>
      <c r="H937" s="152"/>
      <c r="I937" s="152"/>
      <c r="J937" s="152"/>
    </row>
    <row r="938" spans="1:10" x14ac:dyDescent="0.25">
      <c r="A938" s="174" t="s">
        <v>460</v>
      </c>
      <c r="B938" s="174"/>
      <c r="C938" s="174"/>
      <c r="D938" s="174" t="s">
        <v>461</v>
      </c>
      <c r="E938" s="174"/>
      <c r="F938" s="354"/>
      <c r="G938" s="354"/>
      <c r="H938" s="166"/>
      <c r="I938" s="174"/>
      <c r="J938" s="167">
        <v>143095.51999999999</v>
      </c>
    </row>
    <row r="939" spans="1:10" x14ac:dyDescent="0.25">
      <c r="A939" s="170" t="s">
        <v>226</v>
      </c>
      <c r="B939" s="139" t="s">
        <v>1029</v>
      </c>
      <c r="C939" s="170" t="s">
        <v>1030</v>
      </c>
      <c r="D939" s="170" t="s">
        <v>1031</v>
      </c>
      <c r="E939" s="352" t="s">
        <v>1032</v>
      </c>
      <c r="F939" s="352"/>
      <c r="G939" s="140" t="s">
        <v>1033</v>
      </c>
      <c r="H939" s="139" t="s">
        <v>1034</v>
      </c>
      <c r="I939" s="139" t="s">
        <v>1035</v>
      </c>
      <c r="J939" s="139" t="s">
        <v>1036</v>
      </c>
    </row>
    <row r="940" spans="1:10" ht="38.25" x14ac:dyDescent="0.25">
      <c r="A940" s="171" t="s">
        <v>1037</v>
      </c>
      <c r="B940" s="136" t="s">
        <v>236</v>
      </c>
      <c r="C940" s="171" t="s">
        <v>180</v>
      </c>
      <c r="D940" s="171" t="s">
        <v>338</v>
      </c>
      <c r="E940" s="353" t="s">
        <v>1078</v>
      </c>
      <c r="F940" s="353"/>
      <c r="G940" s="137" t="s">
        <v>144</v>
      </c>
      <c r="H940" s="141">
        <v>1</v>
      </c>
      <c r="I940" s="138">
        <v>8.85</v>
      </c>
      <c r="J940" s="138">
        <v>8.85</v>
      </c>
    </row>
    <row r="941" spans="1:10" ht="26.45" customHeight="1" x14ac:dyDescent="0.25">
      <c r="A941" s="172" t="s">
        <v>1039</v>
      </c>
      <c r="B941" s="142" t="s">
        <v>1354</v>
      </c>
      <c r="C941" s="172" t="s">
        <v>180</v>
      </c>
      <c r="D941" s="172" t="s">
        <v>1355</v>
      </c>
      <c r="E941" s="350" t="s">
        <v>1078</v>
      </c>
      <c r="F941" s="350"/>
      <c r="G941" s="143" t="s">
        <v>144</v>
      </c>
      <c r="H941" s="144">
        <v>1</v>
      </c>
      <c r="I941" s="145">
        <v>6.3</v>
      </c>
      <c r="J941" s="145">
        <v>6.3</v>
      </c>
    </row>
    <row r="942" spans="1:10" ht="25.5" x14ac:dyDescent="0.25">
      <c r="A942" s="172" t="s">
        <v>1039</v>
      </c>
      <c r="B942" s="142" t="s">
        <v>1280</v>
      </c>
      <c r="C942" s="172" t="s">
        <v>180</v>
      </c>
      <c r="D942" s="172" t="s">
        <v>1281</v>
      </c>
      <c r="E942" s="350" t="s">
        <v>1042</v>
      </c>
      <c r="F942" s="350"/>
      <c r="G942" s="143" t="s">
        <v>1043</v>
      </c>
      <c r="H942" s="144">
        <v>1.4E-2</v>
      </c>
      <c r="I942" s="145">
        <v>15.48</v>
      </c>
      <c r="J942" s="145">
        <v>0.21</v>
      </c>
    </row>
    <row r="943" spans="1:10" ht="25.5" x14ac:dyDescent="0.25">
      <c r="A943" s="172" t="s">
        <v>1039</v>
      </c>
      <c r="B943" s="142" t="s">
        <v>1282</v>
      </c>
      <c r="C943" s="172" t="s">
        <v>180</v>
      </c>
      <c r="D943" s="172" t="s">
        <v>1283</v>
      </c>
      <c r="E943" s="350" t="s">
        <v>1042</v>
      </c>
      <c r="F943" s="350"/>
      <c r="G943" s="143" t="s">
        <v>1043</v>
      </c>
      <c r="H943" s="144">
        <v>8.5500000000000007E-2</v>
      </c>
      <c r="I943" s="145">
        <v>20.68</v>
      </c>
      <c r="J943" s="145">
        <v>1.76</v>
      </c>
    </row>
    <row r="944" spans="1:10" ht="25.5" x14ac:dyDescent="0.25">
      <c r="A944" s="173" t="s">
        <v>1049</v>
      </c>
      <c r="B944" s="146" t="s">
        <v>2647</v>
      </c>
      <c r="C944" s="173" t="s">
        <v>180</v>
      </c>
      <c r="D944" s="173" t="s">
        <v>2648</v>
      </c>
      <c r="E944" s="349" t="s">
        <v>1052</v>
      </c>
      <c r="F944" s="349"/>
      <c r="G944" s="147" t="s">
        <v>144</v>
      </c>
      <c r="H944" s="148">
        <v>2.5000000000000001E-2</v>
      </c>
      <c r="I944" s="149">
        <v>11.76</v>
      </c>
      <c r="J944" s="149">
        <v>0.28999999999999998</v>
      </c>
    </row>
    <row r="945" spans="1:10" ht="25.5" x14ac:dyDescent="0.25">
      <c r="A945" s="173" t="s">
        <v>1049</v>
      </c>
      <c r="B945" s="146" t="s">
        <v>1288</v>
      </c>
      <c r="C945" s="173" t="s">
        <v>180</v>
      </c>
      <c r="D945" s="173" t="s">
        <v>1289</v>
      </c>
      <c r="E945" s="349" t="s">
        <v>1052</v>
      </c>
      <c r="F945" s="349"/>
      <c r="G945" s="147" t="s">
        <v>187</v>
      </c>
      <c r="H945" s="148">
        <v>2.1179999999999999</v>
      </c>
      <c r="I945" s="149">
        <v>0.14000000000000001</v>
      </c>
      <c r="J945" s="149">
        <v>0.28999999999999998</v>
      </c>
    </row>
    <row r="946" spans="1:10" x14ac:dyDescent="0.25">
      <c r="A946" s="169"/>
      <c r="B946" s="169"/>
      <c r="C946" s="169"/>
      <c r="D946" s="169"/>
      <c r="E946" s="169" t="s">
        <v>1053</v>
      </c>
      <c r="F946" s="150">
        <v>2.7</v>
      </c>
      <c r="G946" s="169" t="s">
        <v>1054</v>
      </c>
      <c r="H946" s="150">
        <v>0</v>
      </c>
      <c r="I946" s="169" t="s">
        <v>1055</v>
      </c>
      <c r="J946" s="150">
        <v>2.7</v>
      </c>
    </row>
    <row r="947" spans="1:10" ht="14.45" customHeight="1" x14ac:dyDescent="0.25">
      <c r="A947" s="169"/>
      <c r="B947" s="169"/>
      <c r="C947" s="169"/>
      <c r="D947" s="169"/>
      <c r="E947" s="169" t="s">
        <v>2581</v>
      </c>
      <c r="F947" s="150">
        <v>0</v>
      </c>
      <c r="G947" s="169"/>
      <c r="H947" s="351" t="s">
        <v>2582</v>
      </c>
      <c r="I947" s="351"/>
      <c r="J947" s="150">
        <v>8.85</v>
      </c>
    </row>
    <row r="948" spans="1:10" ht="15.75" thickBot="1" x14ac:dyDescent="0.3">
      <c r="A948" s="161"/>
      <c r="B948" s="161"/>
      <c r="C948" s="161"/>
      <c r="D948" s="161"/>
      <c r="E948" s="161"/>
      <c r="F948" s="161"/>
      <c r="G948" s="161" t="s">
        <v>1056</v>
      </c>
      <c r="H948" s="151">
        <v>17</v>
      </c>
      <c r="I948" s="161" t="s">
        <v>1057</v>
      </c>
      <c r="J948" s="162">
        <v>150.44999999999999</v>
      </c>
    </row>
    <row r="949" spans="1:10" ht="15.75" thickTop="1" x14ac:dyDescent="0.25">
      <c r="A949" s="152"/>
      <c r="B949" s="152"/>
      <c r="C949" s="152"/>
      <c r="D949" s="152"/>
      <c r="E949" s="152"/>
      <c r="F949" s="152"/>
      <c r="G949" s="152"/>
      <c r="H949" s="152"/>
      <c r="I949" s="152"/>
      <c r="J949" s="152"/>
    </row>
    <row r="950" spans="1:10" x14ac:dyDescent="0.25">
      <c r="A950" s="170" t="s">
        <v>334</v>
      </c>
      <c r="B950" s="139" t="s">
        <v>1029</v>
      </c>
      <c r="C950" s="170" t="s">
        <v>1030</v>
      </c>
      <c r="D950" s="170" t="s">
        <v>1031</v>
      </c>
      <c r="E950" s="352" t="s">
        <v>1032</v>
      </c>
      <c r="F950" s="352"/>
      <c r="G950" s="140" t="s">
        <v>1033</v>
      </c>
      <c r="H950" s="139" t="s">
        <v>1034</v>
      </c>
      <c r="I950" s="139" t="s">
        <v>1035</v>
      </c>
      <c r="J950" s="139" t="s">
        <v>1036</v>
      </c>
    </row>
    <row r="951" spans="1:10" ht="38.25" x14ac:dyDescent="0.25">
      <c r="A951" s="171" t="s">
        <v>1037</v>
      </c>
      <c r="B951" s="136" t="s">
        <v>229</v>
      </c>
      <c r="C951" s="171" t="s">
        <v>180</v>
      </c>
      <c r="D951" s="171" t="s">
        <v>335</v>
      </c>
      <c r="E951" s="353" t="s">
        <v>1078</v>
      </c>
      <c r="F951" s="353"/>
      <c r="G951" s="137" t="s">
        <v>144</v>
      </c>
      <c r="H951" s="141">
        <v>1</v>
      </c>
      <c r="I951" s="138">
        <v>8.2200000000000006</v>
      </c>
      <c r="J951" s="138">
        <v>8.2200000000000006</v>
      </c>
    </row>
    <row r="952" spans="1:10" ht="26.45" customHeight="1" x14ac:dyDescent="0.25">
      <c r="A952" s="172" t="s">
        <v>1039</v>
      </c>
      <c r="B952" s="142" t="s">
        <v>1356</v>
      </c>
      <c r="C952" s="172" t="s">
        <v>180</v>
      </c>
      <c r="D952" s="172" t="s">
        <v>1357</v>
      </c>
      <c r="E952" s="350" t="s">
        <v>1078</v>
      </c>
      <c r="F952" s="350"/>
      <c r="G952" s="143" t="s">
        <v>144</v>
      </c>
      <c r="H952" s="144">
        <v>1</v>
      </c>
      <c r="I952" s="145">
        <v>6.26</v>
      </c>
      <c r="J952" s="145">
        <v>6.26</v>
      </c>
    </row>
    <row r="953" spans="1:10" ht="25.5" x14ac:dyDescent="0.25">
      <c r="A953" s="172" t="s">
        <v>1039</v>
      </c>
      <c r="B953" s="142" t="s">
        <v>1280</v>
      </c>
      <c r="C953" s="172" t="s">
        <v>180</v>
      </c>
      <c r="D953" s="172" t="s">
        <v>1281</v>
      </c>
      <c r="E953" s="350" t="s">
        <v>1042</v>
      </c>
      <c r="F953" s="350"/>
      <c r="G953" s="143" t="s">
        <v>1043</v>
      </c>
      <c r="H953" s="144">
        <v>1.0500000000000001E-2</v>
      </c>
      <c r="I953" s="145">
        <v>15.48</v>
      </c>
      <c r="J953" s="145">
        <v>0.16</v>
      </c>
    </row>
    <row r="954" spans="1:10" ht="25.5" x14ac:dyDescent="0.25">
      <c r="A954" s="172" t="s">
        <v>1039</v>
      </c>
      <c r="B954" s="142" t="s">
        <v>1282</v>
      </c>
      <c r="C954" s="172" t="s">
        <v>180</v>
      </c>
      <c r="D954" s="172" t="s">
        <v>1283</v>
      </c>
      <c r="E954" s="350" t="s">
        <v>1042</v>
      </c>
      <c r="F954" s="350"/>
      <c r="G954" s="143" t="s">
        <v>1043</v>
      </c>
      <c r="H954" s="144">
        <v>6.4600000000000005E-2</v>
      </c>
      <c r="I954" s="145">
        <v>20.68</v>
      </c>
      <c r="J954" s="145">
        <v>1.33</v>
      </c>
    </row>
    <row r="955" spans="1:10" ht="25.5" x14ac:dyDescent="0.25">
      <c r="A955" s="173" t="s">
        <v>1049</v>
      </c>
      <c r="B955" s="146" t="s">
        <v>2647</v>
      </c>
      <c r="C955" s="173" t="s">
        <v>180</v>
      </c>
      <c r="D955" s="173" t="s">
        <v>2648</v>
      </c>
      <c r="E955" s="349" t="s">
        <v>1052</v>
      </c>
      <c r="F955" s="349"/>
      <c r="G955" s="147" t="s">
        <v>144</v>
      </c>
      <c r="H955" s="148">
        <v>2.5000000000000001E-2</v>
      </c>
      <c r="I955" s="149">
        <v>11.76</v>
      </c>
      <c r="J955" s="149">
        <v>0.28999999999999998</v>
      </c>
    </row>
    <row r="956" spans="1:10" ht="25.5" x14ac:dyDescent="0.25">
      <c r="A956" s="173" t="s">
        <v>1049</v>
      </c>
      <c r="B956" s="146" t="s">
        <v>1288</v>
      </c>
      <c r="C956" s="173" t="s">
        <v>180</v>
      </c>
      <c r="D956" s="173" t="s">
        <v>1289</v>
      </c>
      <c r="E956" s="349" t="s">
        <v>1052</v>
      </c>
      <c r="F956" s="349"/>
      <c r="G956" s="147" t="s">
        <v>187</v>
      </c>
      <c r="H956" s="148">
        <v>1.333</v>
      </c>
      <c r="I956" s="149">
        <v>0.14000000000000001</v>
      </c>
      <c r="J956" s="149">
        <v>0.18</v>
      </c>
    </row>
    <row r="957" spans="1:10" x14ac:dyDescent="0.25">
      <c r="A957" s="169"/>
      <c r="B957" s="169"/>
      <c r="C957" s="169"/>
      <c r="D957" s="169"/>
      <c r="E957" s="169" t="s">
        <v>1053</v>
      </c>
      <c r="F957" s="150">
        <v>1.8</v>
      </c>
      <c r="G957" s="169" t="s">
        <v>1054</v>
      </c>
      <c r="H957" s="150">
        <v>0</v>
      </c>
      <c r="I957" s="169" t="s">
        <v>1055</v>
      </c>
      <c r="J957" s="150">
        <v>1.8</v>
      </c>
    </row>
    <row r="958" spans="1:10" ht="14.45" customHeight="1" x14ac:dyDescent="0.25">
      <c r="A958" s="169"/>
      <c r="B958" s="169"/>
      <c r="C958" s="169"/>
      <c r="D958" s="169"/>
      <c r="E958" s="169" t="s">
        <v>2581</v>
      </c>
      <c r="F958" s="150">
        <v>0</v>
      </c>
      <c r="G958" s="169"/>
      <c r="H958" s="351" t="s">
        <v>2582</v>
      </c>
      <c r="I958" s="351"/>
      <c r="J958" s="150">
        <v>8.2200000000000006</v>
      </c>
    </row>
    <row r="959" spans="1:10" ht="15.75" thickBot="1" x14ac:dyDescent="0.3">
      <c r="A959" s="161"/>
      <c r="B959" s="161"/>
      <c r="C959" s="161"/>
      <c r="D959" s="161"/>
      <c r="E959" s="161"/>
      <c r="F959" s="161"/>
      <c r="G959" s="161" t="s">
        <v>1056</v>
      </c>
      <c r="H959" s="151">
        <v>775</v>
      </c>
      <c r="I959" s="161" t="s">
        <v>1057</v>
      </c>
      <c r="J959" s="162">
        <v>6370.5</v>
      </c>
    </row>
    <row r="960" spans="1:10" ht="15.75" thickTop="1" x14ac:dyDescent="0.25">
      <c r="A960" s="152"/>
      <c r="B960" s="152"/>
      <c r="C960" s="152"/>
      <c r="D960" s="152"/>
      <c r="E960" s="152"/>
      <c r="F960" s="152"/>
      <c r="G960" s="152"/>
      <c r="H960" s="152"/>
      <c r="I960" s="152"/>
      <c r="J960" s="152"/>
    </row>
    <row r="961" spans="1:10" x14ac:dyDescent="0.25">
      <c r="A961" s="170" t="s">
        <v>228</v>
      </c>
      <c r="B961" s="139" t="s">
        <v>1029</v>
      </c>
      <c r="C961" s="170" t="s">
        <v>1030</v>
      </c>
      <c r="D961" s="170" t="s">
        <v>1031</v>
      </c>
      <c r="E961" s="352" t="s">
        <v>1032</v>
      </c>
      <c r="F961" s="352"/>
      <c r="G961" s="140" t="s">
        <v>1033</v>
      </c>
      <c r="H961" s="139" t="s">
        <v>1034</v>
      </c>
      <c r="I961" s="139" t="s">
        <v>1035</v>
      </c>
      <c r="J961" s="139" t="s">
        <v>1036</v>
      </c>
    </row>
    <row r="962" spans="1:10" ht="38.25" x14ac:dyDescent="0.25">
      <c r="A962" s="171" t="s">
        <v>1037</v>
      </c>
      <c r="B962" s="136" t="s">
        <v>231</v>
      </c>
      <c r="C962" s="171" t="s">
        <v>180</v>
      </c>
      <c r="D962" s="171" t="s">
        <v>336</v>
      </c>
      <c r="E962" s="353" t="s">
        <v>1078</v>
      </c>
      <c r="F962" s="353"/>
      <c r="G962" s="137" t="s">
        <v>144</v>
      </c>
      <c r="H962" s="141">
        <v>1</v>
      </c>
      <c r="I962" s="138">
        <v>7.65</v>
      </c>
      <c r="J962" s="138">
        <v>7.65</v>
      </c>
    </row>
    <row r="963" spans="1:10" ht="26.45" customHeight="1" x14ac:dyDescent="0.25">
      <c r="A963" s="172" t="s">
        <v>1039</v>
      </c>
      <c r="B963" s="142" t="s">
        <v>1358</v>
      </c>
      <c r="C963" s="172" t="s">
        <v>180</v>
      </c>
      <c r="D963" s="172" t="s">
        <v>1359</v>
      </c>
      <c r="E963" s="350" t="s">
        <v>1078</v>
      </c>
      <c r="F963" s="350"/>
      <c r="G963" s="143" t="s">
        <v>144</v>
      </c>
      <c r="H963" s="144">
        <v>1</v>
      </c>
      <c r="I963" s="145">
        <v>6.16</v>
      </c>
      <c r="J963" s="145">
        <v>6.16</v>
      </c>
    </row>
    <row r="964" spans="1:10" ht="25.5" x14ac:dyDescent="0.25">
      <c r="A964" s="172" t="s">
        <v>1039</v>
      </c>
      <c r="B964" s="142" t="s">
        <v>1280</v>
      </c>
      <c r="C964" s="172" t="s">
        <v>180</v>
      </c>
      <c r="D964" s="172" t="s">
        <v>1281</v>
      </c>
      <c r="E964" s="350" t="s">
        <v>1042</v>
      </c>
      <c r="F964" s="350"/>
      <c r="G964" s="143" t="s">
        <v>1043</v>
      </c>
      <c r="H964" s="144">
        <v>7.7999999999999996E-3</v>
      </c>
      <c r="I964" s="145">
        <v>15.48</v>
      </c>
      <c r="J964" s="145">
        <v>0.12</v>
      </c>
    </row>
    <row r="965" spans="1:10" ht="25.5" x14ac:dyDescent="0.25">
      <c r="A965" s="172" t="s">
        <v>1039</v>
      </c>
      <c r="B965" s="142" t="s">
        <v>1282</v>
      </c>
      <c r="C965" s="172" t="s">
        <v>180</v>
      </c>
      <c r="D965" s="172" t="s">
        <v>1283</v>
      </c>
      <c r="E965" s="350" t="s">
        <v>1042</v>
      </c>
      <c r="F965" s="350"/>
      <c r="G965" s="143" t="s">
        <v>1043</v>
      </c>
      <c r="H965" s="144">
        <v>4.7500000000000001E-2</v>
      </c>
      <c r="I965" s="145">
        <v>20.68</v>
      </c>
      <c r="J965" s="145">
        <v>0.98</v>
      </c>
    </row>
    <row r="966" spans="1:10" ht="25.5" x14ac:dyDescent="0.25">
      <c r="A966" s="173" t="s">
        <v>1049</v>
      </c>
      <c r="B966" s="146" t="s">
        <v>2647</v>
      </c>
      <c r="C966" s="173" t="s">
        <v>180</v>
      </c>
      <c r="D966" s="173" t="s">
        <v>2648</v>
      </c>
      <c r="E966" s="349" t="s">
        <v>1052</v>
      </c>
      <c r="F966" s="349"/>
      <c r="G966" s="147" t="s">
        <v>144</v>
      </c>
      <c r="H966" s="148">
        <v>2.5000000000000001E-2</v>
      </c>
      <c r="I966" s="149">
        <v>11.76</v>
      </c>
      <c r="J966" s="149">
        <v>0.28999999999999998</v>
      </c>
    </row>
    <row r="967" spans="1:10" ht="25.5" x14ac:dyDescent="0.25">
      <c r="A967" s="173" t="s">
        <v>1049</v>
      </c>
      <c r="B967" s="146" t="s">
        <v>1288</v>
      </c>
      <c r="C967" s="173" t="s">
        <v>180</v>
      </c>
      <c r="D967" s="173" t="s">
        <v>1289</v>
      </c>
      <c r="E967" s="349" t="s">
        <v>1052</v>
      </c>
      <c r="F967" s="349"/>
      <c r="G967" s="147" t="s">
        <v>187</v>
      </c>
      <c r="H967" s="148">
        <v>0.72799999999999998</v>
      </c>
      <c r="I967" s="149">
        <v>0.14000000000000001</v>
      </c>
      <c r="J967" s="149">
        <v>0.1</v>
      </c>
    </row>
    <row r="968" spans="1:10" x14ac:dyDescent="0.25">
      <c r="A968" s="169"/>
      <c r="B968" s="169"/>
      <c r="C968" s="169"/>
      <c r="D968" s="169"/>
      <c r="E968" s="169" t="s">
        <v>1053</v>
      </c>
      <c r="F968" s="150">
        <v>1.1900000000000002</v>
      </c>
      <c r="G968" s="169" t="s">
        <v>1054</v>
      </c>
      <c r="H968" s="150">
        <v>0</v>
      </c>
      <c r="I968" s="169" t="s">
        <v>1055</v>
      </c>
      <c r="J968" s="150">
        <v>1.1900000000000002</v>
      </c>
    </row>
    <row r="969" spans="1:10" ht="14.45" customHeight="1" x14ac:dyDescent="0.25">
      <c r="A969" s="169"/>
      <c r="B969" s="169"/>
      <c r="C969" s="169"/>
      <c r="D969" s="169"/>
      <c r="E969" s="169" t="s">
        <v>2581</v>
      </c>
      <c r="F969" s="150">
        <v>0</v>
      </c>
      <c r="G969" s="169"/>
      <c r="H969" s="351" t="s">
        <v>2582</v>
      </c>
      <c r="I969" s="351"/>
      <c r="J969" s="150">
        <v>7.65</v>
      </c>
    </row>
    <row r="970" spans="1:10" ht="15.75" thickBot="1" x14ac:dyDescent="0.3">
      <c r="A970" s="161"/>
      <c r="B970" s="161"/>
      <c r="C970" s="161"/>
      <c r="D970" s="161"/>
      <c r="E970" s="161"/>
      <c r="F970" s="161"/>
      <c r="G970" s="161" t="s">
        <v>1056</v>
      </c>
      <c r="H970" s="151">
        <v>4419</v>
      </c>
      <c r="I970" s="161" t="s">
        <v>1057</v>
      </c>
      <c r="J970" s="162">
        <v>33805.35</v>
      </c>
    </row>
    <row r="971" spans="1:10" ht="15.75" thickTop="1" x14ac:dyDescent="0.25">
      <c r="A971" s="152"/>
      <c r="B971" s="152"/>
      <c r="C971" s="152"/>
      <c r="D971" s="152"/>
      <c r="E971" s="152"/>
      <c r="F971" s="152"/>
      <c r="G971" s="152"/>
      <c r="H971" s="152"/>
      <c r="I971" s="152"/>
      <c r="J971" s="152"/>
    </row>
    <row r="972" spans="1:10" x14ac:dyDescent="0.25">
      <c r="A972" s="170" t="s">
        <v>230</v>
      </c>
      <c r="B972" s="139" t="s">
        <v>1029</v>
      </c>
      <c r="C972" s="170" t="s">
        <v>1030</v>
      </c>
      <c r="D972" s="170" t="s">
        <v>1031</v>
      </c>
      <c r="E972" s="352" t="s">
        <v>1032</v>
      </c>
      <c r="F972" s="352"/>
      <c r="G972" s="140" t="s">
        <v>1033</v>
      </c>
      <c r="H972" s="139" t="s">
        <v>1034</v>
      </c>
      <c r="I972" s="139" t="s">
        <v>1035</v>
      </c>
      <c r="J972" s="139" t="s">
        <v>1036</v>
      </c>
    </row>
    <row r="973" spans="1:10" ht="38.25" x14ac:dyDescent="0.25">
      <c r="A973" s="171" t="s">
        <v>1037</v>
      </c>
      <c r="B973" s="136" t="s">
        <v>233</v>
      </c>
      <c r="C973" s="171" t="s">
        <v>180</v>
      </c>
      <c r="D973" s="171" t="s">
        <v>337</v>
      </c>
      <c r="E973" s="353" t="s">
        <v>1078</v>
      </c>
      <c r="F973" s="353"/>
      <c r="G973" s="137" t="s">
        <v>144</v>
      </c>
      <c r="H973" s="141">
        <v>1</v>
      </c>
      <c r="I973" s="138">
        <v>6.78</v>
      </c>
      <c r="J973" s="138">
        <v>6.78</v>
      </c>
    </row>
    <row r="974" spans="1:10" ht="26.45" customHeight="1" x14ac:dyDescent="0.25">
      <c r="A974" s="172" t="s">
        <v>1039</v>
      </c>
      <c r="B974" s="142" t="s">
        <v>1360</v>
      </c>
      <c r="C974" s="172" t="s">
        <v>180</v>
      </c>
      <c r="D974" s="172" t="s">
        <v>1361</v>
      </c>
      <c r="E974" s="350" t="s">
        <v>1078</v>
      </c>
      <c r="F974" s="350"/>
      <c r="G974" s="143" t="s">
        <v>144</v>
      </c>
      <c r="H974" s="144">
        <v>1</v>
      </c>
      <c r="I974" s="145">
        <v>5.66</v>
      </c>
      <c r="J974" s="145">
        <v>5.66</v>
      </c>
    </row>
    <row r="975" spans="1:10" ht="25.5" x14ac:dyDescent="0.25">
      <c r="A975" s="172" t="s">
        <v>1039</v>
      </c>
      <c r="B975" s="142" t="s">
        <v>1280</v>
      </c>
      <c r="C975" s="172" t="s">
        <v>180</v>
      </c>
      <c r="D975" s="172" t="s">
        <v>1281</v>
      </c>
      <c r="E975" s="350" t="s">
        <v>1042</v>
      </c>
      <c r="F975" s="350"/>
      <c r="G975" s="143" t="s">
        <v>1043</v>
      </c>
      <c r="H975" s="144">
        <v>5.7000000000000002E-3</v>
      </c>
      <c r="I975" s="145">
        <v>15.48</v>
      </c>
      <c r="J975" s="145">
        <v>0.08</v>
      </c>
    </row>
    <row r="976" spans="1:10" ht="25.5" x14ac:dyDescent="0.25">
      <c r="A976" s="172" t="s">
        <v>1039</v>
      </c>
      <c r="B976" s="142" t="s">
        <v>1282</v>
      </c>
      <c r="C976" s="172" t="s">
        <v>180</v>
      </c>
      <c r="D976" s="172" t="s">
        <v>1283</v>
      </c>
      <c r="E976" s="350" t="s">
        <v>1042</v>
      </c>
      <c r="F976" s="350"/>
      <c r="G976" s="143" t="s">
        <v>1043</v>
      </c>
      <c r="H976" s="144">
        <v>3.4799999999999998E-2</v>
      </c>
      <c r="I976" s="145">
        <v>20.68</v>
      </c>
      <c r="J976" s="145">
        <v>0.71</v>
      </c>
    </row>
    <row r="977" spans="1:10" ht="25.5" x14ac:dyDescent="0.25">
      <c r="A977" s="173" t="s">
        <v>1049</v>
      </c>
      <c r="B977" s="146" t="s">
        <v>2647</v>
      </c>
      <c r="C977" s="173" t="s">
        <v>180</v>
      </c>
      <c r="D977" s="173" t="s">
        <v>2648</v>
      </c>
      <c r="E977" s="349" t="s">
        <v>1052</v>
      </c>
      <c r="F977" s="349"/>
      <c r="G977" s="147" t="s">
        <v>144</v>
      </c>
      <c r="H977" s="148">
        <v>2.5000000000000001E-2</v>
      </c>
      <c r="I977" s="149">
        <v>11.76</v>
      </c>
      <c r="J977" s="149">
        <v>0.28999999999999998</v>
      </c>
    </row>
    <row r="978" spans="1:10" ht="25.5" x14ac:dyDescent="0.25">
      <c r="A978" s="173" t="s">
        <v>1049</v>
      </c>
      <c r="B978" s="146" t="s">
        <v>1288</v>
      </c>
      <c r="C978" s="173" t="s">
        <v>180</v>
      </c>
      <c r="D978" s="173" t="s">
        <v>1289</v>
      </c>
      <c r="E978" s="349" t="s">
        <v>1052</v>
      </c>
      <c r="F978" s="349"/>
      <c r="G978" s="147" t="s">
        <v>187</v>
      </c>
      <c r="H978" s="148">
        <v>0.35699999999999998</v>
      </c>
      <c r="I978" s="149">
        <v>0.14000000000000001</v>
      </c>
      <c r="J978" s="149">
        <v>0.04</v>
      </c>
    </row>
    <row r="979" spans="1:10" x14ac:dyDescent="0.25">
      <c r="A979" s="169"/>
      <c r="B979" s="169"/>
      <c r="C979" s="169"/>
      <c r="D979" s="169"/>
      <c r="E979" s="169" t="s">
        <v>1053</v>
      </c>
      <c r="F979" s="150">
        <v>0.81</v>
      </c>
      <c r="G979" s="169" t="s">
        <v>1054</v>
      </c>
      <c r="H979" s="150">
        <v>0</v>
      </c>
      <c r="I979" s="169" t="s">
        <v>1055</v>
      </c>
      <c r="J979" s="150">
        <v>0.81</v>
      </c>
    </row>
    <row r="980" spans="1:10" ht="14.45" customHeight="1" x14ac:dyDescent="0.25">
      <c r="A980" s="169"/>
      <c r="B980" s="169"/>
      <c r="C980" s="169"/>
      <c r="D980" s="169"/>
      <c r="E980" s="169" t="s">
        <v>2581</v>
      </c>
      <c r="F980" s="150">
        <v>0</v>
      </c>
      <c r="G980" s="169"/>
      <c r="H980" s="351" t="s">
        <v>2582</v>
      </c>
      <c r="I980" s="351"/>
      <c r="J980" s="150">
        <v>6.78</v>
      </c>
    </row>
    <row r="981" spans="1:10" ht="15.75" thickBot="1" x14ac:dyDescent="0.3">
      <c r="A981" s="161"/>
      <c r="B981" s="161"/>
      <c r="C981" s="161"/>
      <c r="D981" s="161"/>
      <c r="E981" s="161"/>
      <c r="F981" s="161"/>
      <c r="G981" s="161" t="s">
        <v>1056</v>
      </c>
      <c r="H981" s="151">
        <v>1722</v>
      </c>
      <c r="I981" s="161" t="s">
        <v>1057</v>
      </c>
      <c r="J981" s="162">
        <v>11675.16</v>
      </c>
    </row>
    <row r="982" spans="1:10" ht="15.75" thickTop="1" x14ac:dyDescent="0.25">
      <c r="A982" s="152"/>
      <c r="B982" s="152"/>
      <c r="C982" s="152"/>
      <c r="D982" s="152"/>
      <c r="E982" s="152"/>
      <c r="F982" s="152"/>
      <c r="G982" s="152"/>
      <c r="H982" s="152"/>
      <c r="I982" s="152"/>
      <c r="J982" s="152"/>
    </row>
    <row r="983" spans="1:10" x14ac:dyDescent="0.25">
      <c r="A983" s="170" t="s">
        <v>232</v>
      </c>
      <c r="B983" s="139" t="s">
        <v>1029</v>
      </c>
      <c r="C983" s="170" t="s">
        <v>1030</v>
      </c>
      <c r="D983" s="170" t="s">
        <v>1031</v>
      </c>
      <c r="E983" s="352" t="s">
        <v>1032</v>
      </c>
      <c r="F983" s="352"/>
      <c r="G983" s="140" t="s">
        <v>1033</v>
      </c>
      <c r="H983" s="139" t="s">
        <v>1034</v>
      </c>
      <c r="I983" s="139" t="s">
        <v>1035</v>
      </c>
      <c r="J983" s="139" t="s">
        <v>1036</v>
      </c>
    </row>
    <row r="984" spans="1:10" ht="38.25" x14ac:dyDescent="0.25">
      <c r="A984" s="171" t="s">
        <v>1037</v>
      </c>
      <c r="B984" s="136" t="s">
        <v>462</v>
      </c>
      <c r="C984" s="171" t="s">
        <v>180</v>
      </c>
      <c r="D984" s="171" t="s">
        <v>463</v>
      </c>
      <c r="E984" s="353" t="s">
        <v>1078</v>
      </c>
      <c r="F984" s="353"/>
      <c r="G984" s="137" t="s">
        <v>144</v>
      </c>
      <c r="H984" s="141">
        <v>1</v>
      </c>
      <c r="I984" s="138">
        <v>5.43</v>
      </c>
      <c r="J984" s="138">
        <v>5.43</v>
      </c>
    </row>
    <row r="985" spans="1:10" ht="26.45" customHeight="1" x14ac:dyDescent="0.25">
      <c r="A985" s="172" t="s">
        <v>1039</v>
      </c>
      <c r="B985" s="142" t="s">
        <v>1362</v>
      </c>
      <c r="C985" s="172" t="s">
        <v>180</v>
      </c>
      <c r="D985" s="172" t="s">
        <v>1363</v>
      </c>
      <c r="E985" s="350" t="s">
        <v>1078</v>
      </c>
      <c r="F985" s="350"/>
      <c r="G985" s="143" t="s">
        <v>144</v>
      </c>
      <c r="H985" s="144">
        <v>1</v>
      </c>
      <c r="I985" s="145">
        <v>4.78</v>
      </c>
      <c r="J985" s="145">
        <v>4.78</v>
      </c>
    </row>
    <row r="986" spans="1:10" ht="25.5" x14ac:dyDescent="0.25">
      <c r="A986" s="172" t="s">
        <v>1039</v>
      </c>
      <c r="B986" s="142" t="s">
        <v>1280</v>
      </c>
      <c r="C986" s="172" t="s">
        <v>180</v>
      </c>
      <c r="D986" s="172" t="s">
        <v>1281</v>
      </c>
      <c r="E986" s="350" t="s">
        <v>1042</v>
      </c>
      <c r="F986" s="350"/>
      <c r="G986" s="143" t="s">
        <v>1043</v>
      </c>
      <c r="H986" s="144">
        <v>2.5999999999999999E-3</v>
      </c>
      <c r="I986" s="145">
        <v>15.48</v>
      </c>
      <c r="J986" s="145">
        <v>0.04</v>
      </c>
    </row>
    <row r="987" spans="1:10" ht="25.5" x14ac:dyDescent="0.25">
      <c r="A987" s="172" t="s">
        <v>1039</v>
      </c>
      <c r="B987" s="142" t="s">
        <v>1282</v>
      </c>
      <c r="C987" s="172" t="s">
        <v>180</v>
      </c>
      <c r="D987" s="172" t="s">
        <v>1283</v>
      </c>
      <c r="E987" s="350" t="s">
        <v>1042</v>
      </c>
      <c r="F987" s="350"/>
      <c r="G987" s="143" t="s">
        <v>1043</v>
      </c>
      <c r="H987" s="144">
        <v>1.5800000000000002E-2</v>
      </c>
      <c r="I987" s="145">
        <v>20.68</v>
      </c>
      <c r="J987" s="145">
        <v>0.32</v>
      </c>
    </row>
    <row r="988" spans="1:10" ht="25.5" x14ac:dyDescent="0.25">
      <c r="A988" s="173" t="s">
        <v>1049</v>
      </c>
      <c r="B988" s="146" t="s">
        <v>2647</v>
      </c>
      <c r="C988" s="173" t="s">
        <v>180</v>
      </c>
      <c r="D988" s="173" t="s">
        <v>2648</v>
      </c>
      <c r="E988" s="349" t="s">
        <v>1052</v>
      </c>
      <c r="F988" s="349"/>
      <c r="G988" s="147" t="s">
        <v>144</v>
      </c>
      <c r="H988" s="148">
        <v>2.5000000000000001E-2</v>
      </c>
      <c r="I988" s="149">
        <v>11.76</v>
      </c>
      <c r="J988" s="149">
        <v>0.28999999999999998</v>
      </c>
    </row>
    <row r="989" spans="1:10" x14ac:dyDescent="0.25">
      <c r="A989" s="169"/>
      <c r="B989" s="169"/>
      <c r="C989" s="169"/>
      <c r="D989" s="169"/>
      <c r="E989" s="169" t="s">
        <v>1053</v>
      </c>
      <c r="F989" s="150">
        <v>0.34</v>
      </c>
      <c r="G989" s="169" t="s">
        <v>1054</v>
      </c>
      <c r="H989" s="150">
        <v>0</v>
      </c>
      <c r="I989" s="169" t="s">
        <v>1055</v>
      </c>
      <c r="J989" s="150">
        <v>0.34</v>
      </c>
    </row>
    <row r="990" spans="1:10" ht="14.45" customHeight="1" x14ac:dyDescent="0.25">
      <c r="A990" s="169"/>
      <c r="B990" s="169"/>
      <c r="C990" s="169"/>
      <c r="D990" s="169"/>
      <c r="E990" s="169" t="s">
        <v>2581</v>
      </c>
      <c r="F990" s="150">
        <v>0</v>
      </c>
      <c r="G990" s="169"/>
      <c r="H990" s="351" t="s">
        <v>2582</v>
      </c>
      <c r="I990" s="351"/>
      <c r="J990" s="150">
        <v>5.43</v>
      </c>
    </row>
    <row r="991" spans="1:10" ht="15.75" thickBot="1" x14ac:dyDescent="0.3">
      <c r="A991" s="161"/>
      <c r="B991" s="161"/>
      <c r="C991" s="161"/>
      <c r="D991" s="161"/>
      <c r="E991" s="161"/>
      <c r="F991" s="161"/>
      <c r="G991" s="161" t="s">
        <v>1056</v>
      </c>
      <c r="H991" s="151">
        <v>808</v>
      </c>
      <c r="I991" s="161" t="s">
        <v>1057</v>
      </c>
      <c r="J991" s="162">
        <v>4387.4399999999996</v>
      </c>
    </row>
    <row r="992" spans="1:10" ht="15.75" thickTop="1" x14ac:dyDescent="0.25">
      <c r="A992" s="152"/>
      <c r="B992" s="152"/>
      <c r="C992" s="152"/>
      <c r="D992" s="152"/>
      <c r="E992" s="152"/>
      <c r="F992" s="152"/>
      <c r="G992" s="152"/>
      <c r="H992" s="152"/>
      <c r="I992" s="152"/>
      <c r="J992" s="152"/>
    </row>
    <row r="993" spans="1:10" x14ac:dyDescent="0.25">
      <c r="A993" s="170" t="s">
        <v>234</v>
      </c>
      <c r="B993" s="139" t="s">
        <v>1029</v>
      </c>
      <c r="C993" s="170" t="s">
        <v>1030</v>
      </c>
      <c r="D993" s="170" t="s">
        <v>1031</v>
      </c>
      <c r="E993" s="352" t="s">
        <v>1032</v>
      </c>
      <c r="F993" s="352"/>
      <c r="G993" s="140" t="s">
        <v>1033</v>
      </c>
      <c r="H993" s="139" t="s">
        <v>1034</v>
      </c>
      <c r="I993" s="139" t="s">
        <v>1035</v>
      </c>
      <c r="J993" s="139" t="s">
        <v>1036</v>
      </c>
    </row>
    <row r="994" spans="1:10" ht="51" x14ac:dyDescent="0.25">
      <c r="A994" s="171" t="s">
        <v>1037</v>
      </c>
      <c r="B994" s="136" t="s">
        <v>456</v>
      </c>
      <c r="C994" s="171" t="s">
        <v>178</v>
      </c>
      <c r="D994" s="171" t="s">
        <v>457</v>
      </c>
      <c r="E994" s="353" t="s">
        <v>1078</v>
      </c>
      <c r="F994" s="353"/>
      <c r="G994" s="137" t="s">
        <v>184</v>
      </c>
      <c r="H994" s="141">
        <v>1</v>
      </c>
      <c r="I994" s="138">
        <v>408.43</v>
      </c>
      <c r="J994" s="138">
        <v>408.43</v>
      </c>
    </row>
    <row r="995" spans="1:10" ht="26.45" customHeight="1" x14ac:dyDescent="0.25">
      <c r="A995" s="172" t="s">
        <v>1039</v>
      </c>
      <c r="B995" s="142" t="s">
        <v>1294</v>
      </c>
      <c r="C995" s="172" t="s">
        <v>180</v>
      </c>
      <c r="D995" s="172" t="s">
        <v>1295</v>
      </c>
      <c r="E995" s="350" t="s">
        <v>1256</v>
      </c>
      <c r="F995" s="350"/>
      <c r="G995" s="143" t="s">
        <v>1257</v>
      </c>
      <c r="H995" s="144">
        <v>4.3999999999999997E-2</v>
      </c>
      <c r="I995" s="145">
        <v>1.7</v>
      </c>
      <c r="J995" s="145">
        <v>7.0000000000000007E-2</v>
      </c>
    </row>
    <row r="996" spans="1:10" ht="26.45" customHeight="1" x14ac:dyDescent="0.25">
      <c r="A996" s="172" t="s">
        <v>1039</v>
      </c>
      <c r="B996" s="142" t="s">
        <v>1296</v>
      </c>
      <c r="C996" s="172" t="s">
        <v>180</v>
      </c>
      <c r="D996" s="172" t="s">
        <v>1297</v>
      </c>
      <c r="E996" s="350" t="s">
        <v>1256</v>
      </c>
      <c r="F996" s="350"/>
      <c r="G996" s="143" t="s">
        <v>1260</v>
      </c>
      <c r="H996" s="144">
        <v>0.127</v>
      </c>
      <c r="I996" s="145">
        <v>0.32</v>
      </c>
      <c r="J996" s="145">
        <v>0.04</v>
      </c>
    </row>
    <row r="997" spans="1:10" ht="25.5" x14ac:dyDescent="0.25">
      <c r="A997" s="172" t="s">
        <v>1039</v>
      </c>
      <c r="B997" s="142" t="s">
        <v>1059</v>
      </c>
      <c r="C997" s="172" t="s">
        <v>180</v>
      </c>
      <c r="D997" s="172" t="s">
        <v>1060</v>
      </c>
      <c r="E997" s="350" t="s">
        <v>1042</v>
      </c>
      <c r="F997" s="350"/>
      <c r="G997" s="143" t="s">
        <v>1043</v>
      </c>
      <c r="H997" s="144">
        <v>8.5000000000000006E-2</v>
      </c>
      <c r="I997" s="145">
        <v>20.66</v>
      </c>
      <c r="J997" s="145">
        <v>1.75</v>
      </c>
    </row>
    <row r="998" spans="1:10" ht="25.5" x14ac:dyDescent="0.25">
      <c r="A998" s="172" t="s">
        <v>1039</v>
      </c>
      <c r="B998" s="142" t="s">
        <v>1298</v>
      </c>
      <c r="C998" s="172" t="s">
        <v>180</v>
      </c>
      <c r="D998" s="172" t="s">
        <v>1299</v>
      </c>
      <c r="E998" s="350" t="s">
        <v>1042</v>
      </c>
      <c r="F998" s="350"/>
      <c r="G998" s="143" t="s">
        <v>1043</v>
      </c>
      <c r="H998" s="144">
        <v>0.51200000000000001</v>
      </c>
      <c r="I998" s="145">
        <v>20.81</v>
      </c>
      <c r="J998" s="145">
        <v>10.65</v>
      </c>
    </row>
    <row r="999" spans="1:10" ht="25.5" x14ac:dyDescent="0.25">
      <c r="A999" s="172" t="s">
        <v>1039</v>
      </c>
      <c r="B999" s="142" t="s">
        <v>1063</v>
      </c>
      <c r="C999" s="172" t="s">
        <v>180</v>
      </c>
      <c r="D999" s="172" t="s">
        <v>1064</v>
      </c>
      <c r="E999" s="350" t="s">
        <v>1042</v>
      </c>
      <c r="F999" s="350"/>
      <c r="G999" s="143" t="s">
        <v>1043</v>
      </c>
      <c r="H999" s="144">
        <v>0.58599999999999997</v>
      </c>
      <c r="I999" s="145">
        <v>14.76</v>
      </c>
      <c r="J999" s="145">
        <v>8.64</v>
      </c>
    </row>
    <row r="1000" spans="1:10" ht="38.25" x14ac:dyDescent="0.25">
      <c r="A1000" s="173" t="s">
        <v>1049</v>
      </c>
      <c r="B1000" s="146" t="s">
        <v>1337</v>
      </c>
      <c r="C1000" s="173" t="s">
        <v>180</v>
      </c>
      <c r="D1000" s="173" t="s">
        <v>1338</v>
      </c>
      <c r="E1000" s="349" t="s">
        <v>1052</v>
      </c>
      <c r="F1000" s="349"/>
      <c r="G1000" s="147" t="s">
        <v>184</v>
      </c>
      <c r="H1000" s="148">
        <v>1.103</v>
      </c>
      <c r="I1000" s="149">
        <v>351.12</v>
      </c>
      <c r="J1000" s="149">
        <v>387.28</v>
      </c>
    </row>
    <row r="1001" spans="1:10" x14ac:dyDescent="0.25">
      <c r="A1001" s="169"/>
      <c r="B1001" s="169"/>
      <c r="C1001" s="169"/>
      <c r="D1001" s="169"/>
      <c r="E1001" s="169" t="s">
        <v>1053</v>
      </c>
      <c r="F1001" s="150">
        <v>16.95</v>
      </c>
      <c r="G1001" s="169" t="s">
        <v>1054</v>
      </c>
      <c r="H1001" s="150">
        <v>0</v>
      </c>
      <c r="I1001" s="169" t="s">
        <v>1055</v>
      </c>
      <c r="J1001" s="150">
        <v>16.95</v>
      </c>
    </row>
    <row r="1002" spans="1:10" ht="14.45" customHeight="1" x14ac:dyDescent="0.25">
      <c r="A1002" s="169"/>
      <c r="B1002" s="169"/>
      <c r="C1002" s="169"/>
      <c r="D1002" s="169"/>
      <c r="E1002" s="169" t="s">
        <v>2581</v>
      </c>
      <c r="F1002" s="150">
        <v>0</v>
      </c>
      <c r="G1002" s="169"/>
      <c r="H1002" s="351" t="s">
        <v>2582</v>
      </c>
      <c r="I1002" s="351"/>
      <c r="J1002" s="150">
        <v>408.43</v>
      </c>
    </row>
    <row r="1003" spans="1:10" ht="15.75" thickBot="1" x14ac:dyDescent="0.3">
      <c r="A1003" s="161"/>
      <c r="B1003" s="161"/>
      <c r="C1003" s="161"/>
      <c r="D1003" s="161"/>
      <c r="E1003" s="161"/>
      <c r="F1003" s="161"/>
      <c r="G1003" s="161" t="s">
        <v>1056</v>
      </c>
      <c r="H1003" s="151">
        <v>133.5</v>
      </c>
      <c r="I1003" s="161" t="s">
        <v>1057</v>
      </c>
      <c r="J1003" s="162">
        <v>54525.4</v>
      </c>
    </row>
    <row r="1004" spans="1:10" ht="15.75" thickTop="1" x14ac:dyDescent="0.25">
      <c r="A1004" s="152"/>
      <c r="B1004" s="152"/>
      <c r="C1004" s="152"/>
      <c r="D1004" s="152"/>
      <c r="E1004" s="152"/>
      <c r="F1004" s="152"/>
      <c r="G1004" s="152"/>
      <c r="H1004" s="152"/>
      <c r="I1004" s="152"/>
      <c r="J1004" s="152"/>
    </row>
    <row r="1005" spans="1:10" x14ac:dyDescent="0.25">
      <c r="A1005" s="170" t="s">
        <v>235</v>
      </c>
      <c r="B1005" s="139" t="s">
        <v>1029</v>
      </c>
      <c r="C1005" s="170" t="s">
        <v>1030</v>
      </c>
      <c r="D1005" s="170" t="s">
        <v>1031</v>
      </c>
      <c r="E1005" s="352" t="s">
        <v>1032</v>
      </c>
      <c r="F1005" s="352"/>
      <c r="G1005" s="140" t="s">
        <v>1033</v>
      </c>
      <c r="H1005" s="139" t="s">
        <v>1034</v>
      </c>
      <c r="I1005" s="139" t="s">
        <v>1035</v>
      </c>
      <c r="J1005" s="139" t="s">
        <v>1036</v>
      </c>
    </row>
    <row r="1006" spans="1:10" ht="38.25" x14ac:dyDescent="0.25">
      <c r="A1006" s="171" t="s">
        <v>1037</v>
      </c>
      <c r="B1006" s="136" t="s">
        <v>227</v>
      </c>
      <c r="C1006" s="171" t="s">
        <v>180</v>
      </c>
      <c r="D1006" s="171" t="s">
        <v>333</v>
      </c>
      <c r="E1006" s="353" t="s">
        <v>1078</v>
      </c>
      <c r="F1006" s="353"/>
      <c r="G1006" s="137" t="s">
        <v>179</v>
      </c>
      <c r="H1006" s="141">
        <v>1</v>
      </c>
      <c r="I1006" s="138">
        <v>34.22</v>
      </c>
      <c r="J1006" s="138">
        <v>34.22</v>
      </c>
    </row>
    <row r="1007" spans="1:10" ht="26.45" customHeight="1" x14ac:dyDescent="0.25">
      <c r="A1007" s="172" t="s">
        <v>1039</v>
      </c>
      <c r="B1007" s="142" t="s">
        <v>1364</v>
      </c>
      <c r="C1007" s="172" t="s">
        <v>180</v>
      </c>
      <c r="D1007" s="172" t="s">
        <v>1365</v>
      </c>
      <c r="E1007" s="350" t="s">
        <v>1078</v>
      </c>
      <c r="F1007" s="350"/>
      <c r="G1007" s="143" t="s">
        <v>179</v>
      </c>
      <c r="H1007" s="144">
        <v>0.57699999999999996</v>
      </c>
      <c r="I1007" s="145">
        <v>24.64</v>
      </c>
      <c r="J1007" s="145">
        <v>14.21</v>
      </c>
    </row>
    <row r="1008" spans="1:10" ht="25.5" x14ac:dyDescent="0.25">
      <c r="A1008" s="172" t="s">
        <v>1039</v>
      </c>
      <c r="B1008" s="142" t="s">
        <v>1306</v>
      </c>
      <c r="C1008" s="172" t="s">
        <v>180</v>
      </c>
      <c r="D1008" s="172" t="s">
        <v>1307</v>
      </c>
      <c r="E1008" s="350" t="s">
        <v>1042</v>
      </c>
      <c r="F1008" s="350"/>
      <c r="G1008" s="143" t="s">
        <v>1043</v>
      </c>
      <c r="H1008" s="144">
        <v>0.126</v>
      </c>
      <c r="I1008" s="145">
        <v>17.03</v>
      </c>
      <c r="J1008" s="145">
        <v>2.14</v>
      </c>
    </row>
    <row r="1009" spans="1:10" ht="25.5" x14ac:dyDescent="0.25">
      <c r="A1009" s="172" t="s">
        <v>1039</v>
      </c>
      <c r="B1009" s="142" t="s">
        <v>1059</v>
      </c>
      <c r="C1009" s="172" t="s">
        <v>180</v>
      </c>
      <c r="D1009" s="172" t="s">
        <v>1060</v>
      </c>
      <c r="E1009" s="350" t="s">
        <v>1042</v>
      </c>
      <c r="F1009" s="350"/>
      <c r="G1009" s="143" t="s">
        <v>1043</v>
      </c>
      <c r="H1009" s="144">
        <v>0.68700000000000006</v>
      </c>
      <c r="I1009" s="145">
        <v>20.66</v>
      </c>
      <c r="J1009" s="145">
        <v>14.19</v>
      </c>
    </row>
    <row r="1010" spans="1:10" ht="25.5" x14ac:dyDescent="0.25">
      <c r="A1010" s="173" t="s">
        <v>1049</v>
      </c>
      <c r="B1010" s="146" t="s">
        <v>1308</v>
      </c>
      <c r="C1010" s="173" t="s">
        <v>180</v>
      </c>
      <c r="D1010" s="173" t="s">
        <v>1309</v>
      </c>
      <c r="E1010" s="349" t="s">
        <v>1052</v>
      </c>
      <c r="F1010" s="349"/>
      <c r="G1010" s="147" t="s">
        <v>1070</v>
      </c>
      <c r="H1010" s="148">
        <v>0.01</v>
      </c>
      <c r="I1010" s="149">
        <v>4.08</v>
      </c>
      <c r="J1010" s="149">
        <v>0.04</v>
      </c>
    </row>
    <row r="1011" spans="1:10" ht="38.25" x14ac:dyDescent="0.25">
      <c r="A1011" s="173" t="s">
        <v>1049</v>
      </c>
      <c r="B1011" s="146" t="s">
        <v>1352</v>
      </c>
      <c r="C1011" s="173" t="s">
        <v>180</v>
      </c>
      <c r="D1011" s="173" t="s">
        <v>1353</v>
      </c>
      <c r="E1011" s="349" t="s">
        <v>1160</v>
      </c>
      <c r="F1011" s="349"/>
      <c r="G1011" s="147" t="s">
        <v>1343</v>
      </c>
      <c r="H1011" s="148">
        <v>0.39700000000000002</v>
      </c>
      <c r="I1011" s="149">
        <v>5.49</v>
      </c>
      <c r="J1011" s="149">
        <v>2.17</v>
      </c>
    </row>
    <row r="1012" spans="1:10" ht="25.5" x14ac:dyDescent="0.25">
      <c r="A1012" s="173" t="s">
        <v>1049</v>
      </c>
      <c r="B1012" s="146" t="s">
        <v>1366</v>
      </c>
      <c r="C1012" s="173" t="s">
        <v>180</v>
      </c>
      <c r="D1012" s="173" t="s">
        <v>1367</v>
      </c>
      <c r="E1012" s="349" t="s">
        <v>1052</v>
      </c>
      <c r="F1012" s="349"/>
      <c r="G1012" s="147" t="s">
        <v>141</v>
      </c>
      <c r="H1012" s="148">
        <v>0.03</v>
      </c>
      <c r="I1012" s="149">
        <v>49.28</v>
      </c>
      <c r="J1012" s="149">
        <v>1.47</v>
      </c>
    </row>
    <row r="1013" spans="1:10" x14ac:dyDescent="0.25">
      <c r="A1013" s="169"/>
      <c r="B1013" s="169"/>
      <c r="C1013" s="169"/>
      <c r="D1013" s="169"/>
      <c r="E1013" s="169" t="s">
        <v>1053</v>
      </c>
      <c r="F1013" s="150">
        <v>13.88</v>
      </c>
      <c r="G1013" s="169" t="s">
        <v>1054</v>
      </c>
      <c r="H1013" s="150">
        <v>0</v>
      </c>
      <c r="I1013" s="169" t="s">
        <v>1055</v>
      </c>
      <c r="J1013" s="150">
        <v>13.88</v>
      </c>
    </row>
    <row r="1014" spans="1:10" ht="14.45" customHeight="1" x14ac:dyDescent="0.25">
      <c r="A1014" s="169"/>
      <c r="B1014" s="169"/>
      <c r="C1014" s="169"/>
      <c r="D1014" s="169"/>
      <c r="E1014" s="169" t="s">
        <v>2581</v>
      </c>
      <c r="F1014" s="150">
        <v>0</v>
      </c>
      <c r="G1014" s="169"/>
      <c r="H1014" s="351" t="s">
        <v>2582</v>
      </c>
      <c r="I1014" s="351"/>
      <c r="J1014" s="150">
        <v>34.22</v>
      </c>
    </row>
    <row r="1015" spans="1:10" ht="15.75" thickBot="1" x14ac:dyDescent="0.3">
      <c r="A1015" s="161"/>
      <c r="B1015" s="161"/>
      <c r="C1015" s="161"/>
      <c r="D1015" s="161"/>
      <c r="E1015" s="161"/>
      <c r="F1015" s="161"/>
      <c r="G1015" s="161" t="s">
        <v>1056</v>
      </c>
      <c r="H1015" s="151">
        <v>892</v>
      </c>
      <c r="I1015" s="161" t="s">
        <v>1057</v>
      </c>
      <c r="J1015" s="162">
        <v>30524.240000000002</v>
      </c>
    </row>
    <row r="1016" spans="1:10" ht="15.75" thickTop="1" x14ac:dyDescent="0.25">
      <c r="A1016" s="152"/>
      <c r="B1016" s="152"/>
      <c r="C1016" s="152"/>
      <c r="D1016" s="152"/>
      <c r="E1016" s="152"/>
      <c r="F1016" s="152"/>
      <c r="G1016" s="152"/>
      <c r="H1016" s="152"/>
      <c r="I1016" s="152"/>
      <c r="J1016" s="152"/>
    </row>
    <row r="1017" spans="1:10" x14ac:dyDescent="0.25">
      <c r="A1017" s="170" t="s">
        <v>464</v>
      </c>
      <c r="B1017" s="139" t="s">
        <v>1029</v>
      </c>
      <c r="C1017" s="170" t="s">
        <v>1030</v>
      </c>
      <c r="D1017" s="170" t="s">
        <v>1031</v>
      </c>
      <c r="E1017" s="352" t="s">
        <v>1032</v>
      </c>
      <c r="F1017" s="352"/>
      <c r="G1017" s="140" t="s">
        <v>1033</v>
      </c>
      <c r="H1017" s="139" t="s">
        <v>1034</v>
      </c>
      <c r="I1017" s="139" t="s">
        <v>1035</v>
      </c>
      <c r="J1017" s="139" t="s">
        <v>1036</v>
      </c>
    </row>
    <row r="1018" spans="1:10" ht="38.25" x14ac:dyDescent="0.25">
      <c r="A1018" s="171" t="s">
        <v>1037</v>
      </c>
      <c r="B1018" s="136" t="s">
        <v>465</v>
      </c>
      <c r="C1018" s="171" t="s">
        <v>186</v>
      </c>
      <c r="D1018" s="171" t="s">
        <v>2233</v>
      </c>
      <c r="E1018" s="353" t="s">
        <v>1263</v>
      </c>
      <c r="F1018" s="353"/>
      <c r="G1018" s="137" t="s">
        <v>141</v>
      </c>
      <c r="H1018" s="141">
        <v>1</v>
      </c>
      <c r="I1018" s="138">
        <v>21.67</v>
      </c>
      <c r="J1018" s="138">
        <v>21.67</v>
      </c>
    </row>
    <row r="1019" spans="1:10" ht="25.5" x14ac:dyDescent="0.25">
      <c r="A1019" s="172" t="s">
        <v>1039</v>
      </c>
      <c r="B1019" s="142" t="s">
        <v>1368</v>
      </c>
      <c r="C1019" s="172" t="s">
        <v>186</v>
      </c>
      <c r="D1019" s="172" t="s">
        <v>1299</v>
      </c>
      <c r="E1019" s="350" t="s">
        <v>1263</v>
      </c>
      <c r="F1019" s="350"/>
      <c r="G1019" s="143" t="s">
        <v>2649</v>
      </c>
      <c r="H1019" s="144">
        <v>0.2</v>
      </c>
      <c r="I1019" s="145">
        <v>24.55</v>
      </c>
      <c r="J1019" s="145">
        <v>4.91</v>
      </c>
    </row>
    <row r="1020" spans="1:10" ht="25.5" x14ac:dyDescent="0.25">
      <c r="A1020" s="172" t="s">
        <v>1039</v>
      </c>
      <c r="B1020" s="142" t="s">
        <v>1333</v>
      </c>
      <c r="C1020" s="172" t="s">
        <v>186</v>
      </c>
      <c r="D1020" s="172" t="s">
        <v>1064</v>
      </c>
      <c r="E1020" s="350" t="s">
        <v>1263</v>
      </c>
      <c r="F1020" s="350"/>
      <c r="G1020" s="143" t="s">
        <v>2649</v>
      </c>
      <c r="H1020" s="144">
        <v>0.1</v>
      </c>
      <c r="I1020" s="145">
        <v>18.36</v>
      </c>
      <c r="J1020" s="145">
        <v>1.83</v>
      </c>
    </row>
    <row r="1021" spans="1:10" ht="25.5" x14ac:dyDescent="0.25">
      <c r="A1021" s="173" t="s">
        <v>1049</v>
      </c>
      <c r="B1021" s="146" t="s">
        <v>2686</v>
      </c>
      <c r="C1021" s="173" t="s">
        <v>186</v>
      </c>
      <c r="D1021" s="173" t="s">
        <v>2687</v>
      </c>
      <c r="E1021" s="349" t="s">
        <v>1052</v>
      </c>
      <c r="F1021" s="349"/>
      <c r="G1021" s="147" t="s">
        <v>692</v>
      </c>
      <c r="H1021" s="148">
        <v>0.6666666</v>
      </c>
      <c r="I1021" s="149">
        <v>22.41</v>
      </c>
      <c r="J1021" s="149">
        <v>14.93</v>
      </c>
    </row>
    <row r="1022" spans="1:10" x14ac:dyDescent="0.25">
      <c r="A1022" s="169"/>
      <c r="B1022" s="169"/>
      <c r="C1022" s="169"/>
      <c r="D1022" s="169"/>
      <c r="E1022" s="169" t="s">
        <v>1053</v>
      </c>
      <c r="F1022" s="150">
        <v>4.59</v>
      </c>
      <c r="G1022" s="169" t="s">
        <v>1054</v>
      </c>
      <c r="H1022" s="150">
        <v>0</v>
      </c>
      <c r="I1022" s="169" t="s">
        <v>1055</v>
      </c>
      <c r="J1022" s="150">
        <v>4.59</v>
      </c>
    </row>
    <row r="1023" spans="1:10" ht="14.45" customHeight="1" x14ac:dyDescent="0.25">
      <c r="A1023" s="169"/>
      <c r="B1023" s="169"/>
      <c r="C1023" s="169"/>
      <c r="D1023" s="169"/>
      <c r="E1023" s="169" t="s">
        <v>2581</v>
      </c>
      <c r="F1023" s="150">
        <v>0</v>
      </c>
      <c r="G1023" s="169"/>
      <c r="H1023" s="351" t="s">
        <v>2582</v>
      </c>
      <c r="I1023" s="351"/>
      <c r="J1023" s="150">
        <v>21.67</v>
      </c>
    </row>
    <row r="1024" spans="1:10" ht="15.75" thickBot="1" x14ac:dyDescent="0.3">
      <c r="A1024" s="161"/>
      <c r="B1024" s="161"/>
      <c r="C1024" s="161"/>
      <c r="D1024" s="161"/>
      <c r="E1024" s="161"/>
      <c r="F1024" s="161"/>
      <c r="G1024" s="161" t="s">
        <v>1056</v>
      </c>
      <c r="H1024" s="151">
        <v>72.010000000000005</v>
      </c>
      <c r="I1024" s="161" t="s">
        <v>1057</v>
      </c>
      <c r="J1024" s="162">
        <v>1560.45</v>
      </c>
    </row>
    <row r="1025" spans="1:10" ht="15.75" thickTop="1" x14ac:dyDescent="0.25">
      <c r="A1025" s="152"/>
      <c r="B1025" s="152"/>
      <c r="C1025" s="152"/>
      <c r="D1025" s="152"/>
      <c r="E1025" s="152"/>
      <c r="F1025" s="152"/>
      <c r="G1025" s="152"/>
      <c r="H1025" s="152"/>
      <c r="I1025" s="152"/>
      <c r="J1025" s="152"/>
    </row>
    <row r="1026" spans="1:10" x14ac:dyDescent="0.25">
      <c r="A1026" s="170" t="s">
        <v>466</v>
      </c>
      <c r="B1026" s="139" t="s">
        <v>1029</v>
      </c>
      <c r="C1026" s="170" t="s">
        <v>1030</v>
      </c>
      <c r="D1026" s="170" t="s">
        <v>1031</v>
      </c>
      <c r="E1026" s="352" t="s">
        <v>1032</v>
      </c>
      <c r="F1026" s="352"/>
      <c r="G1026" s="140" t="s">
        <v>1033</v>
      </c>
      <c r="H1026" s="139" t="s">
        <v>1034</v>
      </c>
      <c r="I1026" s="139" t="s">
        <v>1035</v>
      </c>
      <c r="J1026" s="139" t="s">
        <v>1036</v>
      </c>
    </row>
    <row r="1027" spans="1:10" ht="14.45" customHeight="1" x14ac:dyDescent="0.25">
      <c r="A1027" s="171" t="s">
        <v>1037</v>
      </c>
      <c r="B1027" s="136" t="s">
        <v>467</v>
      </c>
      <c r="C1027" s="171" t="s">
        <v>180</v>
      </c>
      <c r="D1027" s="171" t="s">
        <v>468</v>
      </c>
      <c r="E1027" s="353" t="s">
        <v>1078</v>
      </c>
      <c r="F1027" s="353"/>
      <c r="G1027" s="137" t="s">
        <v>179</v>
      </c>
      <c r="H1027" s="141">
        <v>1</v>
      </c>
      <c r="I1027" s="138">
        <v>13.81</v>
      </c>
      <c r="J1027" s="138">
        <v>13.81</v>
      </c>
    </row>
    <row r="1028" spans="1:10" ht="25.5" x14ac:dyDescent="0.25">
      <c r="A1028" s="172" t="s">
        <v>1039</v>
      </c>
      <c r="B1028" s="142" t="s">
        <v>1061</v>
      </c>
      <c r="C1028" s="172" t="s">
        <v>180</v>
      </c>
      <c r="D1028" s="172" t="s">
        <v>1062</v>
      </c>
      <c r="E1028" s="350" t="s">
        <v>1042</v>
      </c>
      <c r="F1028" s="350"/>
      <c r="G1028" s="143" t="s">
        <v>1043</v>
      </c>
      <c r="H1028" s="144">
        <v>5.6300000000000003E-2</v>
      </c>
      <c r="I1028" s="145">
        <v>21.91</v>
      </c>
      <c r="J1028" s="145">
        <v>1.23</v>
      </c>
    </row>
    <row r="1029" spans="1:10" ht="25.5" x14ac:dyDescent="0.25">
      <c r="A1029" s="172" t="s">
        <v>1039</v>
      </c>
      <c r="B1029" s="142" t="s">
        <v>1063</v>
      </c>
      <c r="C1029" s="172" t="s">
        <v>180</v>
      </c>
      <c r="D1029" s="172" t="s">
        <v>1064</v>
      </c>
      <c r="E1029" s="350" t="s">
        <v>1042</v>
      </c>
      <c r="F1029" s="350"/>
      <c r="G1029" s="143" t="s">
        <v>1043</v>
      </c>
      <c r="H1029" s="144">
        <v>5.5800000000000002E-2</v>
      </c>
      <c r="I1029" s="145">
        <v>14.76</v>
      </c>
      <c r="J1029" s="145">
        <v>0.82</v>
      </c>
    </row>
    <row r="1030" spans="1:10" x14ac:dyDescent="0.25">
      <c r="A1030" s="173" t="s">
        <v>1049</v>
      </c>
      <c r="B1030" s="146" t="s">
        <v>1369</v>
      </c>
      <c r="C1030" s="173" t="s">
        <v>180</v>
      </c>
      <c r="D1030" s="173" t="s">
        <v>1370</v>
      </c>
      <c r="E1030" s="349" t="s">
        <v>1052</v>
      </c>
      <c r="F1030" s="349"/>
      <c r="G1030" s="147" t="s">
        <v>1070</v>
      </c>
      <c r="H1030" s="148">
        <v>0.62419999999999998</v>
      </c>
      <c r="I1030" s="149">
        <v>15.96</v>
      </c>
      <c r="J1030" s="149">
        <v>9.9600000000000009</v>
      </c>
    </row>
    <row r="1031" spans="1:10" ht="25.5" x14ac:dyDescent="0.25">
      <c r="A1031" s="173" t="s">
        <v>1049</v>
      </c>
      <c r="B1031" s="146" t="s">
        <v>1371</v>
      </c>
      <c r="C1031" s="173" t="s">
        <v>180</v>
      </c>
      <c r="D1031" s="173" t="s">
        <v>1372</v>
      </c>
      <c r="E1031" s="349" t="s">
        <v>1052</v>
      </c>
      <c r="F1031" s="349"/>
      <c r="G1031" s="147" t="s">
        <v>187</v>
      </c>
      <c r="H1031" s="148">
        <v>0.1</v>
      </c>
      <c r="I1031" s="149">
        <v>0.59</v>
      </c>
      <c r="J1031" s="149">
        <v>0.05</v>
      </c>
    </row>
    <row r="1032" spans="1:10" ht="25.5" x14ac:dyDescent="0.25">
      <c r="A1032" s="173" t="s">
        <v>1049</v>
      </c>
      <c r="B1032" s="146" t="s">
        <v>1373</v>
      </c>
      <c r="C1032" s="173" t="s">
        <v>180</v>
      </c>
      <c r="D1032" s="173" t="s">
        <v>1374</v>
      </c>
      <c r="E1032" s="349" t="s">
        <v>1052</v>
      </c>
      <c r="F1032" s="349"/>
      <c r="G1032" s="147" t="s">
        <v>179</v>
      </c>
      <c r="H1032" s="148">
        <v>1.05</v>
      </c>
      <c r="I1032" s="149">
        <v>1.67</v>
      </c>
      <c r="J1032" s="149">
        <v>1.75</v>
      </c>
    </row>
    <row r="1033" spans="1:10" x14ac:dyDescent="0.25">
      <c r="A1033" s="169"/>
      <c r="B1033" s="169"/>
      <c r="C1033" s="169"/>
      <c r="D1033" s="169"/>
      <c r="E1033" s="169" t="s">
        <v>1053</v>
      </c>
      <c r="F1033" s="150">
        <v>1.6</v>
      </c>
      <c r="G1033" s="169" t="s">
        <v>1054</v>
      </c>
      <c r="H1033" s="150">
        <v>0</v>
      </c>
      <c r="I1033" s="169" t="s">
        <v>1055</v>
      </c>
      <c r="J1033" s="150">
        <v>1.6</v>
      </c>
    </row>
    <row r="1034" spans="1:10" ht="14.45" customHeight="1" x14ac:dyDescent="0.25">
      <c r="A1034" s="169"/>
      <c r="B1034" s="169"/>
      <c r="C1034" s="169"/>
      <c r="D1034" s="169"/>
      <c r="E1034" s="169" t="s">
        <v>2581</v>
      </c>
      <c r="F1034" s="150">
        <v>0</v>
      </c>
      <c r="G1034" s="169"/>
      <c r="H1034" s="351" t="s">
        <v>2582</v>
      </c>
      <c r="I1034" s="351"/>
      <c r="J1034" s="150">
        <v>13.81</v>
      </c>
    </row>
    <row r="1035" spans="1:10" ht="15.75" thickBot="1" x14ac:dyDescent="0.3">
      <c r="A1035" s="161"/>
      <c r="B1035" s="161"/>
      <c r="C1035" s="161"/>
      <c r="D1035" s="161"/>
      <c r="E1035" s="161"/>
      <c r="F1035" s="161"/>
      <c r="G1035" s="161" t="s">
        <v>1056</v>
      </c>
      <c r="H1035" s="151">
        <v>6.99</v>
      </c>
      <c r="I1035" s="161" t="s">
        <v>1057</v>
      </c>
      <c r="J1035" s="162">
        <v>96.53</v>
      </c>
    </row>
    <row r="1036" spans="1:10" ht="15.75" thickTop="1" x14ac:dyDescent="0.25">
      <c r="A1036" s="152"/>
      <c r="B1036" s="152"/>
      <c r="C1036" s="152"/>
      <c r="D1036" s="152"/>
      <c r="E1036" s="152"/>
      <c r="F1036" s="152"/>
      <c r="G1036" s="152"/>
      <c r="H1036" s="152"/>
      <c r="I1036" s="152"/>
      <c r="J1036" s="152"/>
    </row>
    <row r="1037" spans="1:10" x14ac:dyDescent="0.25">
      <c r="A1037" s="174" t="s">
        <v>1375</v>
      </c>
      <c r="B1037" s="174"/>
      <c r="C1037" s="174"/>
      <c r="D1037" s="174" t="s">
        <v>1376</v>
      </c>
      <c r="E1037" s="174"/>
      <c r="F1037" s="354"/>
      <c r="G1037" s="354"/>
      <c r="H1037" s="166"/>
      <c r="I1037" s="174"/>
      <c r="J1037" s="167">
        <v>128259.21</v>
      </c>
    </row>
    <row r="1038" spans="1:10" x14ac:dyDescent="0.25">
      <c r="A1038" s="170" t="s">
        <v>237</v>
      </c>
      <c r="B1038" s="139" t="s">
        <v>1029</v>
      </c>
      <c r="C1038" s="170" t="s">
        <v>1030</v>
      </c>
      <c r="D1038" s="170" t="s">
        <v>1031</v>
      </c>
      <c r="E1038" s="352" t="s">
        <v>1032</v>
      </c>
      <c r="F1038" s="352"/>
      <c r="G1038" s="140" t="s">
        <v>1033</v>
      </c>
      <c r="H1038" s="139" t="s">
        <v>1034</v>
      </c>
      <c r="I1038" s="139" t="s">
        <v>1035</v>
      </c>
      <c r="J1038" s="139" t="s">
        <v>1036</v>
      </c>
    </row>
    <row r="1039" spans="1:10" ht="63.75" x14ac:dyDescent="0.25">
      <c r="A1039" s="171" t="s">
        <v>1037</v>
      </c>
      <c r="B1039" s="136" t="s">
        <v>469</v>
      </c>
      <c r="C1039" s="171" t="s">
        <v>180</v>
      </c>
      <c r="D1039" s="171" t="s">
        <v>470</v>
      </c>
      <c r="E1039" s="353" t="s">
        <v>1199</v>
      </c>
      <c r="F1039" s="353"/>
      <c r="G1039" s="137" t="s">
        <v>179</v>
      </c>
      <c r="H1039" s="141">
        <v>1</v>
      </c>
      <c r="I1039" s="138">
        <v>58.41</v>
      </c>
      <c r="J1039" s="138">
        <v>58.41</v>
      </c>
    </row>
    <row r="1040" spans="1:10" ht="38.25" x14ac:dyDescent="0.25">
      <c r="A1040" s="172" t="s">
        <v>1039</v>
      </c>
      <c r="B1040" s="142" t="s">
        <v>1377</v>
      </c>
      <c r="C1040" s="172" t="s">
        <v>180</v>
      </c>
      <c r="D1040" s="172" t="s">
        <v>2684</v>
      </c>
      <c r="E1040" s="350" t="s">
        <v>1042</v>
      </c>
      <c r="F1040" s="350"/>
      <c r="G1040" s="143" t="s">
        <v>184</v>
      </c>
      <c r="H1040" s="144">
        <v>1.2500000000000001E-2</v>
      </c>
      <c r="I1040" s="145">
        <v>424.43</v>
      </c>
      <c r="J1040" s="145">
        <v>5.3</v>
      </c>
    </row>
    <row r="1041" spans="1:10" ht="25.5" x14ac:dyDescent="0.25">
      <c r="A1041" s="172" t="s">
        <v>1039</v>
      </c>
      <c r="B1041" s="142" t="s">
        <v>1298</v>
      </c>
      <c r="C1041" s="172" t="s">
        <v>180</v>
      </c>
      <c r="D1041" s="172" t="s">
        <v>1299</v>
      </c>
      <c r="E1041" s="350" t="s">
        <v>1042</v>
      </c>
      <c r="F1041" s="350"/>
      <c r="G1041" s="143" t="s">
        <v>1043</v>
      </c>
      <c r="H1041" s="144">
        <v>1.29</v>
      </c>
      <c r="I1041" s="145">
        <v>20.81</v>
      </c>
      <c r="J1041" s="145">
        <v>26.84</v>
      </c>
    </row>
    <row r="1042" spans="1:10" ht="25.5" x14ac:dyDescent="0.25">
      <c r="A1042" s="172" t="s">
        <v>1039</v>
      </c>
      <c r="B1042" s="142" t="s">
        <v>1063</v>
      </c>
      <c r="C1042" s="172" t="s">
        <v>180</v>
      </c>
      <c r="D1042" s="172" t="s">
        <v>1064</v>
      </c>
      <c r="E1042" s="350" t="s">
        <v>1042</v>
      </c>
      <c r="F1042" s="350"/>
      <c r="G1042" s="143" t="s">
        <v>1043</v>
      </c>
      <c r="H1042" s="144">
        <v>0.64500000000000002</v>
      </c>
      <c r="I1042" s="145">
        <v>14.76</v>
      </c>
      <c r="J1042" s="145">
        <v>9.52</v>
      </c>
    </row>
    <row r="1043" spans="1:10" ht="25.5" x14ac:dyDescent="0.25">
      <c r="A1043" s="173" t="s">
        <v>1049</v>
      </c>
      <c r="B1043" s="146" t="s">
        <v>1378</v>
      </c>
      <c r="C1043" s="173" t="s">
        <v>180</v>
      </c>
      <c r="D1043" s="173" t="s">
        <v>1379</v>
      </c>
      <c r="E1043" s="349" t="s">
        <v>1052</v>
      </c>
      <c r="F1043" s="349"/>
      <c r="G1043" s="147" t="s">
        <v>187</v>
      </c>
      <c r="H1043" s="148">
        <v>28.31</v>
      </c>
      <c r="I1043" s="149">
        <v>0.54</v>
      </c>
      <c r="J1043" s="149">
        <v>15.28</v>
      </c>
    </row>
    <row r="1044" spans="1:10" x14ac:dyDescent="0.25">
      <c r="A1044" s="173" t="s">
        <v>1049</v>
      </c>
      <c r="B1044" s="146" t="s">
        <v>1380</v>
      </c>
      <c r="C1044" s="173" t="s">
        <v>180</v>
      </c>
      <c r="D1044" s="173" t="s">
        <v>1381</v>
      </c>
      <c r="E1044" s="349" t="s">
        <v>1052</v>
      </c>
      <c r="F1044" s="349"/>
      <c r="G1044" s="147" t="s">
        <v>1382</v>
      </c>
      <c r="H1044" s="148">
        <v>0.01</v>
      </c>
      <c r="I1044" s="149">
        <v>44.29</v>
      </c>
      <c r="J1044" s="149">
        <v>0.44</v>
      </c>
    </row>
    <row r="1045" spans="1:10" ht="25.5" x14ac:dyDescent="0.25">
      <c r="A1045" s="173" t="s">
        <v>1049</v>
      </c>
      <c r="B1045" s="146" t="s">
        <v>1383</v>
      </c>
      <c r="C1045" s="173" t="s">
        <v>180</v>
      </c>
      <c r="D1045" s="173" t="s">
        <v>1384</v>
      </c>
      <c r="E1045" s="349" t="s">
        <v>1052</v>
      </c>
      <c r="F1045" s="349"/>
      <c r="G1045" s="147" t="s">
        <v>141</v>
      </c>
      <c r="H1045" s="148">
        <v>0.42</v>
      </c>
      <c r="I1045" s="149">
        <v>2.4700000000000002</v>
      </c>
      <c r="J1045" s="149">
        <v>1.03</v>
      </c>
    </row>
    <row r="1046" spans="1:10" x14ac:dyDescent="0.25">
      <c r="A1046" s="169"/>
      <c r="B1046" s="169"/>
      <c r="C1046" s="169"/>
      <c r="D1046" s="169"/>
      <c r="E1046" s="169" t="s">
        <v>1053</v>
      </c>
      <c r="F1046" s="150">
        <v>31.19</v>
      </c>
      <c r="G1046" s="169" t="s">
        <v>1054</v>
      </c>
      <c r="H1046" s="150">
        <v>0</v>
      </c>
      <c r="I1046" s="169" t="s">
        <v>1055</v>
      </c>
      <c r="J1046" s="150">
        <v>31.19</v>
      </c>
    </row>
    <row r="1047" spans="1:10" ht="14.45" customHeight="1" x14ac:dyDescent="0.25">
      <c r="A1047" s="169"/>
      <c r="B1047" s="169"/>
      <c r="C1047" s="169"/>
      <c r="D1047" s="169"/>
      <c r="E1047" s="169" t="s">
        <v>2581</v>
      </c>
      <c r="F1047" s="150">
        <v>0</v>
      </c>
      <c r="G1047" s="169"/>
      <c r="H1047" s="351" t="s">
        <v>2582</v>
      </c>
      <c r="I1047" s="351"/>
      <c r="J1047" s="150">
        <v>58.41</v>
      </c>
    </row>
    <row r="1048" spans="1:10" ht="15.75" thickBot="1" x14ac:dyDescent="0.3">
      <c r="A1048" s="161"/>
      <c r="B1048" s="161"/>
      <c r="C1048" s="161"/>
      <c r="D1048" s="161"/>
      <c r="E1048" s="161"/>
      <c r="F1048" s="161"/>
      <c r="G1048" s="161" t="s">
        <v>1056</v>
      </c>
      <c r="H1048" s="151">
        <v>714.2</v>
      </c>
      <c r="I1048" s="161" t="s">
        <v>1057</v>
      </c>
      <c r="J1048" s="162">
        <v>41716.42</v>
      </c>
    </row>
    <row r="1049" spans="1:10" ht="15.75" thickTop="1" x14ac:dyDescent="0.25">
      <c r="A1049" s="152"/>
      <c r="B1049" s="152"/>
      <c r="C1049" s="152"/>
      <c r="D1049" s="152"/>
      <c r="E1049" s="152"/>
      <c r="F1049" s="152"/>
      <c r="G1049" s="152"/>
      <c r="H1049" s="152"/>
      <c r="I1049" s="152"/>
      <c r="J1049" s="152"/>
    </row>
    <row r="1050" spans="1:10" x14ac:dyDescent="0.25">
      <c r="A1050" s="170" t="s">
        <v>339</v>
      </c>
      <c r="B1050" s="139" t="s">
        <v>1029</v>
      </c>
      <c r="C1050" s="170" t="s">
        <v>1030</v>
      </c>
      <c r="D1050" s="170" t="s">
        <v>1031</v>
      </c>
      <c r="E1050" s="352" t="s">
        <v>1032</v>
      </c>
      <c r="F1050" s="352"/>
      <c r="G1050" s="140" t="s">
        <v>1033</v>
      </c>
      <c r="H1050" s="139" t="s">
        <v>1034</v>
      </c>
      <c r="I1050" s="139" t="s">
        <v>1035</v>
      </c>
      <c r="J1050" s="139" t="s">
        <v>1036</v>
      </c>
    </row>
    <row r="1051" spans="1:10" ht="51" x14ac:dyDescent="0.25">
      <c r="A1051" s="171" t="s">
        <v>1037</v>
      </c>
      <c r="B1051" s="136" t="s">
        <v>239</v>
      </c>
      <c r="C1051" s="171" t="s">
        <v>180</v>
      </c>
      <c r="D1051" s="171" t="s">
        <v>340</v>
      </c>
      <c r="E1051" s="353" t="s">
        <v>1199</v>
      </c>
      <c r="F1051" s="353"/>
      <c r="G1051" s="137" t="s">
        <v>179</v>
      </c>
      <c r="H1051" s="141">
        <v>1</v>
      </c>
      <c r="I1051" s="138">
        <v>49.32</v>
      </c>
      <c r="J1051" s="138">
        <v>49.32</v>
      </c>
    </row>
    <row r="1052" spans="1:10" ht="51" x14ac:dyDescent="0.25">
      <c r="A1052" s="172" t="s">
        <v>1039</v>
      </c>
      <c r="B1052" s="142" t="s">
        <v>1385</v>
      </c>
      <c r="C1052" s="172" t="s">
        <v>180</v>
      </c>
      <c r="D1052" s="172" t="s">
        <v>2688</v>
      </c>
      <c r="E1052" s="350" t="s">
        <v>1042</v>
      </c>
      <c r="F1052" s="350"/>
      <c r="G1052" s="143" t="s">
        <v>184</v>
      </c>
      <c r="H1052" s="144">
        <v>1.18E-2</v>
      </c>
      <c r="I1052" s="145">
        <v>345.45</v>
      </c>
      <c r="J1052" s="145">
        <v>4.07</v>
      </c>
    </row>
    <row r="1053" spans="1:10" ht="25.5" x14ac:dyDescent="0.25">
      <c r="A1053" s="172" t="s">
        <v>1039</v>
      </c>
      <c r="B1053" s="142" t="s">
        <v>1298</v>
      </c>
      <c r="C1053" s="172" t="s">
        <v>180</v>
      </c>
      <c r="D1053" s="172" t="s">
        <v>1299</v>
      </c>
      <c r="E1053" s="350" t="s">
        <v>1042</v>
      </c>
      <c r="F1053" s="350"/>
      <c r="G1053" s="143" t="s">
        <v>1043</v>
      </c>
      <c r="H1053" s="144">
        <v>0.86</v>
      </c>
      <c r="I1053" s="145">
        <v>20.81</v>
      </c>
      <c r="J1053" s="145">
        <v>17.89</v>
      </c>
    </row>
    <row r="1054" spans="1:10" ht="25.5" x14ac:dyDescent="0.25">
      <c r="A1054" s="172" t="s">
        <v>1039</v>
      </c>
      <c r="B1054" s="142" t="s">
        <v>1063</v>
      </c>
      <c r="C1054" s="172" t="s">
        <v>180</v>
      </c>
      <c r="D1054" s="172" t="s">
        <v>1064</v>
      </c>
      <c r="E1054" s="350" t="s">
        <v>1042</v>
      </c>
      <c r="F1054" s="350"/>
      <c r="G1054" s="143" t="s">
        <v>1043</v>
      </c>
      <c r="H1054" s="144">
        <v>0.43</v>
      </c>
      <c r="I1054" s="145">
        <v>14.76</v>
      </c>
      <c r="J1054" s="145">
        <v>6.34</v>
      </c>
    </row>
    <row r="1055" spans="1:10" ht="25.5" x14ac:dyDescent="0.25">
      <c r="A1055" s="173" t="s">
        <v>1049</v>
      </c>
      <c r="B1055" s="146" t="s">
        <v>1386</v>
      </c>
      <c r="C1055" s="173" t="s">
        <v>180</v>
      </c>
      <c r="D1055" s="173" t="s">
        <v>1387</v>
      </c>
      <c r="E1055" s="349" t="s">
        <v>1052</v>
      </c>
      <c r="F1055" s="349"/>
      <c r="G1055" s="147" t="s">
        <v>187</v>
      </c>
      <c r="H1055" s="148">
        <v>13.6</v>
      </c>
      <c r="I1055" s="149">
        <v>1.42</v>
      </c>
      <c r="J1055" s="149">
        <v>19.309999999999999</v>
      </c>
    </row>
    <row r="1056" spans="1:10" x14ac:dyDescent="0.25">
      <c r="A1056" s="173" t="s">
        <v>1049</v>
      </c>
      <c r="B1056" s="146" t="s">
        <v>1380</v>
      </c>
      <c r="C1056" s="173" t="s">
        <v>180</v>
      </c>
      <c r="D1056" s="173" t="s">
        <v>1381</v>
      </c>
      <c r="E1056" s="349" t="s">
        <v>1052</v>
      </c>
      <c r="F1056" s="349"/>
      <c r="G1056" s="147" t="s">
        <v>1382</v>
      </c>
      <c r="H1056" s="148">
        <v>0.01</v>
      </c>
      <c r="I1056" s="149">
        <v>44.29</v>
      </c>
      <c r="J1056" s="149">
        <v>0.44</v>
      </c>
    </row>
    <row r="1057" spans="1:10" ht="25.5" x14ac:dyDescent="0.25">
      <c r="A1057" s="173" t="s">
        <v>1049</v>
      </c>
      <c r="B1057" s="146" t="s">
        <v>1388</v>
      </c>
      <c r="C1057" s="173" t="s">
        <v>180</v>
      </c>
      <c r="D1057" s="173" t="s">
        <v>1389</v>
      </c>
      <c r="E1057" s="349" t="s">
        <v>1052</v>
      </c>
      <c r="F1057" s="349"/>
      <c r="G1057" s="147" t="s">
        <v>141</v>
      </c>
      <c r="H1057" s="148">
        <v>0.42</v>
      </c>
      <c r="I1057" s="149">
        <v>3.04</v>
      </c>
      <c r="J1057" s="149">
        <v>1.27</v>
      </c>
    </row>
    <row r="1058" spans="1:10" x14ac:dyDescent="0.25">
      <c r="A1058" s="169"/>
      <c r="B1058" s="169"/>
      <c r="C1058" s="169"/>
      <c r="D1058" s="169"/>
      <c r="E1058" s="169" t="s">
        <v>1053</v>
      </c>
      <c r="F1058" s="150">
        <v>20.51</v>
      </c>
      <c r="G1058" s="169" t="s">
        <v>1054</v>
      </c>
      <c r="H1058" s="150">
        <v>0</v>
      </c>
      <c r="I1058" s="169" t="s">
        <v>1055</v>
      </c>
      <c r="J1058" s="150">
        <v>20.51</v>
      </c>
    </row>
    <row r="1059" spans="1:10" ht="14.45" customHeight="1" x14ac:dyDescent="0.25">
      <c r="A1059" s="169"/>
      <c r="B1059" s="169"/>
      <c r="C1059" s="169"/>
      <c r="D1059" s="169"/>
      <c r="E1059" s="169" t="s">
        <v>2581</v>
      </c>
      <c r="F1059" s="150">
        <v>0</v>
      </c>
      <c r="G1059" s="169"/>
      <c r="H1059" s="351" t="s">
        <v>2582</v>
      </c>
      <c r="I1059" s="351"/>
      <c r="J1059" s="150">
        <v>49.32</v>
      </c>
    </row>
    <row r="1060" spans="1:10" ht="15.75" thickBot="1" x14ac:dyDescent="0.3">
      <c r="A1060" s="161"/>
      <c r="B1060" s="161"/>
      <c r="C1060" s="161"/>
      <c r="D1060" s="161"/>
      <c r="E1060" s="161"/>
      <c r="F1060" s="161"/>
      <c r="G1060" s="161" t="s">
        <v>1056</v>
      </c>
      <c r="H1060" s="151">
        <v>726.25</v>
      </c>
      <c r="I1060" s="161" t="s">
        <v>1057</v>
      </c>
      <c r="J1060" s="162">
        <v>35818.65</v>
      </c>
    </row>
    <row r="1061" spans="1:10" ht="15.75" thickTop="1" x14ac:dyDescent="0.25">
      <c r="A1061" s="152"/>
      <c r="B1061" s="152"/>
      <c r="C1061" s="152"/>
      <c r="D1061" s="152"/>
      <c r="E1061" s="152"/>
      <c r="F1061" s="152"/>
      <c r="G1061" s="152"/>
      <c r="H1061" s="152"/>
      <c r="I1061" s="152"/>
      <c r="J1061" s="152"/>
    </row>
    <row r="1062" spans="1:10" x14ac:dyDescent="0.25">
      <c r="A1062" s="170" t="s">
        <v>238</v>
      </c>
      <c r="B1062" s="139" t="s">
        <v>1029</v>
      </c>
      <c r="C1062" s="170" t="s">
        <v>1030</v>
      </c>
      <c r="D1062" s="170" t="s">
        <v>1031</v>
      </c>
      <c r="E1062" s="352" t="s">
        <v>1032</v>
      </c>
      <c r="F1062" s="352"/>
      <c r="G1062" s="140" t="s">
        <v>1033</v>
      </c>
      <c r="H1062" s="139" t="s">
        <v>1034</v>
      </c>
      <c r="I1062" s="139" t="s">
        <v>1035</v>
      </c>
      <c r="J1062" s="139" t="s">
        <v>1036</v>
      </c>
    </row>
    <row r="1063" spans="1:10" ht="26.45" customHeight="1" x14ac:dyDescent="0.25">
      <c r="A1063" s="171" t="s">
        <v>1037</v>
      </c>
      <c r="B1063" s="136" t="s">
        <v>471</v>
      </c>
      <c r="C1063" s="171" t="s">
        <v>180</v>
      </c>
      <c r="D1063" s="171" t="s">
        <v>472</v>
      </c>
      <c r="E1063" s="353" t="s">
        <v>1199</v>
      </c>
      <c r="F1063" s="353"/>
      <c r="G1063" s="137" t="s">
        <v>179</v>
      </c>
      <c r="H1063" s="141">
        <v>1</v>
      </c>
      <c r="I1063" s="138">
        <v>96.38</v>
      </c>
      <c r="J1063" s="138">
        <v>96.38</v>
      </c>
    </row>
    <row r="1064" spans="1:10" ht="25.5" x14ac:dyDescent="0.25">
      <c r="A1064" s="172" t="s">
        <v>1039</v>
      </c>
      <c r="B1064" s="142" t="s">
        <v>1390</v>
      </c>
      <c r="C1064" s="172" t="s">
        <v>180</v>
      </c>
      <c r="D1064" s="172" t="s">
        <v>2689</v>
      </c>
      <c r="E1064" s="350" t="s">
        <v>1042</v>
      </c>
      <c r="F1064" s="350"/>
      <c r="G1064" s="143" t="s">
        <v>184</v>
      </c>
      <c r="H1064" s="144">
        <v>4.7999999999999996E-3</v>
      </c>
      <c r="I1064" s="145">
        <v>350.95</v>
      </c>
      <c r="J1064" s="145">
        <v>1.68</v>
      </c>
    </row>
    <row r="1065" spans="1:10" ht="25.5" x14ac:dyDescent="0.25">
      <c r="A1065" s="172" t="s">
        <v>1039</v>
      </c>
      <c r="B1065" s="142" t="s">
        <v>1298</v>
      </c>
      <c r="C1065" s="172" t="s">
        <v>180</v>
      </c>
      <c r="D1065" s="172" t="s">
        <v>1299</v>
      </c>
      <c r="E1065" s="350" t="s">
        <v>1042</v>
      </c>
      <c r="F1065" s="350"/>
      <c r="G1065" s="143" t="s">
        <v>1043</v>
      </c>
      <c r="H1065" s="144">
        <v>0.85</v>
      </c>
      <c r="I1065" s="145">
        <v>20.81</v>
      </c>
      <c r="J1065" s="145">
        <v>17.68</v>
      </c>
    </row>
    <row r="1066" spans="1:10" ht="25.5" x14ac:dyDescent="0.25">
      <c r="A1066" s="172" t="s">
        <v>1039</v>
      </c>
      <c r="B1066" s="142" t="s">
        <v>1063</v>
      </c>
      <c r="C1066" s="172" t="s">
        <v>180</v>
      </c>
      <c r="D1066" s="172" t="s">
        <v>1064</v>
      </c>
      <c r="E1066" s="350" t="s">
        <v>1042</v>
      </c>
      <c r="F1066" s="350"/>
      <c r="G1066" s="143" t="s">
        <v>1043</v>
      </c>
      <c r="H1066" s="144">
        <v>0.85</v>
      </c>
      <c r="I1066" s="145">
        <v>14.76</v>
      </c>
      <c r="J1066" s="145">
        <v>12.54</v>
      </c>
    </row>
    <row r="1067" spans="1:10" ht="25.5" x14ac:dyDescent="0.25">
      <c r="A1067" s="173" t="s">
        <v>1049</v>
      </c>
      <c r="B1067" s="146" t="s">
        <v>1391</v>
      </c>
      <c r="C1067" s="173" t="s">
        <v>180</v>
      </c>
      <c r="D1067" s="173" t="s">
        <v>1392</v>
      </c>
      <c r="E1067" s="349" t="s">
        <v>1052</v>
      </c>
      <c r="F1067" s="349"/>
      <c r="G1067" s="147" t="s">
        <v>187</v>
      </c>
      <c r="H1067" s="148">
        <v>4</v>
      </c>
      <c r="I1067" s="149">
        <v>16.12</v>
      </c>
      <c r="J1067" s="149">
        <v>64.48</v>
      </c>
    </row>
    <row r="1068" spans="1:10" x14ac:dyDescent="0.25">
      <c r="A1068" s="169"/>
      <c r="B1068" s="169"/>
      <c r="C1068" s="169"/>
      <c r="D1068" s="169"/>
      <c r="E1068" s="169" t="s">
        <v>1053</v>
      </c>
      <c r="F1068" s="150">
        <v>24.779999999999998</v>
      </c>
      <c r="G1068" s="169" t="s">
        <v>1054</v>
      </c>
      <c r="H1068" s="150">
        <v>0</v>
      </c>
      <c r="I1068" s="169" t="s">
        <v>1055</v>
      </c>
      <c r="J1068" s="150">
        <v>24.779999999999998</v>
      </c>
    </row>
    <row r="1069" spans="1:10" ht="14.45" customHeight="1" x14ac:dyDescent="0.25">
      <c r="A1069" s="169"/>
      <c r="B1069" s="169"/>
      <c r="C1069" s="169"/>
      <c r="D1069" s="169"/>
      <c r="E1069" s="169" t="s">
        <v>2581</v>
      </c>
      <c r="F1069" s="150">
        <v>0</v>
      </c>
      <c r="G1069" s="169"/>
      <c r="H1069" s="351" t="s">
        <v>2582</v>
      </c>
      <c r="I1069" s="351"/>
      <c r="J1069" s="150">
        <v>96.38</v>
      </c>
    </row>
    <row r="1070" spans="1:10" ht="15.75" thickBot="1" x14ac:dyDescent="0.3">
      <c r="A1070" s="161"/>
      <c r="B1070" s="161"/>
      <c r="C1070" s="161"/>
      <c r="D1070" s="161"/>
      <c r="E1070" s="161"/>
      <c r="F1070" s="161"/>
      <c r="G1070" s="161" t="s">
        <v>1056</v>
      </c>
      <c r="H1070" s="151">
        <v>2.56</v>
      </c>
      <c r="I1070" s="161" t="s">
        <v>1057</v>
      </c>
      <c r="J1070" s="162">
        <v>246.73</v>
      </c>
    </row>
    <row r="1071" spans="1:10" ht="15.75" thickTop="1" x14ac:dyDescent="0.25">
      <c r="A1071" s="152"/>
      <c r="B1071" s="152"/>
      <c r="C1071" s="152"/>
      <c r="D1071" s="152"/>
      <c r="E1071" s="152"/>
      <c r="F1071" s="152"/>
      <c r="G1071" s="152"/>
      <c r="H1071" s="152"/>
      <c r="I1071" s="152"/>
      <c r="J1071" s="152"/>
    </row>
    <row r="1072" spans="1:10" x14ac:dyDescent="0.25">
      <c r="A1072" s="170" t="s">
        <v>240</v>
      </c>
      <c r="B1072" s="139" t="s">
        <v>1029</v>
      </c>
      <c r="C1072" s="170" t="s">
        <v>1030</v>
      </c>
      <c r="D1072" s="170" t="s">
        <v>1031</v>
      </c>
      <c r="E1072" s="352" t="s">
        <v>1032</v>
      </c>
      <c r="F1072" s="352"/>
      <c r="G1072" s="140" t="s">
        <v>1033</v>
      </c>
      <c r="H1072" s="139" t="s">
        <v>1034</v>
      </c>
      <c r="I1072" s="139" t="s">
        <v>1035</v>
      </c>
      <c r="J1072" s="139" t="s">
        <v>1036</v>
      </c>
    </row>
    <row r="1073" spans="1:10" ht="51" x14ac:dyDescent="0.25">
      <c r="A1073" s="171" t="s">
        <v>1037</v>
      </c>
      <c r="B1073" s="136" t="s">
        <v>473</v>
      </c>
      <c r="C1073" s="171" t="s">
        <v>180</v>
      </c>
      <c r="D1073" s="171" t="s">
        <v>474</v>
      </c>
      <c r="E1073" s="353" t="s">
        <v>1199</v>
      </c>
      <c r="F1073" s="353"/>
      <c r="G1073" s="137" t="s">
        <v>179</v>
      </c>
      <c r="H1073" s="141">
        <v>1</v>
      </c>
      <c r="I1073" s="138">
        <v>57.91</v>
      </c>
      <c r="J1073" s="138">
        <v>57.91</v>
      </c>
    </row>
    <row r="1074" spans="1:10" ht="51" x14ac:dyDescent="0.25">
      <c r="A1074" s="172" t="s">
        <v>1039</v>
      </c>
      <c r="B1074" s="142" t="s">
        <v>1393</v>
      </c>
      <c r="C1074" s="172" t="s">
        <v>180</v>
      </c>
      <c r="D1074" s="172" t="s">
        <v>2690</v>
      </c>
      <c r="E1074" s="350" t="s">
        <v>1042</v>
      </c>
      <c r="F1074" s="350"/>
      <c r="G1074" s="143" t="s">
        <v>184</v>
      </c>
      <c r="H1074" s="144">
        <v>1.6400000000000001E-2</v>
      </c>
      <c r="I1074" s="145">
        <v>326.8</v>
      </c>
      <c r="J1074" s="145">
        <v>5.35</v>
      </c>
    </row>
    <row r="1075" spans="1:10" ht="25.5" x14ac:dyDescent="0.25">
      <c r="A1075" s="172" t="s">
        <v>1039</v>
      </c>
      <c r="B1075" s="142" t="s">
        <v>1298</v>
      </c>
      <c r="C1075" s="172" t="s">
        <v>180</v>
      </c>
      <c r="D1075" s="172" t="s">
        <v>1299</v>
      </c>
      <c r="E1075" s="350" t="s">
        <v>1042</v>
      </c>
      <c r="F1075" s="350"/>
      <c r="G1075" s="143" t="s">
        <v>1043</v>
      </c>
      <c r="H1075" s="144">
        <v>0.76</v>
      </c>
      <c r="I1075" s="145">
        <v>20.81</v>
      </c>
      <c r="J1075" s="145">
        <v>15.81</v>
      </c>
    </row>
    <row r="1076" spans="1:10" ht="25.5" x14ac:dyDescent="0.25">
      <c r="A1076" s="172" t="s">
        <v>1039</v>
      </c>
      <c r="B1076" s="142" t="s">
        <v>1063</v>
      </c>
      <c r="C1076" s="172" t="s">
        <v>180</v>
      </c>
      <c r="D1076" s="172" t="s">
        <v>1064</v>
      </c>
      <c r="E1076" s="350" t="s">
        <v>1042</v>
      </c>
      <c r="F1076" s="350"/>
      <c r="G1076" s="143" t="s">
        <v>1043</v>
      </c>
      <c r="H1076" s="144">
        <v>0.56999999999999995</v>
      </c>
      <c r="I1076" s="145">
        <v>14.76</v>
      </c>
      <c r="J1076" s="145">
        <v>8.41</v>
      </c>
    </row>
    <row r="1077" spans="1:10" ht="25.5" x14ac:dyDescent="0.25">
      <c r="A1077" s="173" t="s">
        <v>1049</v>
      </c>
      <c r="B1077" s="146" t="s">
        <v>1394</v>
      </c>
      <c r="C1077" s="173" t="s">
        <v>180</v>
      </c>
      <c r="D1077" s="173" t="s">
        <v>1395</v>
      </c>
      <c r="E1077" s="349" t="s">
        <v>1052</v>
      </c>
      <c r="F1077" s="349"/>
      <c r="G1077" s="147" t="s">
        <v>187</v>
      </c>
      <c r="H1077" s="148">
        <v>0.7</v>
      </c>
      <c r="I1077" s="149">
        <v>2</v>
      </c>
      <c r="J1077" s="149">
        <v>1.4</v>
      </c>
    </row>
    <row r="1078" spans="1:10" ht="25.5" x14ac:dyDescent="0.25">
      <c r="A1078" s="173" t="s">
        <v>1049</v>
      </c>
      <c r="B1078" s="146" t="s">
        <v>1396</v>
      </c>
      <c r="C1078" s="173" t="s">
        <v>180</v>
      </c>
      <c r="D1078" s="173" t="s">
        <v>1397</v>
      </c>
      <c r="E1078" s="349" t="s">
        <v>1052</v>
      </c>
      <c r="F1078" s="349"/>
      <c r="G1078" s="147" t="s">
        <v>187</v>
      </c>
      <c r="H1078" s="148">
        <v>11.21</v>
      </c>
      <c r="I1078" s="149">
        <v>2.02</v>
      </c>
      <c r="J1078" s="149">
        <v>22.64</v>
      </c>
    </row>
    <row r="1079" spans="1:10" ht="25.5" x14ac:dyDescent="0.25">
      <c r="A1079" s="173" t="s">
        <v>1049</v>
      </c>
      <c r="B1079" s="146" t="s">
        <v>1398</v>
      </c>
      <c r="C1079" s="173" t="s">
        <v>180</v>
      </c>
      <c r="D1079" s="173" t="s">
        <v>1399</v>
      </c>
      <c r="E1079" s="349" t="s">
        <v>1052</v>
      </c>
      <c r="F1079" s="349"/>
      <c r="G1079" s="147" t="s">
        <v>187</v>
      </c>
      <c r="H1079" s="148">
        <v>0.93</v>
      </c>
      <c r="I1079" s="149">
        <v>2.2599999999999998</v>
      </c>
      <c r="J1079" s="149">
        <v>2.1</v>
      </c>
    </row>
    <row r="1080" spans="1:10" ht="25.5" x14ac:dyDescent="0.25">
      <c r="A1080" s="173" t="s">
        <v>1049</v>
      </c>
      <c r="B1080" s="146" t="s">
        <v>1400</v>
      </c>
      <c r="C1080" s="173" t="s">
        <v>180</v>
      </c>
      <c r="D1080" s="173" t="s">
        <v>1401</v>
      </c>
      <c r="E1080" s="349" t="s">
        <v>1052</v>
      </c>
      <c r="F1080" s="349"/>
      <c r="G1080" s="147" t="s">
        <v>187</v>
      </c>
      <c r="H1080" s="148">
        <v>0.12</v>
      </c>
      <c r="I1080" s="149">
        <v>1.22</v>
      </c>
      <c r="J1080" s="149">
        <v>0.14000000000000001</v>
      </c>
    </row>
    <row r="1081" spans="1:10" ht="25.5" x14ac:dyDescent="0.25">
      <c r="A1081" s="173" t="s">
        <v>1049</v>
      </c>
      <c r="B1081" s="146" t="s">
        <v>1402</v>
      </c>
      <c r="C1081" s="173" t="s">
        <v>180</v>
      </c>
      <c r="D1081" s="173" t="s">
        <v>1403</v>
      </c>
      <c r="E1081" s="349" t="s">
        <v>1052</v>
      </c>
      <c r="F1081" s="349"/>
      <c r="G1081" s="147" t="s">
        <v>187</v>
      </c>
      <c r="H1081" s="148">
        <v>0.7</v>
      </c>
      <c r="I1081" s="149">
        <v>1.23</v>
      </c>
      <c r="J1081" s="149">
        <v>0.86</v>
      </c>
    </row>
    <row r="1082" spans="1:10" ht="25.5" x14ac:dyDescent="0.25">
      <c r="A1082" s="173" t="s">
        <v>1049</v>
      </c>
      <c r="B1082" s="146" t="s">
        <v>1388</v>
      </c>
      <c r="C1082" s="173" t="s">
        <v>180</v>
      </c>
      <c r="D1082" s="173" t="s">
        <v>1389</v>
      </c>
      <c r="E1082" s="349" t="s">
        <v>1052</v>
      </c>
      <c r="F1082" s="349"/>
      <c r="G1082" s="147" t="s">
        <v>141</v>
      </c>
      <c r="H1082" s="148">
        <v>0.39500000000000002</v>
      </c>
      <c r="I1082" s="149">
        <v>3.04</v>
      </c>
      <c r="J1082" s="149">
        <v>1.2</v>
      </c>
    </row>
    <row r="1083" spans="1:10" x14ac:dyDescent="0.25">
      <c r="A1083" s="169"/>
      <c r="B1083" s="169"/>
      <c r="C1083" s="169"/>
      <c r="D1083" s="169"/>
      <c r="E1083" s="169" t="s">
        <v>1053</v>
      </c>
      <c r="F1083" s="150">
        <v>20.61</v>
      </c>
      <c r="G1083" s="169" t="s">
        <v>1054</v>
      </c>
      <c r="H1083" s="150">
        <v>0</v>
      </c>
      <c r="I1083" s="169" t="s">
        <v>1055</v>
      </c>
      <c r="J1083" s="150">
        <v>20.61</v>
      </c>
    </row>
    <row r="1084" spans="1:10" ht="14.45" customHeight="1" x14ac:dyDescent="0.25">
      <c r="A1084" s="169"/>
      <c r="B1084" s="169"/>
      <c r="C1084" s="169"/>
      <c r="D1084" s="169"/>
      <c r="E1084" s="169" t="s">
        <v>2581</v>
      </c>
      <c r="F1084" s="150">
        <v>0</v>
      </c>
      <c r="G1084" s="169"/>
      <c r="H1084" s="351" t="s">
        <v>2582</v>
      </c>
      <c r="I1084" s="351"/>
      <c r="J1084" s="150">
        <v>57.91</v>
      </c>
    </row>
    <row r="1085" spans="1:10" ht="15.75" thickBot="1" x14ac:dyDescent="0.3">
      <c r="A1085" s="161"/>
      <c r="B1085" s="161"/>
      <c r="C1085" s="161"/>
      <c r="D1085" s="161"/>
      <c r="E1085" s="161"/>
      <c r="F1085" s="161"/>
      <c r="G1085" s="161" t="s">
        <v>1056</v>
      </c>
      <c r="H1085" s="151">
        <v>345.7</v>
      </c>
      <c r="I1085" s="161" t="s">
        <v>1057</v>
      </c>
      <c r="J1085" s="162">
        <v>20019.48</v>
      </c>
    </row>
    <row r="1086" spans="1:10" ht="15.75" thickTop="1" x14ac:dyDescent="0.25">
      <c r="A1086" s="152"/>
      <c r="B1086" s="152"/>
      <c r="C1086" s="152"/>
      <c r="D1086" s="152"/>
      <c r="E1086" s="152"/>
      <c r="F1086" s="152"/>
      <c r="G1086" s="152"/>
      <c r="H1086" s="152"/>
      <c r="I1086" s="152"/>
      <c r="J1086" s="152"/>
    </row>
    <row r="1087" spans="1:10" x14ac:dyDescent="0.25">
      <c r="A1087" s="170" t="s">
        <v>475</v>
      </c>
      <c r="B1087" s="139" t="s">
        <v>1029</v>
      </c>
      <c r="C1087" s="170" t="s">
        <v>1030</v>
      </c>
      <c r="D1087" s="170" t="s">
        <v>1031</v>
      </c>
      <c r="E1087" s="352" t="s">
        <v>1032</v>
      </c>
      <c r="F1087" s="352"/>
      <c r="G1087" s="140" t="s">
        <v>1033</v>
      </c>
      <c r="H1087" s="139" t="s">
        <v>1034</v>
      </c>
      <c r="I1087" s="139" t="s">
        <v>1035</v>
      </c>
      <c r="J1087" s="139" t="s">
        <v>1036</v>
      </c>
    </row>
    <row r="1088" spans="1:10" ht="25.5" x14ac:dyDescent="0.25">
      <c r="A1088" s="171" t="s">
        <v>1037</v>
      </c>
      <c r="B1088" s="136" t="s">
        <v>476</v>
      </c>
      <c r="C1088" s="171" t="s">
        <v>186</v>
      </c>
      <c r="D1088" s="171" t="s">
        <v>477</v>
      </c>
      <c r="E1088" s="353" t="s">
        <v>1263</v>
      </c>
      <c r="F1088" s="353"/>
      <c r="G1088" s="137" t="s">
        <v>179</v>
      </c>
      <c r="H1088" s="141">
        <v>1</v>
      </c>
      <c r="I1088" s="138">
        <v>573.29</v>
      </c>
      <c r="J1088" s="138">
        <v>573.29</v>
      </c>
    </row>
    <row r="1089" spans="1:10" ht="25.5" x14ac:dyDescent="0.25">
      <c r="A1089" s="172" t="s">
        <v>1039</v>
      </c>
      <c r="B1089" s="142" t="s">
        <v>1368</v>
      </c>
      <c r="C1089" s="172" t="s">
        <v>186</v>
      </c>
      <c r="D1089" s="172" t="s">
        <v>1299</v>
      </c>
      <c r="E1089" s="350" t="s">
        <v>1263</v>
      </c>
      <c r="F1089" s="350"/>
      <c r="G1089" s="143" t="s">
        <v>2649</v>
      </c>
      <c r="H1089" s="144">
        <v>2.4</v>
      </c>
      <c r="I1089" s="145">
        <v>24.55</v>
      </c>
      <c r="J1089" s="145">
        <v>58.92</v>
      </c>
    </row>
    <row r="1090" spans="1:10" ht="25.5" x14ac:dyDescent="0.25">
      <c r="A1090" s="172" t="s">
        <v>1039</v>
      </c>
      <c r="B1090" s="142" t="s">
        <v>1333</v>
      </c>
      <c r="C1090" s="172" t="s">
        <v>186</v>
      </c>
      <c r="D1090" s="172" t="s">
        <v>1064</v>
      </c>
      <c r="E1090" s="350" t="s">
        <v>1263</v>
      </c>
      <c r="F1090" s="350"/>
      <c r="G1090" s="143" t="s">
        <v>2649</v>
      </c>
      <c r="H1090" s="144">
        <v>4.8</v>
      </c>
      <c r="I1090" s="145">
        <v>18.36</v>
      </c>
      <c r="J1090" s="145">
        <v>88.12</v>
      </c>
    </row>
    <row r="1091" spans="1:10" ht="25.5" x14ac:dyDescent="0.25">
      <c r="A1091" s="173" t="s">
        <v>1049</v>
      </c>
      <c r="B1091" s="146" t="s">
        <v>2691</v>
      </c>
      <c r="C1091" s="173" t="s">
        <v>186</v>
      </c>
      <c r="D1091" s="173" t="s">
        <v>1405</v>
      </c>
      <c r="E1091" s="349" t="s">
        <v>1052</v>
      </c>
      <c r="F1091" s="349"/>
      <c r="G1091" s="147" t="s">
        <v>2239</v>
      </c>
      <c r="H1091" s="148">
        <v>3.72</v>
      </c>
      <c r="I1091" s="149">
        <v>25</v>
      </c>
      <c r="J1091" s="149">
        <v>93</v>
      </c>
    </row>
    <row r="1092" spans="1:10" ht="25.5" x14ac:dyDescent="0.25">
      <c r="A1092" s="173" t="s">
        <v>1049</v>
      </c>
      <c r="B1092" s="146" t="s">
        <v>2692</v>
      </c>
      <c r="C1092" s="173" t="s">
        <v>186</v>
      </c>
      <c r="D1092" s="173" t="s">
        <v>1406</v>
      </c>
      <c r="E1092" s="349" t="s">
        <v>1052</v>
      </c>
      <c r="F1092" s="349"/>
      <c r="G1092" s="147" t="s">
        <v>2239</v>
      </c>
      <c r="H1092" s="148">
        <v>1.53</v>
      </c>
      <c r="I1092" s="149">
        <v>20</v>
      </c>
      <c r="J1092" s="149">
        <v>30.6</v>
      </c>
    </row>
    <row r="1093" spans="1:10" ht="25.5" x14ac:dyDescent="0.25">
      <c r="A1093" s="173" t="s">
        <v>1049</v>
      </c>
      <c r="B1093" s="146" t="s">
        <v>2693</v>
      </c>
      <c r="C1093" s="173" t="s">
        <v>186</v>
      </c>
      <c r="D1093" s="173" t="s">
        <v>2694</v>
      </c>
      <c r="E1093" s="349" t="s">
        <v>1052</v>
      </c>
      <c r="F1093" s="349"/>
      <c r="G1093" s="147" t="s">
        <v>179</v>
      </c>
      <c r="H1093" s="148">
        <v>1</v>
      </c>
      <c r="I1093" s="149">
        <v>261.5</v>
      </c>
      <c r="J1093" s="149">
        <v>261.5</v>
      </c>
    </row>
    <row r="1094" spans="1:10" ht="25.5" x14ac:dyDescent="0.25">
      <c r="A1094" s="173" t="s">
        <v>1049</v>
      </c>
      <c r="B1094" s="146" t="s">
        <v>2695</v>
      </c>
      <c r="C1094" s="173" t="s">
        <v>186</v>
      </c>
      <c r="D1094" s="173" t="s">
        <v>1408</v>
      </c>
      <c r="E1094" s="349" t="s">
        <v>1052</v>
      </c>
      <c r="F1094" s="349"/>
      <c r="G1094" s="147" t="s">
        <v>2239</v>
      </c>
      <c r="H1094" s="148">
        <v>3.0000000000000001E-3</v>
      </c>
      <c r="I1094" s="149">
        <v>16.239999999999998</v>
      </c>
      <c r="J1094" s="149">
        <v>0.04</v>
      </c>
    </row>
    <row r="1095" spans="1:10" ht="25.5" x14ac:dyDescent="0.25">
      <c r="A1095" s="173" t="s">
        <v>1049</v>
      </c>
      <c r="B1095" s="146" t="s">
        <v>2696</v>
      </c>
      <c r="C1095" s="173" t="s">
        <v>186</v>
      </c>
      <c r="D1095" s="173" t="s">
        <v>2697</v>
      </c>
      <c r="E1095" s="349" t="s">
        <v>1052</v>
      </c>
      <c r="F1095" s="349"/>
      <c r="G1095" s="147" t="s">
        <v>2239</v>
      </c>
      <c r="H1095" s="148">
        <v>2.5499999999999998</v>
      </c>
      <c r="I1095" s="149">
        <v>1.24</v>
      </c>
      <c r="J1095" s="149">
        <v>3.16</v>
      </c>
    </row>
    <row r="1096" spans="1:10" ht="25.5" x14ac:dyDescent="0.25">
      <c r="A1096" s="173" t="s">
        <v>1049</v>
      </c>
      <c r="B1096" s="146" t="s">
        <v>2698</v>
      </c>
      <c r="C1096" s="173" t="s">
        <v>186</v>
      </c>
      <c r="D1096" s="173" t="s">
        <v>1407</v>
      </c>
      <c r="E1096" s="349" t="s">
        <v>1052</v>
      </c>
      <c r="F1096" s="349"/>
      <c r="G1096" s="147" t="s">
        <v>2239</v>
      </c>
      <c r="H1096" s="148">
        <v>2.67</v>
      </c>
      <c r="I1096" s="149">
        <v>3.74</v>
      </c>
      <c r="J1096" s="149">
        <v>9.98</v>
      </c>
    </row>
    <row r="1097" spans="1:10" ht="25.5" x14ac:dyDescent="0.25">
      <c r="A1097" s="173" t="s">
        <v>1049</v>
      </c>
      <c r="B1097" s="146" t="s">
        <v>2699</v>
      </c>
      <c r="C1097" s="173" t="s">
        <v>186</v>
      </c>
      <c r="D1097" s="173" t="s">
        <v>1404</v>
      </c>
      <c r="E1097" s="349" t="s">
        <v>1052</v>
      </c>
      <c r="F1097" s="349"/>
      <c r="G1097" s="147" t="s">
        <v>2239</v>
      </c>
      <c r="H1097" s="148">
        <v>0.27</v>
      </c>
      <c r="I1097" s="149">
        <v>103.6</v>
      </c>
      <c r="J1097" s="149">
        <v>27.97</v>
      </c>
    </row>
    <row r="1098" spans="1:10" x14ac:dyDescent="0.25">
      <c r="A1098" s="169"/>
      <c r="B1098" s="169"/>
      <c r="C1098" s="169"/>
      <c r="D1098" s="169"/>
      <c r="E1098" s="169" t="s">
        <v>1053</v>
      </c>
      <c r="F1098" s="150">
        <v>95.87</v>
      </c>
      <c r="G1098" s="169" t="s">
        <v>1054</v>
      </c>
      <c r="H1098" s="150">
        <v>0</v>
      </c>
      <c r="I1098" s="169" t="s">
        <v>1055</v>
      </c>
      <c r="J1098" s="150">
        <v>95.87</v>
      </c>
    </row>
    <row r="1099" spans="1:10" ht="14.45" customHeight="1" x14ac:dyDescent="0.25">
      <c r="A1099" s="169"/>
      <c r="B1099" s="169"/>
      <c r="C1099" s="169"/>
      <c r="D1099" s="169"/>
      <c r="E1099" s="169" t="s">
        <v>2581</v>
      </c>
      <c r="F1099" s="150">
        <v>0</v>
      </c>
      <c r="G1099" s="169"/>
      <c r="H1099" s="351" t="s">
        <v>2582</v>
      </c>
      <c r="I1099" s="351"/>
      <c r="J1099" s="150">
        <v>573.29</v>
      </c>
    </row>
    <row r="1100" spans="1:10" ht="15.75" thickBot="1" x14ac:dyDescent="0.3">
      <c r="A1100" s="161"/>
      <c r="B1100" s="161"/>
      <c r="C1100" s="161"/>
      <c r="D1100" s="161"/>
      <c r="E1100" s="161"/>
      <c r="F1100" s="161"/>
      <c r="G1100" s="161" t="s">
        <v>1056</v>
      </c>
      <c r="H1100" s="151">
        <v>33.520000000000003</v>
      </c>
      <c r="I1100" s="161" t="s">
        <v>1057</v>
      </c>
      <c r="J1100" s="162">
        <v>19216.68</v>
      </c>
    </row>
    <row r="1101" spans="1:10" ht="15.75" thickTop="1" x14ac:dyDescent="0.25">
      <c r="A1101" s="152"/>
      <c r="B1101" s="152"/>
      <c r="C1101" s="152"/>
      <c r="D1101" s="152"/>
      <c r="E1101" s="152"/>
      <c r="F1101" s="152"/>
      <c r="G1101" s="152"/>
      <c r="H1101" s="152"/>
      <c r="I1101" s="152"/>
      <c r="J1101" s="152"/>
    </row>
    <row r="1102" spans="1:10" x14ac:dyDescent="0.25">
      <c r="A1102" s="170" t="s">
        <v>241</v>
      </c>
      <c r="B1102" s="139" t="s">
        <v>1029</v>
      </c>
      <c r="C1102" s="170" t="s">
        <v>1030</v>
      </c>
      <c r="D1102" s="170" t="s">
        <v>1031</v>
      </c>
      <c r="E1102" s="352" t="s">
        <v>1032</v>
      </c>
      <c r="F1102" s="352"/>
      <c r="G1102" s="140" t="s">
        <v>1033</v>
      </c>
      <c r="H1102" s="139" t="s">
        <v>1034</v>
      </c>
      <c r="I1102" s="139" t="s">
        <v>1035</v>
      </c>
      <c r="J1102" s="139" t="s">
        <v>1036</v>
      </c>
    </row>
    <row r="1103" spans="1:10" ht="26.45" customHeight="1" x14ac:dyDescent="0.25">
      <c r="A1103" s="171" t="s">
        <v>1037</v>
      </c>
      <c r="B1103" s="136" t="s">
        <v>482</v>
      </c>
      <c r="C1103" s="171" t="s">
        <v>180</v>
      </c>
      <c r="D1103" s="171" t="s">
        <v>483</v>
      </c>
      <c r="E1103" s="353" t="s">
        <v>1078</v>
      </c>
      <c r="F1103" s="353"/>
      <c r="G1103" s="137" t="s">
        <v>141</v>
      </c>
      <c r="H1103" s="141">
        <v>1</v>
      </c>
      <c r="I1103" s="138">
        <v>44.99</v>
      </c>
      <c r="J1103" s="138">
        <v>44.99</v>
      </c>
    </row>
    <row r="1104" spans="1:10" ht="26.45" customHeight="1" x14ac:dyDescent="0.25">
      <c r="A1104" s="172" t="s">
        <v>1039</v>
      </c>
      <c r="B1104" s="142" t="s">
        <v>1412</v>
      </c>
      <c r="C1104" s="172" t="s">
        <v>180</v>
      </c>
      <c r="D1104" s="172" t="s">
        <v>1413</v>
      </c>
      <c r="E1104" s="350" t="s">
        <v>1078</v>
      </c>
      <c r="F1104" s="350"/>
      <c r="G1104" s="143" t="s">
        <v>179</v>
      </c>
      <c r="H1104" s="144">
        <v>0.3</v>
      </c>
      <c r="I1104" s="145">
        <v>79.53</v>
      </c>
      <c r="J1104" s="145">
        <v>23.85</v>
      </c>
    </row>
    <row r="1105" spans="1:10" ht="26.45" customHeight="1" x14ac:dyDescent="0.25">
      <c r="A1105" s="172" t="s">
        <v>1039</v>
      </c>
      <c r="B1105" s="142" t="s">
        <v>1286</v>
      </c>
      <c r="C1105" s="172" t="s">
        <v>180</v>
      </c>
      <c r="D1105" s="172" t="s">
        <v>1287</v>
      </c>
      <c r="E1105" s="350" t="s">
        <v>1078</v>
      </c>
      <c r="F1105" s="350"/>
      <c r="G1105" s="143" t="s">
        <v>144</v>
      </c>
      <c r="H1105" s="144">
        <v>0.308</v>
      </c>
      <c r="I1105" s="145">
        <v>6.73</v>
      </c>
      <c r="J1105" s="145">
        <v>2.0699999999999998</v>
      </c>
    </row>
    <row r="1106" spans="1:10" ht="26.45" customHeight="1" x14ac:dyDescent="0.25">
      <c r="A1106" s="172" t="s">
        <v>1039</v>
      </c>
      <c r="B1106" s="142" t="s">
        <v>1414</v>
      </c>
      <c r="C1106" s="172" t="s">
        <v>180</v>
      </c>
      <c r="D1106" s="172" t="s">
        <v>1415</v>
      </c>
      <c r="E1106" s="350" t="s">
        <v>1078</v>
      </c>
      <c r="F1106" s="350"/>
      <c r="G1106" s="143" t="s">
        <v>184</v>
      </c>
      <c r="H1106" s="144">
        <v>1.2E-2</v>
      </c>
      <c r="I1106" s="145">
        <v>274.42</v>
      </c>
      <c r="J1106" s="145">
        <v>3.29</v>
      </c>
    </row>
    <row r="1107" spans="1:10" ht="25.5" x14ac:dyDescent="0.25">
      <c r="A1107" s="172" t="s">
        <v>1039</v>
      </c>
      <c r="B1107" s="142" t="s">
        <v>1298</v>
      </c>
      <c r="C1107" s="172" t="s">
        <v>180</v>
      </c>
      <c r="D1107" s="172" t="s">
        <v>1299</v>
      </c>
      <c r="E1107" s="350" t="s">
        <v>1042</v>
      </c>
      <c r="F1107" s="350"/>
      <c r="G1107" s="143" t="s">
        <v>1043</v>
      </c>
      <c r="H1107" s="144">
        <v>0.38600000000000001</v>
      </c>
      <c r="I1107" s="145">
        <v>20.81</v>
      </c>
      <c r="J1107" s="145">
        <v>8.0299999999999994</v>
      </c>
    </row>
    <row r="1108" spans="1:10" ht="25.5" x14ac:dyDescent="0.25">
      <c r="A1108" s="172" t="s">
        <v>1039</v>
      </c>
      <c r="B1108" s="142" t="s">
        <v>1063</v>
      </c>
      <c r="C1108" s="172" t="s">
        <v>180</v>
      </c>
      <c r="D1108" s="172" t="s">
        <v>1064</v>
      </c>
      <c r="E1108" s="350" t="s">
        <v>1042</v>
      </c>
      <c r="F1108" s="350"/>
      <c r="G1108" s="143" t="s">
        <v>1043</v>
      </c>
      <c r="H1108" s="144">
        <v>0.193</v>
      </c>
      <c r="I1108" s="145">
        <v>14.76</v>
      </c>
      <c r="J1108" s="145">
        <v>2.84</v>
      </c>
    </row>
    <row r="1109" spans="1:10" ht="25.5" x14ac:dyDescent="0.25">
      <c r="A1109" s="173" t="s">
        <v>1049</v>
      </c>
      <c r="B1109" s="146" t="s">
        <v>1308</v>
      </c>
      <c r="C1109" s="173" t="s">
        <v>180</v>
      </c>
      <c r="D1109" s="173" t="s">
        <v>1309</v>
      </c>
      <c r="E1109" s="349" t="s">
        <v>1052</v>
      </c>
      <c r="F1109" s="349"/>
      <c r="G1109" s="147" t="s">
        <v>1070</v>
      </c>
      <c r="H1109" s="148">
        <v>5.0000000000000001E-3</v>
      </c>
      <c r="I1109" s="149">
        <v>4.08</v>
      </c>
      <c r="J1109" s="149">
        <v>0.02</v>
      </c>
    </row>
    <row r="1110" spans="1:10" ht="25.5" x14ac:dyDescent="0.25">
      <c r="A1110" s="173" t="s">
        <v>1049</v>
      </c>
      <c r="B1110" s="146" t="s">
        <v>1288</v>
      </c>
      <c r="C1110" s="173" t="s">
        <v>180</v>
      </c>
      <c r="D1110" s="173" t="s">
        <v>1289</v>
      </c>
      <c r="E1110" s="349" t="s">
        <v>1052</v>
      </c>
      <c r="F1110" s="349"/>
      <c r="G1110" s="147" t="s">
        <v>187</v>
      </c>
      <c r="H1110" s="148">
        <v>6</v>
      </c>
      <c r="I1110" s="149">
        <v>0.14000000000000001</v>
      </c>
      <c r="J1110" s="149">
        <v>0.84</v>
      </c>
    </row>
    <row r="1111" spans="1:10" ht="25.5" x14ac:dyDescent="0.25">
      <c r="A1111" s="173" t="s">
        <v>1049</v>
      </c>
      <c r="B1111" s="146" t="s">
        <v>1071</v>
      </c>
      <c r="C1111" s="173" t="s">
        <v>180</v>
      </c>
      <c r="D1111" s="173" t="s">
        <v>1072</v>
      </c>
      <c r="E1111" s="349" t="s">
        <v>1052</v>
      </c>
      <c r="F1111" s="349"/>
      <c r="G1111" s="147" t="s">
        <v>141</v>
      </c>
      <c r="H1111" s="148">
        <v>1.222</v>
      </c>
      <c r="I1111" s="149">
        <v>3.32</v>
      </c>
      <c r="J1111" s="149">
        <v>4.05</v>
      </c>
    </row>
    <row r="1112" spans="1:10" x14ac:dyDescent="0.25">
      <c r="A1112" s="169"/>
      <c r="B1112" s="169"/>
      <c r="C1112" s="169"/>
      <c r="D1112" s="169"/>
      <c r="E1112" s="169" t="s">
        <v>1053</v>
      </c>
      <c r="F1112" s="150">
        <v>12.86</v>
      </c>
      <c r="G1112" s="169" t="s">
        <v>1054</v>
      </c>
      <c r="H1112" s="150">
        <v>0</v>
      </c>
      <c r="I1112" s="169" t="s">
        <v>1055</v>
      </c>
      <c r="J1112" s="150">
        <v>12.86</v>
      </c>
    </row>
    <row r="1113" spans="1:10" ht="14.45" customHeight="1" x14ac:dyDescent="0.25">
      <c r="A1113" s="169"/>
      <c r="B1113" s="169"/>
      <c r="C1113" s="169"/>
      <c r="D1113" s="169"/>
      <c r="E1113" s="169" t="s">
        <v>2581</v>
      </c>
      <c r="F1113" s="150">
        <v>0</v>
      </c>
      <c r="G1113" s="169"/>
      <c r="H1113" s="351" t="s">
        <v>2582</v>
      </c>
      <c r="I1113" s="351"/>
      <c r="J1113" s="150">
        <v>44.99</v>
      </c>
    </row>
    <row r="1114" spans="1:10" ht="15.75" thickBot="1" x14ac:dyDescent="0.3">
      <c r="A1114" s="161"/>
      <c r="B1114" s="161"/>
      <c r="C1114" s="161"/>
      <c r="D1114" s="161"/>
      <c r="E1114" s="161"/>
      <c r="F1114" s="161"/>
      <c r="G1114" s="161" t="s">
        <v>1056</v>
      </c>
      <c r="H1114" s="151">
        <v>31.25</v>
      </c>
      <c r="I1114" s="161" t="s">
        <v>1057</v>
      </c>
      <c r="J1114" s="162">
        <v>1405.93</v>
      </c>
    </row>
    <row r="1115" spans="1:10" ht="15.75" thickTop="1" x14ac:dyDescent="0.25">
      <c r="A1115" s="152"/>
      <c r="B1115" s="152"/>
      <c r="C1115" s="152"/>
      <c r="D1115" s="152"/>
      <c r="E1115" s="152"/>
      <c r="F1115" s="152"/>
      <c r="G1115" s="152"/>
      <c r="H1115" s="152"/>
      <c r="I1115" s="152"/>
      <c r="J1115" s="152"/>
    </row>
    <row r="1116" spans="1:10" x14ac:dyDescent="0.25">
      <c r="A1116" s="170" t="s">
        <v>478</v>
      </c>
      <c r="B1116" s="139" t="s">
        <v>1029</v>
      </c>
      <c r="C1116" s="170" t="s">
        <v>1030</v>
      </c>
      <c r="D1116" s="170" t="s">
        <v>1031</v>
      </c>
      <c r="E1116" s="352" t="s">
        <v>1032</v>
      </c>
      <c r="F1116" s="352"/>
      <c r="G1116" s="140" t="s">
        <v>1033</v>
      </c>
      <c r="H1116" s="139" t="s">
        <v>1034</v>
      </c>
      <c r="I1116" s="139" t="s">
        <v>1035</v>
      </c>
      <c r="J1116" s="139" t="s">
        <v>1036</v>
      </c>
    </row>
    <row r="1117" spans="1:10" ht="26.45" customHeight="1" x14ac:dyDescent="0.25">
      <c r="A1117" s="171" t="s">
        <v>1037</v>
      </c>
      <c r="B1117" s="136" t="s">
        <v>485</v>
      </c>
      <c r="C1117" s="171" t="s">
        <v>180</v>
      </c>
      <c r="D1117" s="171" t="s">
        <v>486</v>
      </c>
      <c r="E1117" s="353" t="s">
        <v>1078</v>
      </c>
      <c r="F1117" s="353"/>
      <c r="G1117" s="137" t="s">
        <v>141</v>
      </c>
      <c r="H1117" s="141">
        <v>1</v>
      </c>
      <c r="I1117" s="138">
        <v>55.33</v>
      </c>
      <c r="J1117" s="138">
        <v>55.33</v>
      </c>
    </row>
    <row r="1118" spans="1:10" ht="26.45" customHeight="1" x14ac:dyDescent="0.25">
      <c r="A1118" s="172" t="s">
        <v>1039</v>
      </c>
      <c r="B1118" s="142" t="s">
        <v>1412</v>
      </c>
      <c r="C1118" s="172" t="s">
        <v>180</v>
      </c>
      <c r="D1118" s="172" t="s">
        <v>1413</v>
      </c>
      <c r="E1118" s="350" t="s">
        <v>1078</v>
      </c>
      <c r="F1118" s="350"/>
      <c r="G1118" s="143" t="s">
        <v>179</v>
      </c>
      <c r="H1118" s="144">
        <v>0.4</v>
      </c>
      <c r="I1118" s="145">
        <v>79.53</v>
      </c>
      <c r="J1118" s="145">
        <v>31.81</v>
      </c>
    </row>
    <row r="1119" spans="1:10" ht="26.45" customHeight="1" x14ac:dyDescent="0.25">
      <c r="A1119" s="172" t="s">
        <v>1039</v>
      </c>
      <c r="B1119" s="142" t="s">
        <v>1331</v>
      </c>
      <c r="C1119" s="172" t="s">
        <v>180</v>
      </c>
      <c r="D1119" s="172" t="s">
        <v>1332</v>
      </c>
      <c r="E1119" s="350" t="s">
        <v>1078</v>
      </c>
      <c r="F1119" s="350"/>
      <c r="G1119" s="143" t="s">
        <v>144</v>
      </c>
      <c r="H1119" s="144">
        <v>0.79</v>
      </c>
      <c r="I1119" s="145">
        <v>6.3</v>
      </c>
      <c r="J1119" s="145">
        <v>4.97</v>
      </c>
    </row>
    <row r="1120" spans="1:10" ht="26.45" customHeight="1" x14ac:dyDescent="0.25">
      <c r="A1120" s="172" t="s">
        <v>1039</v>
      </c>
      <c r="B1120" s="142" t="s">
        <v>1414</v>
      </c>
      <c r="C1120" s="172" t="s">
        <v>180</v>
      </c>
      <c r="D1120" s="172" t="s">
        <v>1415</v>
      </c>
      <c r="E1120" s="350" t="s">
        <v>1078</v>
      </c>
      <c r="F1120" s="350"/>
      <c r="G1120" s="143" t="s">
        <v>184</v>
      </c>
      <c r="H1120" s="144">
        <v>2.4E-2</v>
      </c>
      <c r="I1120" s="145">
        <v>274.42</v>
      </c>
      <c r="J1120" s="145">
        <v>6.58</v>
      </c>
    </row>
    <row r="1121" spans="1:10" ht="25.5" x14ac:dyDescent="0.25">
      <c r="A1121" s="172" t="s">
        <v>1039</v>
      </c>
      <c r="B1121" s="142" t="s">
        <v>1298</v>
      </c>
      <c r="C1121" s="172" t="s">
        <v>180</v>
      </c>
      <c r="D1121" s="172" t="s">
        <v>1299</v>
      </c>
      <c r="E1121" s="350" t="s">
        <v>1042</v>
      </c>
      <c r="F1121" s="350"/>
      <c r="G1121" s="143" t="s">
        <v>1043</v>
      </c>
      <c r="H1121" s="144">
        <v>0.35</v>
      </c>
      <c r="I1121" s="145">
        <v>20.81</v>
      </c>
      <c r="J1121" s="145">
        <v>7.28</v>
      </c>
    </row>
    <row r="1122" spans="1:10" ht="25.5" x14ac:dyDescent="0.25">
      <c r="A1122" s="172" t="s">
        <v>1039</v>
      </c>
      <c r="B1122" s="142" t="s">
        <v>1063</v>
      </c>
      <c r="C1122" s="172" t="s">
        <v>180</v>
      </c>
      <c r="D1122" s="172" t="s">
        <v>1064</v>
      </c>
      <c r="E1122" s="350" t="s">
        <v>1042</v>
      </c>
      <c r="F1122" s="350"/>
      <c r="G1122" s="143" t="s">
        <v>1043</v>
      </c>
      <c r="H1122" s="144">
        <v>0.17499999999999999</v>
      </c>
      <c r="I1122" s="145">
        <v>14.76</v>
      </c>
      <c r="J1122" s="145">
        <v>2.58</v>
      </c>
    </row>
    <row r="1123" spans="1:10" ht="25.5" x14ac:dyDescent="0.25">
      <c r="A1123" s="173" t="s">
        <v>1049</v>
      </c>
      <c r="B1123" s="146" t="s">
        <v>1308</v>
      </c>
      <c r="C1123" s="173" t="s">
        <v>180</v>
      </c>
      <c r="D1123" s="173" t="s">
        <v>1309</v>
      </c>
      <c r="E1123" s="349" t="s">
        <v>1052</v>
      </c>
      <c r="F1123" s="349"/>
      <c r="G1123" s="147" t="s">
        <v>1070</v>
      </c>
      <c r="H1123" s="148">
        <v>7.0000000000000001E-3</v>
      </c>
      <c r="I1123" s="149">
        <v>4.08</v>
      </c>
      <c r="J1123" s="149">
        <v>0.02</v>
      </c>
    </row>
    <row r="1124" spans="1:10" ht="25.5" x14ac:dyDescent="0.25">
      <c r="A1124" s="173" t="s">
        <v>1049</v>
      </c>
      <c r="B1124" s="146" t="s">
        <v>1288</v>
      </c>
      <c r="C1124" s="173" t="s">
        <v>180</v>
      </c>
      <c r="D1124" s="173" t="s">
        <v>1289</v>
      </c>
      <c r="E1124" s="349" t="s">
        <v>1052</v>
      </c>
      <c r="F1124" s="349"/>
      <c r="G1124" s="147" t="s">
        <v>187</v>
      </c>
      <c r="H1124" s="148">
        <v>6</v>
      </c>
      <c r="I1124" s="149">
        <v>0.14000000000000001</v>
      </c>
      <c r="J1124" s="149">
        <v>0.84</v>
      </c>
    </row>
    <row r="1125" spans="1:10" ht="25.5" x14ac:dyDescent="0.25">
      <c r="A1125" s="173" t="s">
        <v>1049</v>
      </c>
      <c r="B1125" s="146" t="s">
        <v>1071</v>
      </c>
      <c r="C1125" s="173" t="s">
        <v>180</v>
      </c>
      <c r="D1125" s="173" t="s">
        <v>1072</v>
      </c>
      <c r="E1125" s="349" t="s">
        <v>1052</v>
      </c>
      <c r="F1125" s="349"/>
      <c r="G1125" s="147" t="s">
        <v>141</v>
      </c>
      <c r="H1125" s="148">
        <v>0.379</v>
      </c>
      <c r="I1125" s="149">
        <v>3.32</v>
      </c>
      <c r="J1125" s="149">
        <v>1.25</v>
      </c>
    </row>
    <row r="1126" spans="1:10" x14ac:dyDescent="0.25">
      <c r="A1126" s="169"/>
      <c r="B1126" s="169"/>
      <c r="C1126" s="169"/>
      <c r="D1126" s="169"/>
      <c r="E1126" s="169" t="s">
        <v>1053</v>
      </c>
      <c r="F1126" s="150">
        <v>13.44</v>
      </c>
      <c r="G1126" s="169" t="s">
        <v>1054</v>
      </c>
      <c r="H1126" s="150">
        <v>0</v>
      </c>
      <c r="I1126" s="169" t="s">
        <v>1055</v>
      </c>
      <c r="J1126" s="150">
        <v>13.44</v>
      </c>
    </row>
    <row r="1127" spans="1:10" ht="14.45" customHeight="1" x14ac:dyDescent="0.25">
      <c r="A1127" s="169"/>
      <c r="B1127" s="169"/>
      <c r="C1127" s="169"/>
      <c r="D1127" s="169"/>
      <c r="E1127" s="169" t="s">
        <v>2581</v>
      </c>
      <c r="F1127" s="150">
        <v>0</v>
      </c>
      <c r="G1127" s="169"/>
      <c r="H1127" s="351" t="s">
        <v>2582</v>
      </c>
      <c r="I1127" s="351"/>
      <c r="J1127" s="150">
        <v>55.33</v>
      </c>
    </row>
    <row r="1128" spans="1:10" ht="15.75" thickBot="1" x14ac:dyDescent="0.3">
      <c r="A1128" s="161"/>
      <c r="B1128" s="161"/>
      <c r="C1128" s="161"/>
      <c r="D1128" s="161"/>
      <c r="E1128" s="161"/>
      <c r="F1128" s="161"/>
      <c r="G1128" s="161" t="s">
        <v>1056</v>
      </c>
      <c r="H1128" s="151">
        <v>5.45</v>
      </c>
      <c r="I1128" s="161" t="s">
        <v>1057</v>
      </c>
      <c r="J1128" s="162">
        <v>301.54000000000002</v>
      </c>
    </row>
    <row r="1129" spans="1:10" ht="15.75" thickTop="1" x14ac:dyDescent="0.25">
      <c r="A1129" s="152"/>
      <c r="B1129" s="152"/>
      <c r="C1129" s="152"/>
      <c r="D1129" s="152"/>
      <c r="E1129" s="152"/>
      <c r="F1129" s="152"/>
      <c r="G1129" s="152"/>
      <c r="H1129" s="152"/>
      <c r="I1129" s="152"/>
      <c r="J1129" s="152"/>
    </row>
    <row r="1130" spans="1:10" x14ac:dyDescent="0.25">
      <c r="A1130" s="170" t="s">
        <v>480</v>
      </c>
      <c r="B1130" s="139" t="s">
        <v>1029</v>
      </c>
      <c r="C1130" s="170" t="s">
        <v>1030</v>
      </c>
      <c r="D1130" s="170" t="s">
        <v>1031</v>
      </c>
      <c r="E1130" s="352" t="s">
        <v>1032</v>
      </c>
      <c r="F1130" s="352"/>
      <c r="G1130" s="140" t="s">
        <v>1033</v>
      </c>
      <c r="H1130" s="139" t="s">
        <v>1034</v>
      </c>
      <c r="I1130" s="139" t="s">
        <v>1035</v>
      </c>
      <c r="J1130" s="139" t="s">
        <v>1036</v>
      </c>
    </row>
    <row r="1131" spans="1:10" ht="26.45" customHeight="1" x14ac:dyDescent="0.25">
      <c r="A1131" s="171" t="s">
        <v>1037</v>
      </c>
      <c r="B1131" s="136" t="s">
        <v>487</v>
      </c>
      <c r="C1131" s="171" t="s">
        <v>180</v>
      </c>
      <c r="D1131" s="171" t="s">
        <v>488</v>
      </c>
      <c r="E1131" s="353" t="s">
        <v>1078</v>
      </c>
      <c r="F1131" s="353"/>
      <c r="G1131" s="137" t="s">
        <v>141</v>
      </c>
      <c r="H1131" s="141">
        <v>1</v>
      </c>
      <c r="I1131" s="138">
        <v>55.09</v>
      </c>
      <c r="J1131" s="138">
        <v>55.09</v>
      </c>
    </row>
    <row r="1132" spans="1:10" ht="26.45" customHeight="1" x14ac:dyDescent="0.25">
      <c r="A1132" s="172" t="s">
        <v>1039</v>
      </c>
      <c r="B1132" s="142" t="s">
        <v>1412</v>
      </c>
      <c r="C1132" s="172" t="s">
        <v>180</v>
      </c>
      <c r="D1132" s="172" t="s">
        <v>1413</v>
      </c>
      <c r="E1132" s="350" t="s">
        <v>1078</v>
      </c>
      <c r="F1132" s="350"/>
      <c r="G1132" s="143" t="s">
        <v>179</v>
      </c>
      <c r="H1132" s="144">
        <v>0.4</v>
      </c>
      <c r="I1132" s="145">
        <v>79.53</v>
      </c>
      <c r="J1132" s="145">
        <v>31.81</v>
      </c>
    </row>
    <row r="1133" spans="1:10" ht="26.45" customHeight="1" x14ac:dyDescent="0.25">
      <c r="A1133" s="172" t="s">
        <v>1039</v>
      </c>
      <c r="B1133" s="142" t="s">
        <v>1331</v>
      </c>
      <c r="C1133" s="172" t="s">
        <v>180</v>
      </c>
      <c r="D1133" s="172" t="s">
        <v>1332</v>
      </c>
      <c r="E1133" s="350" t="s">
        <v>1078</v>
      </c>
      <c r="F1133" s="350"/>
      <c r="G1133" s="143" t="s">
        <v>144</v>
      </c>
      <c r="H1133" s="144">
        <v>0.79</v>
      </c>
      <c r="I1133" s="145">
        <v>6.3</v>
      </c>
      <c r="J1133" s="145">
        <v>4.97</v>
      </c>
    </row>
    <row r="1134" spans="1:10" ht="26.45" customHeight="1" x14ac:dyDescent="0.25">
      <c r="A1134" s="172" t="s">
        <v>1039</v>
      </c>
      <c r="B1134" s="142" t="s">
        <v>1414</v>
      </c>
      <c r="C1134" s="172" t="s">
        <v>180</v>
      </c>
      <c r="D1134" s="172" t="s">
        <v>1415</v>
      </c>
      <c r="E1134" s="350" t="s">
        <v>1078</v>
      </c>
      <c r="F1134" s="350"/>
      <c r="G1134" s="143" t="s">
        <v>184</v>
      </c>
      <c r="H1134" s="144">
        <v>2.4E-2</v>
      </c>
      <c r="I1134" s="145">
        <v>274.42</v>
      </c>
      <c r="J1134" s="145">
        <v>6.58</v>
      </c>
    </row>
    <row r="1135" spans="1:10" ht="25.5" x14ac:dyDescent="0.25">
      <c r="A1135" s="172" t="s">
        <v>1039</v>
      </c>
      <c r="B1135" s="142" t="s">
        <v>1298</v>
      </c>
      <c r="C1135" s="172" t="s">
        <v>180</v>
      </c>
      <c r="D1135" s="172" t="s">
        <v>1299</v>
      </c>
      <c r="E1135" s="350" t="s">
        <v>1042</v>
      </c>
      <c r="F1135" s="350"/>
      <c r="G1135" s="143" t="s">
        <v>1043</v>
      </c>
      <c r="H1135" s="144">
        <v>0.36</v>
      </c>
      <c r="I1135" s="145">
        <v>20.81</v>
      </c>
      <c r="J1135" s="145">
        <v>7.49</v>
      </c>
    </row>
    <row r="1136" spans="1:10" ht="25.5" x14ac:dyDescent="0.25">
      <c r="A1136" s="172" t="s">
        <v>1039</v>
      </c>
      <c r="B1136" s="142" t="s">
        <v>1063</v>
      </c>
      <c r="C1136" s="172" t="s">
        <v>180</v>
      </c>
      <c r="D1136" s="172" t="s">
        <v>1064</v>
      </c>
      <c r="E1136" s="350" t="s">
        <v>1042</v>
      </c>
      <c r="F1136" s="350"/>
      <c r="G1136" s="143" t="s">
        <v>1043</v>
      </c>
      <c r="H1136" s="144">
        <v>0.18</v>
      </c>
      <c r="I1136" s="145">
        <v>14.76</v>
      </c>
      <c r="J1136" s="145">
        <v>2.65</v>
      </c>
    </row>
    <row r="1137" spans="1:10" ht="25.5" x14ac:dyDescent="0.25">
      <c r="A1137" s="173" t="s">
        <v>1049</v>
      </c>
      <c r="B1137" s="146" t="s">
        <v>1308</v>
      </c>
      <c r="C1137" s="173" t="s">
        <v>180</v>
      </c>
      <c r="D1137" s="173" t="s">
        <v>1309</v>
      </c>
      <c r="E1137" s="349" t="s">
        <v>1052</v>
      </c>
      <c r="F1137" s="349"/>
      <c r="G1137" s="147" t="s">
        <v>1070</v>
      </c>
      <c r="H1137" s="148">
        <v>7.0000000000000001E-3</v>
      </c>
      <c r="I1137" s="149">
        <v>4.08</v>
      </c>
      <c r="J1137" s="149">
        <v>0.02</v>
      </c>
    </row>
    <row r="1138" spans="1:10" ht="25.5" x14ac:dyDescent="0.25">
      <c r="A1138" s="173" t="s">
        <v>1049</v>
      </c>
      <c r="B1138" s="146" t="s">
        <v>1288</v>
      </c>
      <c r="C1138" s="173" t="s">
        <v>180</v>
      </c>
      <c r="D1138" s="173" t="s">
        <v>1289</v>
      </c>
      <c r="E1138" s="349" t="s">
        <v>1052</v>
      </c>
      <c r="F1138" s="349"/>
      <c r="G1138" s="147" t="s">
        <v>187</v>
      </c>
      <c r="H1138" s="148">
        <v>6</v>
      </c>
      <c r="I1138" s="149">
        <v>0.14000000000000001</v>
      </c>
      <c r="J1138" s="149">
        <v>0.84</v>
      </c>
    </row>
    <row r="1139" spans="1:10" ht="25.5" x14ac:dyDescent="0.25">
      <c r="A1139" s="173" t="s">
        <v>1049</v>
      </c>
      <c r="B1139" s="146" t="s">
        <v>1071</v>
      </c>
      <c r="C1139" s="173" t="s">
        <v>180</v>
      </c>
      <c r="D1139" s="173" t="s">
        <v>1072</v>
      </c>
      <c r="E1139" s="349" t="s">
        <v>1052</v>
      </c>
      <c r="F1139" s="349"/>
      <c r="G1139" s="147" t="s">
        <v>141</v>
      </c>
      <c r="H1139" s="148">
        <v>0.22</v>
      </c>
      <c r="I1139" s="149">
        <v>3.32</v>
      </c>
      <c r="J1139" s="149">
        <v>0.73</v>
      </c>
    </row>
    <row r="1140" spans="1:10" x14ac:dyDescent="0.25">
      <c r="A1140" s="169"/>
      <c r="B1140" s="169"/>
      <c r="C1140" s="169"/>
      <c r="D1140" s="169"/>
      <c r="E1140" s="169" t="s">
        <v>1053</v>
      </c>
      <c r="F1140" s="150">
        <v>13.67</v>
      </c>
      <c r="G1140" s="169" t="s">
        <v>1054</v>
      </c>
      <c r="H1140" s="150">
        <v>0</v>
      </c>
      <c r="I1140" s="169" t="s">
        <v>1055</v>
      </c>
      <c r="J1140" s="150">
        <v>13.67</v>
      </c>
    </row>
    <row r="1141" spans="1:10" ht="14.45" customHeight="1" x14ac:dyDescent="0.25">
      <c r="A1141" s="169"/>
      <c r="B1141" s="169"/>
      <c r="C1141" s="169"/>
      <c r="D1141" s="169"/>
      <c r="E1141" s="169" t="s">
        <v>2581</v>
      </c>
      <c r="F1141" s="150">
        <v>0</v>
      </c>
      <c r="G1141" s="169"/>
      <c r="H1141" s="351" t="s">
        <v>2582</v>
      </c>
      <c r="I1141" s="351"/>
      <c r="J1141" s="150">
        <v>55.09</v>
      </c>
    </row>
    <row r="1142" spans="1:10" ht="15.75" thickBot="1" x14ac:dyDescent="0.3">
      <c r="A1142" s="161"/>
      <c r="B1142" s="161"/>
      <c r="C1142" s="161"/>
      <c r="D1142" s="161"/>
      <c r="E1142" s="161"/>
      <c r="F1142" s="161"/>
      <c r="G1142" s="161" t="s">
        <v>1056</v>
      </c>
      <c r="H1142" s="151">
        <v>104.42</v>
      </c>
      <c r="I1142" s="161" t="s">
        <v>1057</v>
      </c>
      <c r="J1142" s="162">
        <v>5752.49</v>
      </c>
    </row>
    <row r="1143" spans="1:10" ht="15.75" thickTop="1" x14ac:dyDescent="0.25">
      <c r="A1143" s="152"/>
      <c r="B1143" s="152"/>
      <c r="C1143" s="152"/>
      <c r="D1143" s="152"/>
      <c r="E1143" s="152"/>
      <c r="F1143" s="152"/>
      <c r="G1143" s="152"/>
      <c r="H1143" s="152"/>
      <c r="I1143" s="152"/>
      <c r="J1143" s="152"/>
    </row>
    <row r="1144" spans="1:10" x14ac:dyDescent="0.25">
      <c r="A1144" s="170" t="s">
        <v>481</v>
      </c>
      <c r="B1144" s="139" t="s">
        <v>1029</v>
      </c>
      <c r="C1144" s="170" t="s">
        <v>1030</v>
      </c>
      <c r="D1144" s="170" t="s">
        <v>1031</v>
      </c>
      <c r="E1144" s="352" t="s">
        <v>1032</v>
      </c>
      <c r="F1144" s="352"/>
      <c r="G1144" s="140" t="s">
        <v>1033</v>
      </c>
      <c r="H1144" s="139" t="s">
        <v>1034</v>
      </c>
      <c r="I1144" s="139" t="s">
        <v>1035</v>
      </c>
      <c r="J1144" s="139" t="s">
        <v>1036</v>
      </c>
    </row>
    <row r="1145" spans="1:10" ht="26.45" customHeight="1" x14ac:dyDescent="0.25">
      <c r="A1145" s="171" t="s">
        <v>1037</v>
      </c>
      <c r="B1145" s="136" t="s">
        <v>490</v>
      </c>
      <c r="C1145" s="171" t="s">
        <v>180</v>
      </c>
      <c r="D1145" s="171" t="s">
        <v>491</v>
      </c>
      <c r="E1145" s="353" t="s">
        <v>1078</v>
      </c>
      <c r="F1145" s="353"/>
      <c r="G1145" s="137" t="s">
        <v>141</v>
      </c>
      <c r="H1145" s="141">
        <v>1</v>
      </c>
      <c r="I1145" s="138">
        <v>47.39</v>
      </c>
      <c r="J1145" s="138">
        <v>47.39</v>
      </c>
    </row>
    <row r="1146" spans="1:10" ht="26.45" customHeight="1" x14ac:dyDescent="0.25">
      <c r="A1146" s="172" t="s">
        <v>1039</v>
      </c>
      <c r="B1146" s="142" t="s">
        <v>1412</v>
      </c>
      <c r="C1146" s="172" t="s">
        <v>180</v>
      </c>
      <c r="D1146" s="172" t="s">
        <v>1413</v>
      </c>
      <c r="E1146" s="350" t="s">
        <v>1078</v>
      </c>
      <c r="F1146" s="350"/>
      <c r="G1146" s="143" t="s">
        <v>179</v>
      </c>
      <c r="H1146" s="144">
        <v>0.35</v>
      </c>
      <c r="I1146" s="145">
        <v>79.53</v>
      </c>
      <c r="J1146" s="145">
        <v>27.83</v>
      </c>
    </row>
    <row r="1147" spans="1:10" ht="26.45" customHeight="1" x14ac:dyDescent="0.25">
      <c r="A1147" s="172" t="s">
        <v>1039</v>
      </c>
      <c r="B1147" s="142" t="s">
        <v>1316</v>
      </c>
      <c r="C1147" s="172" t="s">
        <v>180</v>
      </c>
      <c r="D1147" s="172" t="s">
        <v>1317</v>
      </c>
      <c r="E1147" s="350" t="s">
        <v>1078</v>
      </c>
      <c r="F1147" s="350"/>
      <c r="G1147" s="143" t="s">
        <v>144</v>
      </c>
      <c r="H1147" s="144">
        <v>0.49</v>
      </c>
      <c r="I1147" s="145">
        <v>6.51</v>
      </c>
      <c r="J1147" s="145">
        <v>3.18</v>
      </c>
    </row>
    <row r="1148" spans="1:10" ht="26.45" customHeight="1" x14ac:dyDescent="0.25">
      <c r="A1148" s="172" t="s">
        <v>1039</v>
      </c>
      <c r="B1148" s="142" t="s">
        <v>1414</v>
      </c>
      <c r="C1148" s="172" t="s">
        <v>180</v>
      </c>
      <c r="D1148" s="172" t="s">
        <v>1415</v>
      </c>
      <c r="E1148" s="350" t="s">
        <v>1078</v>
      </c>
      <c r="F1148" s="350"/>
      <c r="G1148" s="143" t="s">
        <v>184</v>
      </c>
      <c r="H1148" s="144">
        <v>1.7999999999999999E-2</v>
      </c>
      <c r="I1148" s="145">
        <v>274.42</v>
      </c>
      <c r="J1148" s="145">
        <v>4.93</v>
      </c>
    </row>
    <row r="1149" spans="1:10" ht="25.5" x14ac:dyDescent="0.25">
      <c r="A1149" s="172" t="s">
        <v>1039</v>
      </c>
      <c r="B1149" s="142" t="s">
        <v>1298</v>
      </c>
      <c r="C1149" s="172" t="s">
        <v>180</v>
      </c>
      <c r="D1149" s="172" t="s">
        <v>1299</v>
      </c>
      <c r="E1149" s="350" t="s">
        <v>1042</v>
      </c>
      <c r="F1149" s="350"/>
      <c r="G1149" s="143" t="s">
        <v>1043</v>
      </c>
      <c r="H1149" s="144">
        <v>0.376</v>
      </c>
      <c r="I1149" s="145">
        <v>20.81</v>
      </c>
      <c r="J1149" s="145">
        <v>7.82</v>
      </c>
    </row>
    <row r="1150" spans="1:10" ht="25.5" x14ac:dyDescent="0.25">
      <c r="A1150" s="172" t="s">
        <v>1039</v>
      </c>
      <c r="B1150" s="142" t="s">
        <v>1063</v>
      </c>
      <c r="C1150" s="172" t="s">
        <v>180</v>
      </c>
      <c r="D1150" s="172" t="s">
        <v>1064</v>
      </c>
      <c r="E1150" s="350" t="s">
        <v>1042</v>
      </c>
      <c r="F1150" s="350"/>
      <c r="G1150" s="143" t="s">
        <v>1043</v>
      </c>
      <c r="H1150" s="144">
        <v>0.188</v>
      </c>
      <c r="I1150" s="145">
        <v>14.76</v>
      </c>
      <c r="J1150" s="145">
        <v>2.77</v>
      </c>
    </row>
    <row r="1151" spans="1:10" ht="25.5" x14ac:dyDescent="0.25">
      <c r="A1151" s="173" t="s">
        <v>1049</v>
      </c>
      <c r="B1151" s="146" t="s">
        <v>1308</v>
      </c>
      <c r="C1151" s="173" t="s">
        <v>180</v>
      </c>
      <c r="D1151" s="173" t="s">
        <v>1309</v>
      </c>
      <c r="E1151" s="349" t="s">
        <v>1052</v>
      </c>
      <c r="F1151" s="349"/>
      <c r="G1151" s="147" t="s">
        <v>1070</v>
      </c>
      <c r="H1151" s="148">
        <v>6.0000000000000001E-3</v>
      </c>
      <c r="I1151" s="149">
        <v>4.08</v>
      </c>
      <c r="J1151" s="149">
        <v>0.02</v>
      </c>
    </row>
    <row r="1152" spans="1:10" ht="25.5" x14ac:dyDescent="0.25">
      <c r="A1152" s="173" t="s">
        <v>1049</v>
      </c>
      <c r="B1152" s="146" t="s">
        <v>1288</v>
      </c>
      <c r="C1152" s="173" t="s">
        <v>180</v>
      </c>
      <c r="D1152" s="173" t="s">
        <v>1289</v>
      </c>
      <c r="E1152" s="349" t="s">
        <v>1052</v>
      </c>
      <c r="F1152" s="349"/>
      <c r="G1152" s="147" t="s">
        <v>187</v>
      </c>
      <c r="H1152" s="148">
        <v>6</v>
      </c>
      <c r="I1152" s="149">
        <v>0.14000000000000001</v>
      </c>
      <c r="J1152" s="149">
        <v>0.84</v>
      </c>
    </row>
    <row r="1153" spans="1:10" x14ac:dyDescent="0.25">
      <c r="A1153" s="169"/>
      <c r="B1153" s="169"/>
      <c r="C1153" s="169"/>
      <c r="D1153" s="169"/>
      <c r="E1153" s="169" t="s">
        <v>1053</v>
      </c>
      <c r="F1153" s="150">
        <v>13.32</v>
      </c>
      <c r="G1153" s="169" t="s">
        <v>1054</v>
      </c>
      <c r="H1153" s="150">
        <v>0</v>
      </c>
      <c r="I1153" s="169" t="s">
        <v>1055</v>
      </c>
      <c r="J1153" s="150">
        <v>13.32</v>
      </c>
    </row>
    <row r="1154" spans="1:10" ht="14.45" customHeight="1" x14ac:dyDescent="0.25">
      <c r="A1154" s="169"/>
      <c r="B1154" s="169"/>
      <c r="C1154" s="169"/>
      <c r="D1154" s="169"/>
      <c r="E1154" s="169" t="s">
        <v>2581</v>
      </c>
      <c r="F1154" s="150">
        <v>0</v>
      </c>
      <c r="G1154" s="169"/>
      <c r="H1154" s="351" t="s">
        <v>2582</v>
      </c>
      <c r="I1154" s="351"/>
      <c r="J1154" s="150">
        <v>47.39</v>
      </c>
    </row>
    <row r="1155" spans="1:10" ht="15.75" thickBot="1" x14ac:dyDescent="0.3">
      <c r="A1155" s="161"/>
      <c r="B1155" s="161"/>
      <c r="C1155" s="161"/>
      <c r="D1155" s="161"/>
      <c r="E1155" s="161"/>
      <c r="F1155" s="161"/>
      <c r="G1155" s="161" t="s">
        <v>1056</v>
      </c>
      <c r="H1155" s="151">
        <v>24.1</v>
      </c>
      <c r="I1155" s="161" t="s">
        <v>1057</v>
      </c>
      <c r="J1155" s="162">
        <v>1142.0899999999999</v>
      </c>
    </row>
    <row r="1156" spans="1:10" ht="15.75" thickTop="1" x14ac:dyDescent="0.25">
      <c r="A1156" s="152"/>
      <c r="B1156" s="152"/>
      <c r="C1156" s="152"/>
      <c r="D1156" s="152"/>
      <c r="E1156" s="152"/>
      <c r="F1156" s="152"/>
      <c r="G1156" s="152"/>
      <c r="H1156" s="152"/>
      <c r="I1156" s="152"/>
      <c r="J1156" s="152"/>
    </row>
    <row r="1157" spans="1:10" x14ac:dyDescent="0.25">
      <c r="A1157" s="170" t="s">
        <v>484</v>
      </c>
      <c r="B1157" s="139" t="s">
        <v>1029</v>
      </c>
      <c r="C1157" s="170" t="s">
        <v>1030</v>
      </c>
      <c r="D1157" s="170" t="s">
        <v>1031</v>
      </c>
      <c r="E1157" s="352" t="s">
        <v>1032</v>
      </c>
      <c r="F1157" s="352"/>
      <c r="G1157" s="140" t="s">
        <v>1033</v>
      </c>
      <c r="H1157" s="139" t="s">
        <v>1034</v>
      </c>
      <c r="I1157" s="139" t="s">
        <v>1035</v>
      </c>
      <c r="J1157" s="139" t="s">
        <v>1036</v>
      </c>
    </row>
    <row r="1158" spans="1:10" ht="26.45" customHeight="1" x14ac:dyDescent="0.25">
      <c r="A1158" s="171" t="s">
        <v>1037</v>
      </c>
      <c r="B1158" s="136" t="s">
        <v>492</v>
      </c>
      <c r="C1158" s="171" t="s">
        <v>180</v>
      </c>
      <c r="D1158" s="171" t="s">
        <v>493</v>
      </c>
      <c r="E1158" s="353" t="s">
        <v>1078</v>
      </c>
      <c r="F1158" s="353"/>
      <c r="G1158" s="137" t="s">
        <v>141</v>
      </c>
      <c r="H1158" s="141">
        <v>1</v>
      </c>
      <c r="I1158" s="138">
        <v>52.57</v>
      </c>
      <c r="J1158" s="138">
        <v>52.57</v>
      </c>
    </row>
    <row r="1159" spans="1:10" ht="26.45" customHeight="1" x14ac:dyDescent="0.25">
      <c r="A1159" s="172" t="s">
        <v>1039</v>
      </c>
      <c r="B1159" s="142" t="s">
        <v>1412</v>
      </c>
      <c r="C1159" s="172" t="s">
        <v>180</v>
      </c>
      <c r="D1159" s="172" t="s">
        <v>1413</v>
      </c>
      <c r="E1159" s="350" t="s">
        <v>1078</v>
      </c>
      <c r="F1159" s="350"/>
      <c r="G1159" s="143" t="s">
        <v>179</v>
      </c>
      <c r="H1159" s="144">
        <v>0.4</v>
      </c>
      <c r="I1159" s="145">
        <v>79.53</v>
      </c>
      <c r="J1159" s="145">
        <v>31.81</v>
      </c>
    </row>
    <row r="1160" spans="1:10" ht="26.45" customHeight="1" x14ac:dyDescent="0.25">
      <c r="A1160" s="172" t="s">
        <v>1039</v>
      </c>
      <c r="B1160" s="142" t="s">
        <v>1316</v>
      </c>
      <c r="C1160" s="172" t="s">
        <v>180</v>
      </c>
      <c r="D1160" s="172" t="s">
        <v>1317</v>
      </c>
      <c r="E1160" s="350" t="s">
        <v>1078</v>
      </c>
      <c r="F1160" s="350"/>
      <c r="G1160" s="143" t="s">
        <v>144</v>
      </c>
      <c r="H1160" s="144">
        <v>0.49</v>
      </c>
      <c r="I1160" s="145">
        <v>6.51</v>
      </c>
      <c r="J1160" s="145">
        <v>3.18</v>
      </c>
    </row>
    <row r="1161" spans="1:10" ht="26.45" customHeight="1" x14ac:dyDescent="0.25">
      <c r="A1161" s="172" t="s">
        <v>1039</v>
      </c>
      <c r="B1161" s="142" t="s">
        <v>1414</v>
      </c>
      <c r="C1161" s="172" t="s">
        <v>180</v>
      </c>
      <c r="D1161" s="172" t="s">
        <v>1415</v>
      </c>
      <c r="E1161" s="350" t="s">
        <v>1078</v>
      </c>
      <c r="F1161" s="350"/>
      <c r="G1161" s="143" t="s">
        <v>184</v>
      </c>
      <c r="H1161" s="144">
        <v>2.4E-2</v>
      </c>
      <c r="I1161" s="145">
        <v>274.42</v>
      </c>
      <c r="J1161" s="145">
        <v>6.58</v>
      </c>
    </row>
    <row r="1162" spans="1:10" ht="25.5" x14ac:dyDescent="0.25">
      <c r="A1162" s="172" t="s">
        <v>1039</v>
      </c>
      <c r="B1162" s="142" t="s">
        <v>1298</v>
      </c>
      <c r="C1162" s="172" t="s">
        <v>180</v>
      </c>
      <c r="D1162" s="172" t="s">
        <v>1299</v>
      </c>
      <c r="E1162" s="350" t="s">
        <v>1042</v>
      </c>
      <c r="F1162" s="350"/>
      <c r="G1162" s="143" t="s">
        <v>1043</v>
      </c>
      <c r="H1162" s="144">
        <v>0.36</v>
      </c>
      <c r="I1162" s="145">
        <v>20.81</v>
      </c>
      <c r="J1162" s="145">
        <v>7.49</v>
      </c>
    </row>
    <row r="1163" spans="1:10" ht="25.5" x14ac:dyDescent="0.25">
      <c r="A1163" s="172" t="s">
        <v>1039</v>
      </c>
      <c r="B1163" s="142" t="s">
        <v>1063</v>
      </c>
      <c r="C1163" s="172" t="s">
        <v>180</v>
      </c>
      <c r="D1163" s="172" t="s">
        <v>1064</v>
      </c>
      <c r="E1163" s="350" t="s">
        <v>1042</v>
      </c>
      <c r="F1163" s="350"/>
      <c r="G1163" s="143" t="s">
        <v>1043</v>
      </c>
      <c r="H1163" s="144">
        <v>0.18</v>
      </c>
      <c r="I1163" s="145">
        <v>14.76</v>
      </c>
      <c r="J1163" s="145">
        <v>2.65</v>
      </c>
    </row>
    <row r="1164" spans="1:10" ht="25.5" x14ac:dyDescent="0.25">
      <c r="A1164" s="173" t="s">
        <v>1049</v>
      </c>
      <c r="B1164" s="146" t="s">
        <v>1308</v>
      </c>
      <c r="C1164" s="173" t="s">
        <v>180</v>
      </c>
      <c r="D1164" s="173" t="s">
        <v>1309</v>
      </c>
      <c r="E1164" s="349" t="s">
        <v>1052</v>
      </c>
      <c r="F1164" s="349"/>
      <c r="G1164" s="147" t="s">
        <v>1070</v>
      </c>
      <c r="H1164" s="148">
        <v>7.0000000000000001E-3</v>
      </c>
      <c r="I1164" s="149">
        <v>4.08</v>
      </c>
      <c r="J1164" s="149">
        <v>0.02</v>
      </c>
    </row>
    <row r="1165" spans="1:10" ht="25.5" x14ac:dyDescent="0.25">
      <c r="A1165" s="173" t="s">
        <v>1049</v>
      </c>
      <c r="B1165" s="146" t="s">
        <v>1288</v>
      </c>
      <c r="C1165" s="173" t="s">
        <v>180</v>
      </c>
      <c r="D1165" s="173" t="s">
        <v>1289</v>
      </c>
      <c r="E1165" s="349" t="s">
        <v>1052</v>
      </c>
      <c r="F1165" s="349"/>
      <c r="G1165" s="147" t="s">
        <v>187</v>
      </c>
      <c r="H1165" s="148">
        <v>6</v>
      </c>
      <c r="I1165" s="149">
        <v>0.14000000000000001</v>
      </c>
      <c r="J1165" s="149">
        <v>0.84</v>
      </c>
    </row>
    <row r="1166" spans="1:10" x14ac:dyDescent="0.25">
      <c r="A1166" s="169"/>
      <c r="B1166" s="169"/>
      <c r="C1166" s="169"/>
      <c r="D1166" s="169"/>
      <c r="E1166" s="169" t="s">
        <v>1053</v>
      </c>
      <c r="F1166" s="150">
        <v>13.73</v>
      </c>
      <c r="G1166" s="169" t="s">
        <v>1054</v>
      </c>
      <c r="H1166" s="150">
        <v>0</v>
      </c>
      <c r="I1166" s="169" t="s">
        <v>1055</v>
      </c>
      <c r="J1166" s="150">
        <v>13.73</v>
      </c>
    </row>
    <row r="1167" spans="1:10" ht="14.45" customHeight="1" x14ac:dyDescent="0.25">
      <c r="A1167" s="169"/>
      <c r="B1167" s="169"/>
      <c r="C1167" s="169"/>
      <c r="D1167" s="169"/>
      <c r="E1167" s="169" t="s">
        <v>2581</v>
      </c>
      <c r="F1167" s="150">
        <v>0</v>
      </c>
      <c r="G1167" s="169"/>
      <c r="H1167" s="351" t="s">
        <v>2582</v>
      </c>
      <c r="I1167" s="351"/>
      <c r="J1167" s="150">
        <v>52.57</v>
      </c>
    </row>
    <row r="1168" spans="1:10" ht="15.75" thickBot="1" x14ac:dyDescent="0.3">
      <c r="A1168" s="161"/>
      <c r="B1168" s="161"/>
      <c r="C1168" s="161"/>
      <c r="D1168" s="161"/>
      <c r="E1168" s="161"/>
      <c r="F1168" s="161"/>
      <c r="G1168" s="161" t="s">
        <v>1056</v>
      </c>
      <c r="H1168" s="151">
        <v>37.4</v>
      </c>
      <c r="I1168" s="161" t="s">
        <v>1057</v>
      </c>
      <c r="J1168" s="162">
        <v>1966.11</v>
      </c>
    </row>
    <row r="1169" spans="1:10" ht="15.75" thickTop="1" x14ac:dyDescent="0.25">
      <c r="A1169" s="152"/>
      <c r="B1169" s="152"/>
      <c r="C1169" s="152"/>
      <c r="D1169" s="152"/>
      <c r="E1169" s="152"/>
      <c r="F1169" s="152"/>
      <c r="G1169" s="152"/>
      <c r="H1169" s="152"/>
      <c r="I1169" s="152"/>
      <c r="J1169" s="152"/>
    </row>
    <row r="1170" spans="1:10" x14ac:dyDescent="0.25">
      <c r="A1170" s="170" t="s">
        <v>489</v>
      </c>
      <c r="B1170" s="139" t="s">
        <v>1029</v>
      </c>
      <c r="C1170" s="170" t="s">
        <v>1030</v>
      </c>
      <c r="D1170" s="170" t="s">
        <v>1031</v>
      </c>
      <c r="E1170" s="352" t="s">
        <v>1032</v>
      </c>
      <c r="F1170" s="352"/>
      <c r="G1170" s="140" t="s">
        <v>1033</v>
      </c>
      <c r="H1170" s="139" t="s">
        <v>1034</v>
      </c>
      <c r="I1170" s="139" t="s">
        <v>1035</v>
      </c>
      <c r="J1170" s="139" t="s">
        <v>1036</v>
      </c>
    </row>
    <row r="1171" spans="1:10" ht="26.45" customHeight="1" x14ac:dyDescent="0.25">
      <c r="A1171" s="171" t="s">
        <v>1037</v>
      </c>
      <c r="B1171" s="136" t="s">
        <v>494</v>
      </c>
      <c r="C1171" s="171" t="s">
        <v>180</v>
      </c>
      <c r="D1171" s="171" t="s">
        <v>495</v>
      </c>
      <c r="E1171" s="353" t="s">
        <v>1078</v>
      </c>
      <c r="F1171" s="353"/>
      <c r="G1171" s="137" t="s">
        <v>141</v>
      </c>
      <c r="H1171" s="141">
        <v>1</v>
      </c>
      <c r="I1171" s="138">
        <v>2.17</v>
      </c>
      <c r="J1171" s="138">
        <v>2.17</v>
      </c>
    </row>
    <row r="1172" spans="1:10" ht="51" x14ac:dyDescent="0.25">
      <c r="A1172" s="172" t="s">
        <v>1039</v>
      </c>
      <c r="B1172" s="142" t="s">
        <v>1416</v>
      </c>
      <c r="C1172" s="172" t="s">
        <v>180</v>
      </c>
      <c r="D1172" s="172" t="s">
        <v>2700</v>
      </c>
      <c r="E1172" s="350" t="s">
        <v>1042</v>
      </c>
      <c r="F1172" s="350"/>
      <c r="G1172" s="143" t="s">
        <v>184</v>
      </c>
      <c r="H1172" s="144">
        <v>3.5000000000000001E-3</v>
      </c>
      <c r="I1172" s="145">
        <v>329.73</v>
      </c>
      <c r="J1172" s="145">
        <v>1.1499999999999999</v>
      </c>
    </row>
    <row r="1173" spans="1:10" ht="25.5" x14ac:dyDescent="0.25">
      <c r="A1173" s="172" t="s">
        <v>1039</v>
      </c>
      <c r="B1173" s="142" t="s">
        <v>1298</v>
      </c>
      <c r="C1173" s="172" t="s">
        <v>180</v>
      </c>
      <c r="D1173" s="172" t="s">
        <v>1299</v>
      </c>
      <c r="E1173" s="350" t="s">
        <v>1042</v>
      </c>
      <c r="F1173" s="350"/>
      <c r="G1173" s="143" t="s">
        <v>1043</v>
      </c>
      <c r="H1173" s="144">
        <v>4.2999999999999997E-2</v>
      </c>
      <c r="I1173" s="145">
        <v>20.81</v>
      </c>
      <c r="J1173" s="145">
        <v>0.89</v>
      </c>
    </row>
    <row r="1174" spans="1:10" ht="25.5" x14ac:dyDescent="0.25">
      <c r="A1174" s="172" t="s">
        <v>1039</v>
      </c>
      <c r="B1174" s="142" t="s">
        <v>1063</v>
      </c>
      <c r="C1174" s="172" t="s">
        <v>180</v>
      </c>
      <c r="D1174" s="172" t="s">
        <v>1064</v>
      </c>
      <c r="E1174" s="350" t="s">
        <v>1042</v>
      </c>
      <c r="F1174" s="350"/>
      <c r="G1174" s="143" t="s">
        <v>1043</v>
      </c>
      <c r="H1174" s="144">
        <v>8.9999999999999993E-3</v>
      </c>
      <c r="I1174" s="145">
        <v>14.76</v>
      </c>
      <c r="J1174" s="145">
        <v>0.13</v>
      </c>
    </row>
    <row r="1175" spans="1:10" x14ac:dyDescent="0.25">
      <c r="A1175" s="169"/>
      <c r="B1175" s="169"/>
      <c r="C1175" s="169"/>
      <c r="D1175" s="169"/>
      <c r="E1175" s="169" t="s">
        <v>1053</v>
      </c>
      <c r="F1175" s="150">
        <v>1.05</v>
      </c>
      <c r="G1175" s="169" t="s">
        <v>1054</v>
      </c>
      <c r="H1175" s="150">
        <v>0</v>
      </c>
      <c r="I1175" s="169" t="s">
        <v>1055</v>
      </c>
      <c r="J1175" s="150">
        <v>1.05</v>
      </c>
    </row>
    <row r="1176" spans="1:10" ht="14.45" customHeight="1" x14ac:dyDescent="0.25">
      <c r="A1176" s="169"/>
      <c r="B1176" s="169"/>
      <c r="C1176" s="169"/>
      <c r="D1176" s="169"/>
      <c r="E1176" s="169" t="s">
        <v>2581</v>
      </c>
      <c r="F1176" s="150">
        <v>0</v>
      </c>
      <c r="G1176" s="169"/>
      <c r="H1176" s="351" t="s">
        <v>2582</v>
      </c>
      <c r="I1176" s="351"/>
      <c r="J1176" s="150">
        <v>2.17</v>
      </c>
    </row>
    <row r="1177" spans="1:10" ht="15.75" thickBot="1" x14ac:dyDescent="0.3">
      <c r="A1177" s="161"/>
      <c r="B1177" s="161"/>
      <c r="C1177" s="161"/>
      <c r="D1177" s="161"/>
      <c r="E1177" s="161"/>
      <c r="F1177" s="161"/>
      <c r="G1177" s="161" t="s">
        <v>1056</v>
      </c>
      <c r="H1177" s="151">
        <v>310.18</v>
      </c>
      <c r="I1177" s="161" t="s">
        <v>1057</v>
      </c>
      <c r="J1177" s="162">
        <v>673.09</v>
      </c>
    </row>
    <row r="1178" spans="1:10" ht="15.75" thickTop="1" x14ac:dyDescent="0.25">
      <c r="A1178" s="152"/>
      <c r="B1178" s="152"/>
      <c r="C1178" s="152"/>
      <c r="D1178" s="152"/>
      <c r="E1178" s="152"/>
      <c r="F1178" s="152"/>
      <c r="G1178" s="152"/>
      <c r="H1178" s="152"/>
      <c r="I1178" s="152"/>
      <c r="J1178" s="152"/>
    </row>
    <row r="1179" spans="1:10" x14ac:dyDescent="0.25">
      <c r="A1179" s="174" t="s">
        <v>1417</v>
      </c>
      <c r="B1179" s="174"/>
      <c r="C1179" s="174"/>
      <c r="D1179" s="174" t="s">
        <v>1418</v>
      </c>
      <c r="E1179" s="174"/>
      <c r="F1179" s="354"/>
      <c r="G1179" s="354"/>
      <c r="H1179" s="166"/>
      <c r="I1179" s="174"/>
      <c r="J1179" s="167">
        <v>104468.13</v>
      </c>
    </row>
    <row r="1180" spans="1:10" x14ac:dyDescent="0.25">
      <c r="A1180" s="170" t="s">
        <v>242</v>
      </c>
      <c r="B1180" s="139" t="s">
        <v>1029</v>
      </c>
      <c r="C1180" s="170" t="s">
        <v>1030</v>
      </c>
      <c r="D1180" s="170" t="s">
        <v>1031</v>
      </c>
      <c r="E1180" s="352" t="s">
        <v>1032</v>
      </c>
      <c r="F1180" s="352"/>
      <c r="G1180" s="140" t="s">
        <v>1033</v>
      </c>
      <c r="H1180" s="139" t="s">
        <v>1034</v>
      </c>
      <c r="I1180" s="139" t="s">
        <v>1035</v>
      </c>
      <c r="J1180" s="139" t="s">
        <v>1036</v>
      </c>
    </row>
    <row r="1181" spans="1:10" ht="39.6" customHeight="1" x14ac:dyDescent="0.25">
      <c r="A1181" s="171" t="s">
        <v>1037</v>
      </c>
      <c r="B1181" s="136" t="s">
        <v>243</v>
      </c>
      <c r="C1181" s="171" t="s">
        <v>180</v>
      </c>
      <c r="D1181" s="171" t="s">
        <v>2234</v>
      </c>
      <c r="E1181" s="353" t="s">
        <v>1096</v>
      </c>
      <c r="F1181" s="353"/>
      <c r="G1181" s="137" t="s">
        <v>179</v>
      </c>
      <c r="H1181" s="141">
        <v>1</v>
      </c>
      <c r="I1181" s="138">
        <v>368.38</v>
      </c>
      <c r="J1181" s="138">
        <v>368.38</v>
      </c>
    </row>
    <row r="1182" spans="1:10" ht="25.5" x14ac:dyDescent="0.25">
      <c r="A1182" s="172" t="s">
        <v>1039</v>
      </c>
      <c r="B1182" s="142" t="s">
        <v>1298</v>
      </c>
      <c r="C1182" s="172" t="s">
        <v>180</v>
      </c>
      <c r="D1182" s="172" t="s">
        <v>1299</v>
      </c>
      <c r="E1182" s="350" t="s">
        <v>1042</v>
      </c>
      <c r="F1182" s="350"/>
      <c r="G1182" s="143" t="s">
        <v>1043</v>
      </c>
      <c r="H1182" s="144">
        <v>0.3826</v>
      </c>
      <c r="I1182" s="145">
        <v>20.81</v>
      </c>
      <c r="J1182" s="145">
        <v>7.96</v>
      </c>
    </row>
    <row r="1183" spans="1:10" ht="25.5" x14ac:dyDescent="0.25">
      <c r="A1183" s="172" t="s">
        <v>1039</v>
      </c>
      <c r="B1183" s="142" t="s">
        <v>1063</v>
      </c>
      <c r="C1183" s="172" t="s">
        <v>180</v>
      </c>
      <c r="D1183" s="172" t="s">
        <v>1064</v>
      </c>
      <c r="E1183" s="350" t="s">
        <v>1042</v>
      </c>
      <c r="F1183" s="350"/>
      <c r="G1183" s="143" t="s">
        <v>1043</v>
      </c>
      <c r="H1183" s="144">
        <v>0.191</v>
      </c>
      <c r="I1183" s="145">
        <v>14.76</v>
      </c>
      <c r="J1183" s="145">
        <v>2.81</v>
      </c>
    </row>
    <row r="1184" spans="1:10" ht="38.25" x14ac:dyDescent="0.25">
      <c r="A1184" s="173" t="s">
        <v>1049</v>
      </c>
      <c r="B1184" s="146" t="s">
        <v>1419</v>
      </c>
      <c r="C1184" s="173" t="s">
        <v>180</v>
      </c>
      <c r="D1184" s="173" t="s">
        <v>1420</v>
      </c>
      <c r="E1184" s="349" t="s">
        <v>1052</v>
      </c>
      <c r="F1184" s="349"/>
      <c r="G1184" s="147" t="s">
        <v>187</v>
      </c>
      <c r="H1184" s="148">
        <v>4.8166000000000002</v>
      </c>
      <c r="I1184" s="149">
        <v>0.36</v>
      </c>
      <c r="J1184" s="149">
        <v>1.73</v>
      </c>
    </row>
    <row r="1185" spans="1:10" ht="25.5" x14ac:dyDescent="0.25">
      <c r="A1185" s="173" t="s">
        <v>1049</v>
      </c>
      <c r="B1185" s="146" t="s">
        <v>1421</v>
      </c>
      <c r="C1185" s="173" t="s">
        <v>180</v>
      </c>
      <c r="D1185" s="173" t="s">
        <v>1422</v>
      </c>
      <c r="E1185" s="349" t="s">
        <v>1052</v>
      </c>
      <c r="F1185" s="349"/>
      <c r="G1185" s="147" t="s">
        <v>141</v>
      </c>
      <c r="H1185" s="148">
        <v>6.8503999999999996</v>
      </c>
      <c r="I1185" s="149">
        <v>6.2</v>
      </c>
      <c r="J1185" s="149">
        <v>42.47</v>
      </c>
    </row>
    <row r="1186" spans="1:10" ht="25.5" x14ac:dyDescent="0.25">
      <c r="A1186" s="173" t="s">
        <v>1049</v>
      </c>
      <c r="B1186" s="146" t="s">
        <v>1423</v>
      </c>
      <c r="C1186" s="173" t="s">
        <v>180</v>
      </c>
      <c r="D1186" s="173" t="s">
        <v>1424</v>
      </c>
      <c r="E1186" s="349" t="s">
        <v>1052</v>
      </c>
      <c r="F1186" s="349"/>
      <c r="G1186" s="147" t="s">
        <v>187</v>
      </c>
      <c r="H1186" s="148">
        <v>0.54730000000000001</v>
      </c>
      <c r="I1186" s="149">
        <v>539.78</v>
      </c>
      <c r="J1186" s="149">
        <v>295.42</v>
      </c>
    </row>
    <row r="1187" spans="1:10" ht="25.5" x14ac:dyDescent="0.25">
      <c r="A1187" s="173" t="s">
        <v>1049</v>
      </c>
      <c r="B1187" s="146" t="s">
        <v>1425</v>
      </c>
      <c r="C1187" s="173" t="s">
        <v>180</v>
      </c>
      <c r="D1187" s="173" t="s">
        <v>2701</v>
      </c>
      <c r="E1187" s="349" t="s">
        <v>1052</v>
      </c>
      <c r="F1187" s="349"/>
      <c r="G1187" s="147" t="s">
        <v>1426</v>
      </c>
      <c r="H1187" s="148">
        <v>0.88290000000000002</v>
      </c>
      <c r="I1187" s="149">
        <v>20.38</v>
      </c>
      <c r="J1187" s="149">
        <v>17.989999999999998</v>
      </c>
    </row>
    <row r="1188" spans="1:10" x14ac:dyDescent="0.25">
      <c r="A1188" s="169"/>
      <c r="B1188" s="169"/>
      <c r="C1188" s="169"/>
      <c r="D1188" s="169"/>
      <c r="E1188" s="169" t="s">
        <v>1053</v>
      </c>
      <c r="F1188" s="150">
        <v>8.7799999999999994</v>
      </c>
      <c r="G1188" s="169" t="s">
        <v>1054</v>
      </c>
      <c r="H1188" s="150">
        <v>0</v>
      </c>
      <c r="I1188" s="169" t="s">
        <v>1055</v>
      </c>
      <c r="J1188" s="150">
        <v>8.7799999999999994</v>
      </c>
    </row>
    <row r="1189" spans="1:10" ht="14.45" customHeight="1" x14ac:dyDescent="0.25">
      <c r="A1189" s="169"/>
      <c r="B1189" s="169"/>
      <c r="C1189" s="169"/>
      <c r="D1189" s="169"/>
      <c r="E1189" s="169" t="s">
        <v>2581</v>
      </c>
      <c r="F1189" s="150">
        <v>0</v>
      </c>
      <c r="G1189" s="169"/>
      <c r="H1189" s="351" t="s">
        <v>2582</v>
      </c>
      <c r="I1189" s="351"/>
      <c r="J1189" s="150">
        <v>368.38</v>
      </c>
    </row>
    <row r="1190" spans="1:10" ht="15.75" thickBot="1" x14ac:dyDescent="0.3">
      <c r="A1190" s="161"/>
      <c r="B1190" s="161"/>
      <c r="C1190" s="161"/>
      <c r="D1190" s="161"/>
      <c r="E1190" s="161"/>
      <c r="F1190" s="161"/>
      <c r="G1190" s="161" t="s">
        <v>1056</v>
      </c>
      <c r="H1190" s="151">
        <v>11.52</v>
      </c>
      <c r="I1190" s="161" t="s">
        <v>1057</v>
      </c>
      <c r="J1190" s="162">
        <v>4243.7299999999996</v>
      </c>
    </row>
    <row r="1191" spans="1:10" ht="15.75" thickTop="1" x14ac:dyDescent="0.25">
      <c r="A1191" s="152"/>
      <c r="B1191" s="152"/>
      <c r="C1191" s="152"/>
      <c r="D1191" s="152"/>
      <c r="E1191" s="152"/>
      <c r="F1191" s="152"/>
      <c r="G1191" s="152"/>
      <c r="H1191" s="152"/>
      <c r="I1191" s="152"/>
      <c r="J1191" s="152"/>
    </row>
    <row r="1192" spans="1:10" x14ac:dyDescent="0.25">
      <c r="A1192" s="170" t="s">
        <v>244</v>
      </c>
      <c r="B1192" s="139" t="s">
        <v>1029</v>
      </c>
      <c r="C1192" s="170" t="s">
        <v>1030</v>
      </c>
      <c r="D1192" s="170" t="s">
        <v>1031</v>
      </c>
      <c r="E1192" s="352" t="s">
        <v>1032</v>
      </c>
      <c r="F1192" s="352"/>
      <c r="G1192" s="140" t="s">
        <v>1033</v>
      </c>
      <c r="H1192" s="139" t="s">
        <v>1034</v>
      </c>
      <c r="I1192" s="139" t="s">
        <v>1035</v>
      </c>
      <c r="J1192" s="139" t="s">
        <v>1036</v>
      </c>
    </row>
    <row r="1193" spans="1:10" ht="39.6" customHeight="1" x14ac:dyDescent="0.25">
      <c r="A1193" s="171" t="s">
        <v>1037</v>
      </c>
      <c r="B1193" s="136" t="s">
        <v>243</v>
      </c>
      <c r="C1193" s="171" t="s">
        <v>180</v>
      </c>
      <c r="D1193" s="171" t="s">
        <v>2234</v>
      </c>
      <c r="E1193" s="353" t="s">
        <v>1096</v>
      </c>
      <c r="F1193" s="353"/>
      <c r="G1193" s="137" t="s">
        <v>179</v>
      </c>
      <c r="H1193" s="141">
        <v>1</v>
      </c>
      <c r="I1193" s="138">
        <v>368.38</v>
      </c>
      <c r="J1193" s="138">
        <v>368.38</v>
      </c>
    </row>
    <row r="1194" spans="1:10" ht="25.5" x14ac:dyDescent="0.25">
      <c r="A1194" s="172" t="s">
        <v>1039</v>
      </c>
      <c r="B1194" s="142" t="s">
        <v>1298</v>
      </c>
      <c r="C1194" s="172" t="s">
        <v>180</v>
      </c>
      <c r="D1194" s="172" t="s">
        <v>1299</v>
      </c>
      <c r="E1194" s="350" t="s">
        <v>1042</v>
      </c>
      <c r="F1194" s="350"/>
      <c r="G1194" s="143" t="s">
        <v>1043</v>
      </c>
      <c r="H1194" s="144">
        <v>0.3826</v>
      </c>
      <c r="I1194" s="145">
        <v>20.81</v>
      </c>
      <c r="J1194" s="145">
        <v>7.96</v>
      </c>
    </row>
    <row r="1195" spans="1:10" ht="25.5" x14ac:dyDescent="0.25">
      <c r="A1195" s="172" t="s">
        <v>1039</v>
      </c>
      <c r="B1195" s="142" t="s">
        <v>1063</v>
      </c>
      <c r="C1195" s="172" t="s">
        <v>180</v>
      </c>
      <c r="D1195" s="172" t="s">
        <v>1064</v>
      </c>
      <c r="E1195" s="350" t="s">
        <v>1042</v>
      </c>
      <c r="F1195" s="350"/>
      <c r="G1195" s="143" t="s">
        <v>1043</v>
      </c>
      <c r="H1195" s="144">
        <v>0.191</v>
      </c>
      <c r="I1195" s="145">
        <v>14.76</v>
      </c>
      <c r="J1195" s="145">
        <v>2.81</v>
      </c>
    </row>
    <row r="1196" spans="1:10" ht="38.25" x14ac:dyDescent="0.25">
      <c r="A1196" s="173" t="s">
        <v>1049</v>
      </c>
      <c r="B1196" s="146" t="s">
        <v>1419</v>
      </c>
      <c r="C1196" s="173" t="s">
        <v>180</v>
      </c>
      <c r="D1196" s="173" t="s">
        <v>1420</v>
      </c>
      <c r="E1196" s="349" t="s">
        <v>1052</v>
      </c>
      <c r="F1196" s="349"/>
      <c r="G1196" s="147" t="s">
        <v>187</v>
      </c>
      <c r="H1196" s="148">
        <v>4.8166000000000002</v>
      </c>
      <c r="I1196" s="149">
        <v>0.36</v>
      </c>
      <c r="J1196" s="149">
        <v>1.73</v>
      </c>
    </row>
    <row r="1197" spans="1:10" ht="25.5" x14ac:dyDescent="0.25">
      <c r="A1197" s="173" t="s">
        <v>1049</v>
      </c>
      <c r="B1197" s="146" t="s">
        <v>1421</v>
      </c>
      <c r="C1197" s="173" t="s">
        <v>180</v>
      </c>
      <c r="D1197" s="173" t="s">
        <v>1422</v>
      </c>
      <c r="E1197" s="349" t="s">
        <v>1052</v>
      </c>
      <c r="F1197" s="349"/>
      <c r="G1197" s="147" t="s">
        <v>141</v>
      </c>
      <c r="H1197" s="148">
        <v>6.8503999999999996</v>
      </c>
      <c r="I1197" s="149">
        <v>6.2</v>
      </c>
      <c r="J1197" s="149">
        <v>42.47</v>
      </c>
    </row>
    <row r="1198" spans="1:10" ht="25.5" x14ac:dyDescent="0.25">
      <c r="A1198" s="173" t="s">
        <v>1049</v>
      </c>
      <c r="B1198" s="146" t="s">
        <v>1423</v>
      </c>
      <c r="C1198" s="173" t="s">
        <v>180</v>
      </c>
      <c r="D1198" s="173" t="s">
        <v>1424</v>
      </c>
      <c r="E1198" s="349" t="s">
        <v>1052</v>
      </c>
      <c r="F1198" s="349"/>
      <c r="G1198" s="147" t="s">
        <v>187</v>
      </c>
      <c r="H1198" s="148">
        <v>0.54730000000000001</v>
      </c>
      <c r="I1198" s="149">
        <v>539.78</v>
      </c>
      <c r="J1198" s="149">
        <v>295.42</v>
      </c>
    </row>
    <row r="1199" spans="1:10" ht="25.5" x14ac:dyDescent="0.25">
      <c r="A1199" s="173" t="s">
        <v>1049</v>
      </c>
      <c r="B1199" s="146" t="s">
        <v>1425</v>
      </c>
      <c r="C1199" s="173" t="s">
        <v>180</v>
      </c>
      <c r="D1199" s="173" t="s">
        <v>2701</v>
      </c>
      <c r="E1199" s="349" t="s">
        <v>1052</v>
      </c>
      <c r="F1199" s="349"/>
      <c r="G1199" s="147" t="s">
        <v>1426</v>
      </c>
      <c r="H1199" s="148">
        <v>0.88290000000000002</v>
      </c>
      <c r="I1199" s="149">
        <v>20.38</v>
      </c>
      <c r="J1199" s="149">
        <v>17.989999999999998</v>
      </c>
    </row>
    <row r="1200" spans="1:10" x14ac:dyDescent="0.25">
      <c r="A1200" s="169"/>
      <c r="B1200" s="169"/>
      <c r="C1200" s="169"/>
      <c r="D1200" s="169"/>
      <c r="E1200" s="169" t="s">
        <v>1053</v>
      </c>
      <c r="F1200" s="150">
        <v>8.7799999999999994</v>
      </c>
      <c r="G1200" s="169" t="s">
        <v>1054</v>
      </c>
      <c r="H1200" s="150">
        <v>0</v>
      </c>
      <c r="I1200" s="169" t="s">
        <v>1055</v>
      </c>
      <c r="J1200" s="150">
        <v>8.7799999999999994</v>
      </c>
    </row>
    <row r="1201" spans="1:10" ht="14.45" customHeight="1" x14ac:dyDescent="0.25">
      <c r="A1201" s="169"/>
      <c r="B1201" s="169"/>
      <c r="C1201" s="169"/>
      <c r="D1201" s="169"/>
      <c r="E1201" s="169" t="s">
        <v>2581</v>
      </c>
      <c r="F1201" s="150">
        <v>0</v>
      </c>
      <c r="G1201" s="169"/>
      <c r="H1201" s="351" t="s">
        <v>2582</v>
      </c>
      <c r="I1201" s="351"/>
      <c r="J1201" s="150">
        <v>368.38</v>
      </c>
    </row>
    <row r="1202" spans="1:10" ht="15.75" thickBot="1" x14ac:dyDescent="0.3">
      <c r="A1202" s="161"/>
      <c r="B1202" s="161"/>
      <c r="C1202" s="161"/>
      <c r="D1202" s="161"/>
      <c r="E1202" s="161"/>
      <c r="F1202" s="161"/>
      <c r="G1202" s="161" t="s">
        <v>1056</v>
      </c>
      <c r="H1202" s="151">
        <v>2.1</v>
      </c>
      <c r="I1202" s="161" t="s">
        <v>1057</v>
      </c>
      <c r="J1202" s="162">
        <v>773.59</v>
      </c>
    </row>
    <row r="1203" spans="1:10" ht="15.75" thickTop="1" x14ac:dyDescent="0.25">
      <c r="A1203" s="152"/>
      <c r="B1203" s="152"/>
      <c r="C1203" s="152"/>
      <c r="D1203" s="152"/>
      <c r="E1203" s="152"/>
      <c r="F1203" s="152"/>
      <c r="G1203" s="152"/>
      <c r="H1203" s="152"/>
      <c r="I1203" s="152"/>
      <c r="J1203" s="152"/>
    </row>
    <row r="1204" spans="1:10" x14ac:dyDescent="0.25">
      <c r="A1204" s="170" t="s">
        <v>245</v>
      </c>
      <c r="B1204" s="139" t="s">
        <v>1029</v>
      </c>
      <c r="C1204" s="170" t="s">
        <v>1030</v>
      </c>
      <c r="D1204" s="170" t="s">
        <v>1031</v>
      </c>
      <c r="E1204" s="352" t="s">
        <v>1032</v>
      </c>
      <c r="F1204" s="352"/>
      <c r="G1204" s="140" t="s">
        <v>1033</v>
      </c>
      <c r="H1204" s="139" t="s">
        <v>1034</v>
      </c>
      <c r="I1204" s="139" t="s">
        <v>1035</v>
      </c>
      <c r="J1204" s="139" t="s">
        <v>1036</v>
      </c>
    </row>
    <row r="1205" spans="1:10" ht="63.75" x14ac:dyDescent="0.25">
      <c r="A1205" s="171" t="s">
        <v>1037</v>
      </c>
      <c r="B1205" s="136" t="s">
        <v>496</v>
      </c>
      <c r="C1205" s="171" t="s">
        <v>178</v>
      </c>
      <c r="D1205" s="171" t="s">
        <v>497</v>
      </c>
      <c r="E1205" s="353" t="s">
        <v>1096</v>
      </c>
      <c r="F1205" s="353"/>
      <c r="G1205" s="137" t="s">
        <v>375</v>
      </c>
      <c r="H1205" s="141">
        <v>1</v>
      </c>
      <c r="I1205" s="138">
        <v>678.18</v>
      </c>
      <c r="J1205" s="138">
        <v>678.18</v>
      </c>
    </row>
    <row r="1206" spans="1:10" ht="25.5" x14ac:dyDescent="0.25">
      <c r="A1206" s="172" t="s">
        <v>1039</v>
      </c>
      <c r="B1206" s="142" t="s">
        <v>1427</v>
      </c>
      <c r="C1206" s="172" t="s">
        <v>180</v>
      </c>
      <c r="D1206" s="172" t="s">
        <v>2702</v>
      </c>
      <c r="E1206" s="350" t="s">
        <v>1042</v>
      </c>
      <c r="F1206" s="350"/>
      <c r="G1206" s="143" t="s">
        <v>184</v>
      </c>
      <c r="H1206" s="144">
        <v>0.22900000000000001</v>
      </c>
      <c r="I1206" s="145">
        <v>386.17</v>
      </c>
      <c r="J1206" s="145">
        <v>88.43</v>
      </c>
    </row>
    <row r="1207" spans="1:10" ht="25.5" x14ac:dyDescent="0.25">
      <c r="A1207" s="172" t="s">
        <v>1039</v>
      </c>
      <c r="B1207" s="142" t="s">
        <v>1409</v>
      </c>
      <c r="C1207" s="172" t="s">
        <v>180</v>
      </c>
      <c r="D1207" s="172" t="s">
        <v>1410</v>
      </c>
      <c r="E1207" s="350" t="s">
        <v>1042</v>
      </c>
      <c r="F1207" s="350"/>
      <c r="G1207" s="143" t="s">
        <v>1043</v>
      </c>
      <c r="H1207" s="144">
        <v>4.2850000000000001</v>
      </c>
      <c r="I1207" s="145">
        <v>18.62</v>
      </c>
      <c r="J1207" s="145">
        <v>79.78</v>
      </c>
    </row>
    <row r="1208" spans="1:10" ht="25.5" x14ac:dyDescent="0.25">
      <c r="A1208" s="172" t="s">
        <v>1039</v>
      </c>
      <c r="B1208" s="142" t="s">
        <v>1063</v>
      </c>
      <c r="C1208" s="172" t="s">
        <v>180</v>
      </c>
      <c r="D1208" s="172" t="s">
        <v>1064</v>
      </c>
      <c r="E1208" s="350" t="s">
        <v>1042</v>
      </c>
      <c r="F1208" s="350"/>
      <c r="G1208" s="143" t="s">
        <v>1043</v>
      </c>
      <c r="H1208" s="144">
        <v>2.9510000000000001</v>
      </c>
      <c r="I1208" s="145">
        <v>14.76</v>
      </c>
      <c r="J1208" s="145">
        <v>43.55</v>
      </c>
    </row>
    <row r="1209" spans="1:10" ht="25.5" x14ac:dyDescent="0.25">
      <c r="A1209" s="172" t="s">
        <v>1039</v>
      </c>
      <c r="B1209" s="142" t="s">
        <v>1298</v>
      </c>
      <c r="C1209" s="172" t="s">
        <v>180</v>
      </c>
      <c r="D1209" s="172" t="s">
        <v>1299</v>
      </c>
      <c r="E1209" s="350" t="s">
        <v>1042</v>
      </c>
      <c r="F1209" s="350"/>
      <c r="G1209" s="143" t="s">
        <v>1043</v>
      </c>
      <c r="H1209" s="144">
        <v>1.617</v>
      </c>
      <c r="I1209" s="145">
        <v>20.81</v>
      </c>
      <c r="J1209" s="145">
        <v>33.64</v>
      </c>
    </row>
    <row r="1210" spans="1:10" ht="38.25" x14ac:dyDescent="0.25">
      <c r="A1210" s="173" t="s">
        <v>1049</v>
      </c>
      <c r="B1210" s="146" t="s">
        <v>1428</v>
      </c>
      <c r="C1210" s="173" t="s">
        <v>180</v>
      </c>
      <c r="D1210" s="173" t="s">
        <v>1429</v>
      </c>
      <c r="E1210" s="349" t="s">
        <v>1052</v>
      </c>
      <c r="F1210" s="349"/>
      <c r="G1210" s="147" t="s">
        <v>187</v>
      </c>
      <c r="H1210" s="148">
        <v>1</v>
      </c>
      <c r="I1210" s="149">
        <v>176.53</v>
      </c>
      <c r="J1210" s="149">
        <v>176.53</v>
      </c>
    </row>
    <row r="1211" spans="1:10" ht="51" x14ac:dyDescent="0.25">
      <c r="A1211" s="173" t="s">
        <v>1049</v>
      </c>
      <c r="B1211" s="146" t="s">
        <v>1430</v>
      </c>
      <c r="C1211" s="173" t="s">
        <v>180</v>
      </c>
      <c r="D1211" s="173" t="s">
        <v>1431</v>
      </c>
      <c r="E1211" s="349" t="s">
        <v>1052</v>
      </c>
      <c r="F1211" s="349"/>
      <c r="G1211" s="147" t="s">
        <v>1432</v>
      </c>
      <c r="H1211" s="148">
        <v>2</v>
      </c>
      <c r="I1211" s="149">
        <v>109</v>
      </c>
      <c r="J1211" s="149">
        <v>218</v>
      </c>
    </row>
    <row r="1212" spans="1:10" ht="38.25" x14ac:dyDescent="0.25">
      <c r="A1212" s="173" t="s">
        <v>1049</v>
      </c>
      <c r="B1212" s="146" t="s">
        <v>1433</v>
      </c>
      <c r="C1212" s="173" t="s">
        <v>180</v>
      </c>
      <c r="D1212" s="173" t="s">
        <v>1434</v>
      </c>
      <c r="E1212" s="349" t="s">
        <v>1052</v>
      </c>
      <c r="F1212" s="349"/>
      <c r="G1212" s="147" t="s">
        <v>141</v>
      </c>
      <c r="H1212" s="148">
        <v>10.4</v>
      </c>
      <c r="I1212" s="149">
        <v>3.3</v>
      </c>
      <c r="J1212" s="149">
        <v>34.32</v>
      </c>
    </row>
    <row r="1213" spans="1:10" x14ac:dyDescent="0.25">
      <c r="A1213" s="173" t="s">
        <v>1049</v>
      </c>
      <c r="B1213" s="146" t="s">
        <v>1435</v>
      </c>
      <c r="C1213" s="173" t="s">
        <v>180</v>
      </c>
      <c r="D1213" s="173" t="s">
        <v>1436</v>
      </c>
      <c r="E1213" s="349" t="s">
        <v>1052</v>
      </c>
      <c r="F1213" s="349"/>
      <c r="G1213" s="147" t="s">
        <v>144</v>
      </c>
      <c r="H1213" s="148">
        <v>0.03</v>
      </c>
      <c r="I1213" s="149">
        <v>12.12</v>
      </c>
      <c r="J1213" s="149">
        <v>0.36</v>
      </c>
    </row>
    <row r="1214" spans="1:10" x14ac:dyDescent="0.25">
      <c r="A1214" s="173" t="s">
        <v>1049</v>
      </c>
      <c r="B1214" s="146" t="s">
        <v>1073</v>
      </c>
      <c r="C1214" s="173" t="s">
        <v>180</v>
      </c>
      <c r="D1214" s="173" t="s">
        <v>1074</v>
      </c>
      <c r="E1214" s="349" t="s">
        <v>1052</v>
      </c>
      <c r="F1214" s="349"/>
      <c r="G1214" s="147" t="s">
        <v>144</v>
      </c>
      <c r="H1214" s="148">
        <v>0.2</v>
      </c>
      <c r="I1214" s="149">
        <v>10.6</v>
      </c>
      <c r="J1214" s="149">
        <v>2.12</v>
      </c>
    </row>
    <row r="1215" spans="1:10" ht="25.5" x14ac:dyDescent="0.25">
      <c r="A1215" s="173" t="s">
        <v>1049</v>
      </c>
      <c r="B1215" s="146" t="s">
        <v>1437</v>
      </c>
      <c r="C1215" s="173" t="s">
        <v>180</v>
      </c>
      <c r="D1215" s="173" t="s">
        <v>1438</v>
      </c>
      <c r="E1215" s="349" t="s">
        <v>1052</v>
      </c>
      <c r="F1215" s="349"/>
      <c r="G1215" s="147" t="s">
        <v>1070</v>
      </c>
      <c r="H1215" s="148">
        <v>0.17369999999999999</v>
      </c>
      <c r="I1215" s="149">
        <v>6.09</v>
      </c>
      <c r="J1215" s="149">
        <v>1.05</v>
      </c>
    </row>
    <row r="1216" spans="1:10" x14ac:dyDescent="0.25">
      <c r="A1216" s="173" t="s">
        <v>1049</v>
      </c>
      <c r="B1216" s="146" t="s">
        <v>1439</v>
      </c>
      <c r="C1216" s="173" t="s">
        <v>180</v>
      </c>
      <c r="D1216" s="173" t="s">
        <v>1440</v>
      </c>
      <c r="E1216" s="349" t="s">
        <v>1052</v>
      </c>
      <c r="F1216" s="349"/>
      <c r="G1216" s="147" t="s">
        <v>144</v>
      </c>
      <c r="H1216" s="148">
        <v>1.0800000000000001E-2</v>
      </c>
      <c r="I1216" s="149">
        <v>14.2</v>
      </c>
      <c r="J1216" s="149">
        <v>0.15</v>
      </c>
    </row>
    <row r="1217" spans="1:10" x14ac:dyDescent="0.25">
      <c r="A1217" s="173" t="s">
        <v>1049</v>
      </c>
      <c r="B1217" s="146" t="s">
        <v>1080</v>
      </c>
      <c r="C1217" s="173" t="s">
        <v>180</v>
      </c>
      <c r="D1217" s="173" t="s">
        <v>1081</v>
      </c>
      <c r="E1217" s="349" t="s">
        <v>1052</v>
      </c>
      <c r="F1217" s="349"/>
      <c r="G1217" s="147" t="s">
        <v>144</v>
      </c>
      <c r="H1217" s="148">
        <v>2.35E-2</v>
      </c>
      <c r="I1217" s="149">
        <v>10.78</v>
      </c>
      <c r="J1217" s="149">
        <v>0.25</v>
      </c>
    </row>
    <row r="1218" spans="1:10" x14ac:dyDescent="0.25">
      <c r="A1218" s="169"/>
      <c r="B1218" s="169"/>
      <c r="C1218" s="169"/>
      <c r="D1218" s="169"/>
      <c r="E1218" s="169" t="s">
        <v>1053</v>
      </c>
      <c r="F1218" s="150">
        <v>148.56</v>
      </c>
      <c r="G1218" s="169" t="s">
        <v>1054</v>
      </c>
      <c r="H1218" s="150">
        <v>0</v>
      </c>
      <c r="I1218" s="169" t="s">
        <v>1055</v>
      </c>
      <c r="J1218" s="150">
        <v>148.56</v>
      </c>
    </row>
    <row r="1219" spans="1:10" ht="14.45" customHeight="1" x14ac:dyDescent="0.25">
      <c r="A1219" s="169"/>
      <c r="B1219" s="169"/>
      <c r="C1219" s="169"/>
      <c r="D1219" s="169"/>
      <c r="E1219" s="169" t="s">
        <v>2581</v>
      </c>
      <c r="F1219" s="150">
        <v>0</v>
      </c>
      <c r="G1219" s="169"/>
      <c r="H1219" s="351" t="s">
        <v>2582</v>
      </c>
      <c r="I1219" s="351"/>
      <c r="J1219" s="150">
        <v>678.18</v>
      </c>
    </row>
    <row r="1220" spans="1:10" ht="15.75" thickBot="1" x14ac:dyDescent="0.3">
      <c r="A1220" s="161"/>
      <c r="B1220" s="161"/>
      <c r="C1220" s="161"/>
      <c r="D1220" s="161"/>
      <c r="E1220" s="161"/>
      <c r="F1220" s="161"/>
      <c r="G1220" s="161" t="s">
        <v>1056</v>
      </c>
      <c r="H1220" s="151">
        <v>22</v>
      </c>
      <c r="I1220" s="161" t="s">
        <v>1057</v>
      </c>
      <c r="J1220" s="162">
        <v>14919.96</v>
      </c>
    </row>
    <row r="1221" spans="1:10" ht="15.75" thickTop="1" x14ac:dyDescent="0.25">
      <c r="A1221" s="152"/>
      <c r="B1221" s="152"/>
      <c r="C1221" s="152"/>
      <c r="D1221" s="152"/>
      <c r="E1221" s="152"/>
      <c r="F1221" s="152"/>
      <c r="G1221" s="152"/>
      <c r="H1221" s="152"/>
      <c r="I1221" s="152"/>
      <c r="J1221" s="152"/>
    </row>
    <row r="1222" spans="1:10" x14ac:dyDescent="0.25">
      <c r="A1222" s="170" t="s">
        <v>246</v>
      </c>
      <c r="B1222" s="139" t="s">
        <v>1029</v>
      </c>
      <c r="C1222" s="170" t="s">
        <v>1030</v>
      </c>
      <c r="D1222" s="170" t="s">
        <v>1031</v>
      </c>
      <c r="E1222" s="352" t="s">
        <v>1032</v>
      </c>
      <c r="F1222" s="352"/>
      <c r="G1222" s="140" t="s">
        <v>1033</v>
      </c>
      <c r="H1222" s="139" t="s">
        <v>1034</v>
      </c>
      <c r="I1222" s="139" t="s">
        <v>1035</v>
      </c>
      <c r="J1222" s="139" t="s">
        <v>1036</v>
      </c>
    </row>
    <row r="1223" spans="1:10" ht="25.5" x14ac:dyDescent="0.25">
      <c r="A1223" s="171" t="s">
        <v>1037</v>
      </c>
      <c r="B1223" s="136" t="s">
        <v>2235</v>
      </c>
      <c r="C1223" s="171" t="s">
        <v>186</v>
      </c>
      <c r="D1223" s="171" t="s">
        <v>2236</v>
      </c>
      <c r="E1223" s="353" t="s">
        <v>1263</v>
      </c>
      <c r="F1223" s="353"/>
      <c r="G1223" s="137" t="s">
        <v>179</v>
      </c>
      <c r="H1223" s="141">
        <v>1</v>
      </c>
      <c r="I1223" s="138">
        <v>516.54999999999995</v>
      </c>
      <c r="J1223" s="138">
        <v>516.54999999999995</v>
      </c>
    </row>
    <row r="1224" spans="1:10" ht="25.5" x14ac:dyDescent="0.25">
      <c r="A1224" s="172" t="s">
        <v>1039</v>
      </c>
      <c r="B1224" s="142" t="s">
        <v>2703</v>
      </c>
      <c r="C1224" s="172" t="s">
        <v>186</v>
      </c>
      <c r="D1224" s="172" t="s">
        <v>2704</v>
      </c>
      <c r="E1224" s="350" t="s">
        <v>1263</v>
      </c>
      <c r="F1224" s="350"/>
      <c r="G1224" s="143" t="s">
        <v>179</v>
      </c>
      <c r="H1224" s="144">
        <v>1</v>
      </c>
      <c r="I1224" s="145">
        <v>129.97999999999999</v>
      </c>
      <c r="J1224" s="145">
        <v>129.97999999999999</v>
      </c>
    </row>
    <row r="1225" spans="1:10" ht="25.5" x14ac:dyDescent="0.25">
      <c r="A1225" s="173" t="s">
        <v>1049</v>
      </c>
      <c r="B1225" s="146" t="s">
        <v>2705</v>
      </c>
      <c r="C1225" s="173" t="s">
        <v>186</v>
      </c>
      <c r="D1225" s="173" t="s">
        <v>2236</v>
      </c>
      <c r="E1225" s="349" t="s">
        <v>1052</v>
      </c>
      <c r="F1225" s="349"/>
      <c r="G1225" s="147" t="s">
        <v>179</v>
      </c>
      <c r="H1225" s="148">
        <v>1</v>
      </c>
      <c r="I1225" s="149">
        <v>386.57</v>
      </c>
      <c r="J1225" s="149">
        <v>386.57</v>
      </c>
    </row>
    <row r="1226" spans="1:10" x14ac:dyDescent="0.25">
      <c r="A1226" s="169"/>
      <c r="B1226" s="169"/>
      <c r="C1226" s="169"/>
      <c r="D1226" s="169"/>
      <c r="E1226" s="169" t="s">
        <v>1053</v>
      </c>
      <c r="F1226" s="150">
        <v>85.89</v>
      </c>
      <c r="G1226" s="169" t="s">
        <v>1054</v>
      </c>
      <c r="H1226" s="150">
        <v>0</v>
      </c>
      <c r="I1226" s="169" t="s">
        <v>1055</v>
      </c>
      <c r="J1226" s="150">
        <v>85.89</v>
      </c>
    </row>
    <row r="1227" spans="1:10" ht="14.45" customHeight="1" x14ac:dyDescent="0.25">
      <c r="A1227" s="169"/>
      <c r="B1227" s="169"/>
      <c r="C1227" s="169"/>
      <c r="D1227" s="169"/>
      <c r="E1227" s="169" t="s">
        <v>2581</v>
      </c>
      <c r="F1227" s="150">
        <v>0</v>
      </c>
      <c r="G1227" s="169"/>
      <c r="H1227" s="351" t="s">
        <v>2582</v>
      </c>
      <c r="I1227" s="351"/>
      <c r="J1227" s="150">
        <v>516.54999999999995</v>
      </c>
    </row>
    <row r="1228" spans="1:10" ht="15.75" thickBot="1" x14ac:dyDescent="0.3">
      <c r="A1228" s="161"/>
      <c r="B1228" s="161"/>
      <c r="C1228" s="161"/>
      <c r="D1228" s="161"/>
      <c r="E1228" s="161"/>
      <c r="F1228" s="161"/>
      <c r="G1228" s="161" t="s">
        <v>1056</v>
      </c>
      <c r="H1228" s="151">
        <v>0.6</v>
      </c>
      <c r="I1228" s="161" t="s">
        <v>1057</v>
      </c>
      <c r="J1228" s="162">
        <v>309.93</v>
      </c>
    </row>
    <row r="1229" spans="1:10" ht="15.75" thickTop="1" x14ac:dyDescent="0.25">
      <c r="A1229" s="152"/>
      <c r="B1229" s="152"/>
      <c r="C1229" s="152"/>
      <c r="D1229" s="152"/>
      <c r="E1229" s="152"/>
      <c r="F1229" s="152"/>
      <c r="G1229" s="152"/>
      <c r="H1229" s="152"/>
      <c r="I1229" s="152"/>
      <c r="J1229" s="152"/>
    </row>
    <row r="1230" spans="1:10" x14ac:dyDescent="0.25">
      <c r="A1230" s="170" t="s">
        <v>247</v>
      </c>
      <c r="B1230" s="139" t="s">
        <v>1029</v>
      </c>
      <c r="C1230" s="170" t="s">
        <v>1030</v>
      </c>
      <c r="D1230" s="170" t="s">
        <v>1031</v>
      </c>
      <c r="E1230" s="352" t="s">
        <v>1032</v>
      </c>
      <c r="F1230" s="352"/>
      <c r="G1230" s="140" t="s">
        <v>1033</v>
      </c>
      <c r="H1230" s="139" t="s">
        <v>1034</v>
      </c>
      <c r="I1230" s="139" t="s">
        <v>1035</v>
      </c>
      <c r="J1230" s="139" t="s">
        <v>1036</v>
      </c>
    </row>
    <row r="1231" spans="1:10" ht="26.45" customHeight="1" x14ac:dyDescent="0.25">
      <c r="A1231" s="171" t="s">
        <v>1037</v>
      </c>
      <c r="B1231" s="136" t="s">
        <v>498</v>
      </c>
      <c r="C1231" s="171" t="s">
        <v>178</v>
      </c>
      <c r="D1231" s="171" t="s">
        <v>499</v>
      </c>
      <c r="E1231" s="353" t="s">
        <v>1096</v>
      </c>
      <c r="F1231" s="353"/>
      <c r="G1231" s="137" t="s">
        <v>187</v>
      </c>
      <c r="H1231" s="141">
        <v>1</v>
      </c>
      <c r="I1231" s="138">
        <v>3373.45</v>
      </c>
      <c r="J1231" s="138">
        <v>3373.45</v>
      </c>
    </row>
    <row r="1232" spans="1:10" ht="25.5" x14ac:dyDescent="0.25">
      <c r="A1232" s="172" t="s">
        <v>1039</v>
      </c>
      <c r="B1232" s="142" t="s">
        <v>1441</v>
      </c>
      <c r="C1232" s="172" t="s">
        <v>180</v>
      </c>
      <c r="D1232" s="172" t="s">
        <v>1442</v>
      </c>
      <c r="E1232" s="350" t="s">
        <v>1042</v>
      </c>
      <c r="F1232" s="350"/>
      <c r="G1232" s="143" t="s">
        <v>1043</v>
      </c>
      <c r="H1232" s="144">
        <v>0.6</v>
      </c>
      <c r="I1232" s="145">
        <v>17.489999999999998</v>
      </c>
      <c r="J1232" s="145">
        <v>10.49</v>
      </c>
    </row>
    <row r="1233" spans="1:10" ht="51" x14ac:dyDescent="0.25">
      <c r="A1233" s="173" t="s">
        <v>1049</v>
      </c>
      <c r="B1233" s="146" t="s">
        <v>1443</v>
      </c>
      <c r="C1233" s="173" t="s">
        <v>180</v>
      </c>
      <c r="D1233" s="173" t="s">
        <v>1444</v>
      </c>
      <c r="E1233" s="349" t="s">
        <v>1052</v>
      </c>
      <c r="F1233" s="349"/>
      <c r="G1233" s="147" t="s">
        <v>851</v>
      </c>
      <c r="H1233" s="148">
        <v>2</v>
      </c>
      <c r="I1233" s="149">
        <v>320.35000000000002</v>
      </c>
      <c r="J1233" s="149">
        <v>640.70000000000005</v>
      </c>
    </row>
    <row r="1234" spans="1:10" x14ac:dyDescent="0.25">
      <c r="A1234" s="173" t="s">
        <v>1049</v>
      </c>
      <c r="B1234" s="146" t="s">
        <v>1445</v>
      </c>
      <c r="C1234" s="173" t="s">
        <v>180</v>
      </c>
      <c r="D1234" s="173" t="s">
        <v>1446</v>
      </c>
      <c r="E1234" s="349" t="s">
        <v>1052</v>
      </c>
      <c r="F1234" s="349"/>
      <c r="G1234" s="147" t="s">
        <v>179</v>
      </c>
      <c r="H1234" s="148">
        <v>4.2</v>
      </c>
      <c r="I1234" s="149">
        <v>187.22</v>
      </c>
      <c r="J1234" s="149">
        <v>786.32</v>
      </c>
    </row>
    <row r="1235" spans="1:10" x14ac:dyDescent="0.25">
      <c r="A1235" s="173" t="s">
        <v>1049</v>
      </c>
      <c r="B1235" s="146" t="s">
        <v>1447</v>
      </c>
      <c r="C1235" s="173" t="s">
        <v>180</v>
      </c>
      <c r="D1235" s="173" t="s">
        <v>1448</v>
      </c>
      <c r="E1235" s="349" t="s">
        <v>1052</v>
      </c>
      <c r="F1235" s="349"/>
      <c r="G1235" s="147" t="s">
        <v>187</v>
      </c>
      <c r="H1235" s="148">
        <v>2</v>
      </c>
      <c r="I1235" s="149">
        <v>955.98</v>
      </c>
      <c r="J1235" s="149">
        <v>1911.96</v>
      </c>
    </row>
    <row r="1236" spans="1:10" ht="51" x14ac:dyDescent="0.25">
      <c r="A1236" s="173" t="s">
        <v>1049</v>
      </c>
      <c r="B1236" s="146" t="s">
        <v>1449</v>
      </c>
      <c r="C1236" s="173" t="s">
        <v>180</v>
      </c>
      <c r="D1236" s="173" t="s">
        <v>2706</v>
      </c>
      <c r="E1236" s="349" t="s">
        <v>1052</v>
      </c>
      <c r="F1236" s="349"/>
      <c r="G1236" s="147" t="s">
        <v>187</v>
      </c>
      <c r="H1236" s="148">
        <v>2</v>
      </c>
      <c r="I1236" s="149">
        <v>11.99</v>
      </c>
      <c r="J1236" s="149">
        <v>23.98</v>
      </c>
    </row>
    <row r="1237" spans="1:10" x14ac:dyDescent="0.25">
      <c r="A1237" s="169"/>
      <c r="B1237" s="169"/>
      <c r="C1237" s="169"/>
      <c r="D1237" s="169"/>
      <c r="E1237" s="169" t="s">
        <v>1053</v>
      </c>
      <c r="F1237" s="150">
        <v>8.39</v>
      </c>
      <c r="G1237" s="169" t="s">
        <v>1054</v>
      </c>
      <c r="H1237" s="150">
        <v>0</v>
      </c>
      <c r="I1237" s="169" t="s">
        <v>1055</v>
      </c>
      <c r="J1237" s="150">
        <v>8.39</v>
      </c>
    </row>
    <row r="1238" spans="1:10" ht="14.45" customHeight="1" x14ac:dyDescent="0.25">
      <c r="A1238" s="169"/>
      <c r="B1238" s="169"/>
      <c r="C1238" s="169"/>
      <c r="D1238" s="169"/>
      <c r="E1238" s="169" t="s">
        <v>2581</v>
      </c>
      <c r="F1238" s="150">
        <v>0</v>
      </c>
      <c r="G1238" s="169"/>
      <c r="H1238" s="351" t="s">
        <v>2582</v>
      </c>
      <c r="I1238" s="351"/>
      <c r="J1238" s="150">
        <v>3373.45</v>
      </c>
    </row>
    <row r="1239" spans="1:10" ht="15.75" thickBot="1" x14ac:dyDescent="0.3">
      <c r="A1239" s="161"/>
      <c r="B1239" s="161"/>
      <c r="C1239" s="161"/>
      <c r="D1239" s="161"/>
      <c r="E1239" s="161"/>
      <c r="F1239" s="161"/>
      <c r="G1239" s="161" t="s">
        <v>1056</v>
      </c>
      <c r="H1239" s="151">
        <v>1</v>
      </c>
      <c r="I1239" s="161" t="s">
        <v>1057</v>
      </c>
      <c r="J1239" s="162">
        <v>3373.45</v>
      </c>
    </row>
    <row r="1240" spans="1:10" ht="15.75" thickTop="1" x14ac:dyDescent="0.25">
      <c r="A1240" s="152"/>
      <c r="B1240" s="152"/>
      <c r="C1240" s="152"/>
      <c r="D1240" s="152"/>
      <c r="E1240" s="152"/>
      <c r="F1240" s="152"/>
      <c r="G1240" s="152"/>
      <c r="H1240" s="152"/>
      <c r="I1240" s="152"/>
      <c r="J1240" s="152"/>
    </row>
    <row r="1241" spans="1:10" x14ac:dyDescent="0.25">
      <c r="A1241" s="170" t="s">
        <v>248</v>
      </c>
      <c r="B1241" s="139" t="s">
        <v>1029</v>
      </c>
      <c r="C1241" s="170" t="s">
        <v>1030</v>
      </c>
      <c r="D1241" s="170" t="s">
        <v>1031</v>
      </c>
      <c r="E1241" s="352" t="s">
        <v>1032</v>
      </c>
      <c r="F1241" s="352"/>
      <c r="G1241" s="140" t="s">
        <v>1033</v>
      </c>
      <c r="H1241" s="139" t="s">
        <v>1034</v>
      </c>
      <c r="I1241" s="139" t="s">
        <v>1035</v>
      </c>
      <c r="J1241" s="139" t="s">
        <v>1036</v>
      </c>
    </row>
    <row r="1242" spans="1:10" ht="39.6" customHeight="1" x14ac:dyDescent="0.25">
      <c r="A1242" s="171" t="s">
        <v>1037</v>
      </c>
      <c r="B1242" s="136" t="s">
        <v>243</v>
      </c>
      <c r="C1242" s="171" t="s">
        <v>180</v>
      </c>
      <c r="D1242" s="171" t="s">
        <v>2234</v>
      </c>
      <c r="E1242" s="353" t="s">
        <v>1096</v>
      </c>
      <c r="F1242" s="353"/>
      <c r="G1242" s="137" t="s">
        <v>179</v>
      </c>
      <c r="H1242" s="141">
        <v>1</v>
      </c>
      <c r="I1242" s="138">
        <v>368.38</v>
      </c>
      <c r="J1242" s="138">
        <v>368.38</v>
      </c>
    </row>
    <row r="1243" spans="1:10" ht="25.5" x14ac:dyDescent="0.25">
      <c r="A1243" s="172" t="s">
        <v>1039</v>
      </c>
      <c r="B1243" s="142" t="s">
        <v>1298</v>
      </c>
      <c r="C1243" s="172" t="s">
        <v>180</v>
      </c>
      <c r="D1243" s="172" t="s">
        <v>1299</v>
      </c>
      <c r="E1243" s="350" t="s">
        <v>1042</v>
      </c>
      <c r="F1243" s="350"/>
      <c r="G1243" s="143" t="s">
        <v>1043</v>
      </c>
      <c r="H1243" s="144">
        <v>0.3826</v>
      </c>
      <c r="I1243" s="145">
        <v>20.81</v>
      </c>
      <c r="J1243" s="145">
        <v>7.96</v>
      </c>
    </row>
    <row r="1244" spans="1:10" ht="25.5" x14ac:dyDescent="0.25">
      <c r="A1244" s="172" t="s">
        <v>1039</v>
      </c>
      <c r="B1244" s="142" t="s">
        <v>1063</v>
      </c>
      <c r="C1244" s="172" t="s">
        <v>180</v>
      </c>
      <c r="D1244" s="172" t="s">
        <v>1064</v>
      </c>
      <c r="E1244" s="350" t="s">
        <v>1042</v>
      </c>
      <c r="F1244" s="350"/>
      <c r="G1244" s="143" t="s">
        <v>1043</v>
      </c>
      <c r="H1244" s="144">
        <v>0.191</v>
      </c>
      <c r="I1244" s="145">
        <v>14.76</v>
      </c>
      <c r="J1244" s="145">
        <v>2.81</v>
      </c>
    </row>
    <row r="1245" spans="1:10" ht="38.25" x14ac:dyDescent="0.25">
      <c r="A1245" s="173" t="s">
        <v>1049</v>
      </c>
      <c r="B1245" s="146" t="s">
        <v>1419</v>
      </c>
      <c r="C1245" s="173" t="s">
        <v>180</v>
      </c>
      <c r="D1245" s="173" t="s">
        <v>1420</v>
      </c>
      <c r="E1245" s="349" t="s">
        <v>1052</v>
      </c>
      <c r="F1245" s="349"/>
      <c r="G1245" s="147" t="s">
        <v>187</v>
      </c>
      <c r="H1245" s="148">
        <v>4.8166000000000002</v>
      </c>
      <c r="I1245" s="149">
        <v>0.36</v>
      </c>
      <c r="J1245" s="149">
        <v>1.73</v>
      </c>
    </row>
    <row r="1246" spans="1:10" ht="25.5" x14ac:dyDescent="0.25">
      <c r="A1246" s="173" t="s">
        <v>1049</v>
      </c>
      <c r="B1246" s="146" t="s">
        <v>1421</v>
      </c>
      <c r="C1246" s="173" t="s">
        <v>180</v>
      </c>
      <c r="D1246" s="173" t="s">
        <v>1422</v>
      </c>
      <c r="E1246" s="349" t="s">
        <v>1052</v>
      </c>
      <c r="F1246" s="349"/>
      <c r="G1246" s="147" t="s">
        <v>141</v>
      </c>
      <c r="H1246" s="148">
        <v>6.8503999999999996</v>
      </c>
      <c r="I1246" s="149">
        <v>6.2</v>
      </c>
      <c r="J1246" s="149">
        <v>42.47</v>
      </c>
    </row>
    <row r="1247" spans="1:10" ht="25.5" x14ac:dyDescent="0.25">
      <c r="A1247" s="173" t="s">
        <v>1049</v>
      </c>
      <c r="B1247" s="146" t="s">
        <v>1423</v>
      </c>
      <c r="C1247" s="173" t="s">
        <v>180</v>
      </c>
      <c r="D1247" s="173" t="s">
        <v>1424</v>
      </c>
      <c r="E1247" s="349" t="s">
        <v>1052</v>
      </c>
      <c r="F1247" s="349"/>
      <c r="G1247" s="147" t="s">
        <v>187</v>
      </c>
      <c r="H1247" s="148">
        <v>0.54730000000000001</v>
      </c>
      <c r="I1247" s="149">
        <v>539.78</v>
      </c>
      <c r="J1247" s="149">
        <v>295.42</v>
      </c>
    </row>
    <row r="1248" spans="1:10" ht="25.5" x14ac:dyDescent="0.25">
      <c r="A1248" s="173" t="s">
        <v>1049</v>
      </c>
      <c r="B1248" s="146" t="s">
        <v>1425</v>
      </c>
      <c r="C1248" s="173" t="s">
        <v>180</v>
      </c>
      <c r="D1248" s="173" t="s">
        <v>2701</v>
      </c>
      <c r="E1248" s="349" t="s">
        <v>1052</v>
      </c>
      <c r="F1248" s="349"/>
      <c r="G1248" s="147" t="s">
        <v>1426</v>
      </c>
      <c r="H1248" s="148">
        <v>0.88290000000000002</v>
      </c>
      <c r="I1248" s="149">
        <v>20.38</v>
      </c>
      <c r="J1248" s="149">
        <v>17.989999999999998</v>
      </c>
    </row>
    <row r="1249" spans="1:10" x14ac:dyDescent="0.25">
      <c r="A1249" s="169"/>
      <c r="B1249" s="169"/>
      <c r="C1249" s="169"/>
      <c r="D1249" s="169"/>
      <c r="E1249" s="169" t="s">
        <v>1053</v>
      </c>
      <c r="F1249" s="150">
        <v>8.7799999999999994</v>
      </c>
      <c r="G1249" s="169" t="s">
        <v>1054</v>
      </c>
      <c r="H1249" s="150">
        <v>0</v>
      </c>
      <c r="I1249" s="169" t="s">
        <v>1055</v>
      </c>
      <c r="J1249" s="150">
        <v>8.7799999999999994</v>
      </c>
    </row>
    <row r="1250" spans="1:10" ht="14.45" customHeight="1" x14ac:dyDescent="0.25">
      <c r="A1250" s="169"/>
      <c r="B1250" s="169"/>
      <c r="C1250" s="169"/>
      <c r="D1250" s="169"/>
      <c r="E1250" s="169" t="s">
        <v>2581</v>
      </c>
      <c r="F1250" s="150">
        <v>0</v>
      </c>
      <c r="G1250" s="169"/>
      <c r="H1250" s="351" t="s">
        <v>2582</v>
      </c>
      <c r="I1250" s="351"/>
      <c r="J1250" s="150">
        <v>368.38</v>
      </c>
    </row>
    <row r="1251" spans="1:10" ht="15.75" thickBot="1" x14ac:dyDescent="0.3">
      <c r="A1251" s="161"/>
      <c r="B1251" s="161"/>
      <c r="C1251" s="161"/>
      <c r="D1251" s="161"/>
      <c r="E1251" s="161"/>
      <c r="F1251" s="161"/>
      <c r="G1251" s="161" t="s">
        <v>1056</v>
      </c>
      <c r="H1251" s="151">
        <v>1.68</v>
      </c>
      <c r="I1251" s="161" t="s">
        <v>1057</v>
      </c>
      <c r="J1251" s="162">
        <v>618.87</v>
      </c>
    </row>
    <row r="1252" spans="1:10" ht="15.75" thickTop="1" x14ac:dyDescent="0.25">
      <c r="A1252" s="152"/>
      <c r="B1252" s="152"/>
      <c r="C1252" s="152"/>
      <c r="D1252" s="152"/>
      <c r="E1252" s="152"/>
      <c r="F1252" s="152"/>
      <c r="G1252" s="152"/>
      <c r="H1252" s="152"/>
      <c r="I1252" s="152"/>
      <c r="J1252" s="152"/>
    </row>
    <row r="1253" spans="1:10" x14ac:dyDescent="0.25">
      <c r="A1253" s="170" t="s">
        <v>249</v>
      </c>
      <c r="B1253" s="139" t="s">
        <v>1029</v>
      </c>
      <c r="C1253" s="170" t="s">
        <v>1030</v>
      </c>
      <c r="D1253" s="170" t="s">
        <v>1031</v>
      </c>
      <c r="E1253" s="352" t="s">
        <v>1032</v>
      </c>
      <c r="F1253" s="352"/>
      <c r="G1253" s="140" t="s">
        <v>1033</v>
      </c>
      <c r="H1253" s="139" t="s">
        <v>1034</v>
      </c>
      <c r="I1253" s="139" t="s">
        <v>1035</v>
      </c>
      <c r="J1253" s="139" t="s">
        <v>1036</v>
      </c>
    </row>
    <row r="1254" spans="1:10" ht="25.5" x14ac:dyDescent="0.25">
      <c r="A1254" s="171" t="s">
        <v>1037</v>
      </c>
      <c r="B1254" s="136" t="s">
        <v>300</v>
      </c>
      <c r="C1254" s="171" t="s">
        <v>186</v>
      </c>
      <c r="D1254" s="171" t="s">
        <v>354</v>
      </c>
      <c r="E1254" s="353" t="s">
        <v>1263</v>
      </c>
      <c r="F1254" s="353"/>
      <c r="G1254" s="137" t="s">
        <v>179</v>
      </c>
      <c r="H1254" s="141">
        <v>1</v>
      </c>
      <c r="I1254" s="138">
        <v>215.11</v>
      </c>
      <c r="J1254" s="138">
        <v>215.11</v>
      </c>
    </row>
    <row r="1255" spans="1:10" ht="38.25" x14ac:dyDescent="0.25">
      <c r="A1255" s="172" t="s">
        <v>1039</v>
      </c>
      <c r="B1255" s="142" t="s">
        <v>1453</v>
      </c>
      <c r="C1255" s="172" t="s">
        <v>186</v>
      </c>
      <c r="D1255" s="172" t="s">
        <v>2707</v>
      </c>
      <c r="E1255" s="350" t="s">
        <v>1263</v>
      </c>
      <c r="F1255" s="350"/>
      <c r="G1255" s="143" t="s">
        <v>179</v>
      </c>
      <c r="H1255" s="144">
        <v>1</v>
      </c>
      <c r="I1255" s="145">
        <v>4.58</v>
      </c>
      <c r="J1255" s="145">
        <v>4.58</v>
      </c>
    </row>
    <row r="1256" spans="1:10" ht="25.5" x14ac:dyDescent="0.25">
      <c r="A1256" s="172" t="s">
        <v>1039</v>
      </c>
      <c r="B1256" s="142" t="s">
        <v>1368</v>
      </c>
      <c r="C1256" s="172" t="s">
        <v>186</v>
      </c>
      <c r="D1256" s="172" t="s">
        <v>1299</v>
      </c>
      <c r="E1256" s="350" t="s">
        <v>1263</v>
      </c>
      <c r="F1256" s="350"/>
      <c r="G1256" s="143" t="s">
        <v>2649</v>
      </c>
      <c r="H1256" s="144">
        <v>1.5</v>
      </c>
      <c r="I1256" s="145">
        <v>24.55</v>
      </c>
      <c r="J1256" s="145">
        <v>36.82</v>
      </c>
    </row>
    <row r="1257" spans="1:10" ht="25.5" x14ac:dyDescent="0.25">
      <c r="A1257" s="172" t="s">
        <v>1039</v>
      </c>
      <c r="B1257" s="142" t="s">
        <v>1333</v>
      </c>
      <c r="C1257" s="172" t="s">
        <v>186</v>
      </c>
      <c r="D1257" s="172" t="s">
        <v>1064</v>
      </c>
      <c r="E1257" s="350" t="s">
        <v>1263</v>
      </c>
      <c r="F1257" s="350"/>
      <c r="G1257" s="143" t="s">
        <v>2649</v>
      </c>
      <c r="H1257" s="144">
        <v>1</v>
      </c>
      <c r="I1257" s="145">
        <v>18.36</v>
      </c>
      <c r="J1257" s="145">
        <v>18.36</v>
      </c>
    </row>
    <row r="1258" spans="1:10" ht="25.5" x14ac:dyDescent="0.25">
      <c r="A1258" s="173" t="s">
        <v>1049</v>
      </c>
      <c r="B1258" s="146" t="s">
        <v>2708</v>
      </c>
      <c r="C1258" s="173" t="s">
        <v>186</v>
      </c>
      <c r="D1258" s="173" t="s">
        <v>2709</v>
      </c>
      <c r="E1258" s="349" t="s">
        <v>1052</v>
      </c>
      <c r="F1258" s="349"/>
      <c r="G1258" s="147" t="s">
        <v>950</v>
      </c>
      <c r="H1258" s="148">
        <v>5</v>
      </c>
      <c r="I1258" s="149">
        <v>1.04</v>
      </c>
      <c r="J1258" s="149">
        <v>5.2</v>
      </c>
    </row>
    <row r="1259" spans="1:10" ht="25.5" x14ac:dyDescent="0.25">
      <c r="A1259" s="173" t="s">
        <v>1049</v>
      </c>
      <c r="B1259" s="146" t="s">
        <v>2710</v>
      </c>
      <c r="C1259" s="173" t="s">
        <v>186</v>
      </c>
      <c r="D1259" s="173" t="s">
        <v>2711</v>
      </c>
      <c r="E1259" s="349" t="s">
        <v>1052</v>
      </c>
      <c r="F1259" s="349"/>
      <c r="G1259" s="147" t="s">
        <v>179</v>
      </c>
      <c r="H1259" s="148">
        <v>1.05</v>
      </c>
      <c r="I1259" s="149">
        <v>143</v>
      </c>
      <c r="J1259" s="149">
        <v>150.15</v>
      </c>
    </row>
    <row r="1260" spans="1:10" x14ac:dyDescent="0.25">
      <c r="A1260" s="169"/>
      <c r="B1260" s="169"/>
      <c r="C1260" s="169"/>
      <c r="D1260" s="169"/>
      <c r="E1260" s="169" t="s">
        <v>1053</v>
      </c>
      <c r="F1260" s="150">
        <v>40</v>
      </c>
      <c r="G1260" s="169" t="s">
        <v>1054</v>
      </c>
      <c r="H1260" s="150">
        <v>0</v>
      </c>
      <c r="I1260" s="169" t="s">
        <v>1055</v>
      </c>
      <c r="J1260" s="150">
        <v>40</v>
      </c>
    </row>
    <row r="1261" spans="1:10" ht="14.45" customHeight="1" x14ac:dyDescent="0.25">
      <c r="A1261" s="169"/>
      <c r="B1261" s="169"/>
      <c r="C1261" s="169"/>
      <c r="D1261" s="169"/>
      <c r="E1261" s="169" t="s">
        <v>2581</v>
      </c>
      <c r="F1261" s="150">
        <v>0</v>
      </c>
      <c r="G1261" s="169"/>
      <c r="H1261" s="351" t="s">
        <v>2582</v>
      </c>
      <c r="I1261" s="351"/>
      <c r="J1261" s="150">
        <v>215.11</v>
      </c>
    </row>
    <row r="1262" spans="1:10" ht="15.75" thickBot="1" x14ac:dyDescent="0.3">
      <c r="A1262" s="161"/>
      <c r="B1262" s="161"/>
      <c r="C1262" s="161"/>
      <c r="D1262" s="161"/>
      <c r="E1262" s="161"/>
      <c r="F1262" s="161"/>
      <c r="G1262" s="161" t="s">
        <v>1056</v>
      </c>
      <c r="H1262" s="151">
        <v>5.16</v>
      </c>
      <c r="I1262" s="161" t="s">
        <v>1057</v>
      </c>
      <c r="J1262" s="162">
        <v>1109.96</v>
      </c>
    </row>
    <row r="1263" spans="1:10" ht="15.75" thickTop="1" x14ac:dyDescent="0.25">
      <c r="A1263" s="152"/>
      <c r="B1263" s="152"/>
      <c r="C1263" s="152"/>
      <c r="D1263" s="152"/>
      <c r="E1263" s="152"/>
      <c r="F1263" s="152"/>
      <c r="G1263" s="152"/>
      <c r="H1263" s="152"/>
      <c r="I1263" s="152"/>
      <c r="J1263" s="152"/>
    </row>
    <row r="1264" spans="1:10" x14ac:dyDescent="0.25">
      <c r="A1264" s="170" t="s">
        <v>250</v>
      </c>
      <c r="B1264" s="139" t="s">
        <v>1029</v>
      </c>
      <c r="C1264" s="170" t="s">
        <v>1030</v>
      </c>
      <c r="D1264" s="170" t="s">
        <v>1031</v>
      </c>
      <c r="E1264" s="352" t="s">
        <v>1032</v>
      </c>
      <c r="F1264" s="352"/>
      <c r="G1264" s="140" t="s">
        <v>1033</v>
      </c>
      <c r="H1264" s="139" t="s">
        <v>1034</v>
      </c>
      <c r="I1264" s="139" t="s">
        <v>1035</v>
      </c>
      <c r="J1264" s="139" t="s">
        <v>1036</v>
      </c>
    </row>
    <row r="1265" spans="1:10" ht="39.6" customHeight="1" x14ac:dyDescent="0.25">
      <c r="A1265" s="171" t="s">
        <v>1037</v>
      </c>
      <c r="B1265" s="136" t="s">
        <v>501</v>
      </c>
      <c r="C1265" s="171" t="s">
        <v>180</v>
      </c>
      <c r="D1265" s="171" t="s">
        <v>2237</v>
      </c>
      <c r="E1265" s="353" t="s">
        <v>1096</v>
      </c>
      <c r="F1265" s="353"/>
      <c r="G1265" s="137" t="s">
        <v>187</v>
      </c>
      <c r="H1265" s="141">
        <v>1</v>
      </c>
      <c r="I1265" s="138">
        <v>70.86</v>
      </c>
      <c r="J1265" s="138">
        <v>70.86</v>
      </c>
    </row>
    <row r="1266" spans="1:10" ht="25.5" x14ac:dyDescent="0.25">
      <c r="A1266" s="172" t="s">
        <v>1039</v>
      </c>
      <c r="B1266" s="142" t="s">
        <v>1409</v>
      </c>
      <c r="C1266" s="172" t="s">
        <v>180</v>
      </c>
      <c r="D1266" s="172" t="s">
        <v>1410</v>
      </c>
      <c r="E1266" s="350" t="s">
        <v>1042</v>
      </c>
      <c r="F1266" s="350"/>
      <c r="G1266" s="143" t="s">
        <v>1043</v>
      </c>
      <c r="H1266" s="144">
        <v>0.76700000000000002</v>
      </c>
      <c r="I1266" s="145">
        <v>18.62</v>
      </c>
      <c r="J1266" s="145">
        <v>14.28</v>
      </c>
    </row>
    <row r="1267" spans="1:10" ht="25.5" x14ac:dyDescent="0.25">
      <c r="A1267" s="172" t="s">
        <v>1039</v>
      </c>
      <c r="B1267" s="142" t="s">
        <v>1063</v>
      </c>
      <c r="C1267" s="172" t="s">
        <v>180</v>
      </c>
      <c r="D1267" s="172" t="s">
        <v>1064</v>
      </c>
      <c r="E1267" s="350" t="s">
        <v>1042</v>
      </c>
      <c r="F1267" s="350"/>
      <c r="G1267" s="143" t="s">
        <v>1043</v>
      </c>
      <c r="H1267" s="144">
        <v>0.38400000000000001</v>
      </c>
      <c r="I1267" s="145">
        <v>14.76</v>
      </c>
      <c r="J1267" s="145">
        <v>5.66</v>
      </c>
    </row>
    <row r="1268" spans="1:10" ht="51" x14ac:dyDescent="0.25">
      <c r="A1268" s="173" t="s">
        <v>1049</v>
      </c>
      <c r="B1268" s="146" t="s">
        <v>1454</v>
      </c>
      <c r="C1268" s="173" t="s">
        <v>180</v>
      </c>
      <c r="D1268" s="173" t="s">
        <v>1455</v>
      </c>
      <c r="E1268" s="349" t="s">
        <v>1052</v>
      </c>
      <c r="F1268" s="349"/>
      <c r="G1268" s="147" t="s">
        <v>851</v>
      </c>
      <c r="H1268" s="148">
        <v>1</v>
      </c>
      <c r="I1268" s="149">
        <v>50.92</v>
      </c>
      <c r="J1268" s="149">
        <v>50.92</v>
      </c>
    </row>
    <row r="1269" spans="1:10" x14ac:dyDescent="0.25">
      <c r="A1269" s="169"/>
      <c r="B1269" s="169"/>
      <c r="C1269" s="169"/>
      <c r="D1269" s="169"/>
      <c r="E1269" s="169" t="s">
        <v>1053</v>
      </c>
      <c r="F1269" s="150">
        <v>15.96</v>
      </c>
      <c r="G1269" s="169" t="s">
        <v>1054</v>
      </c>
      <c r="H1269" s="150">
        <v>0</v>
      </c>
      <c r="I1269" s="169" t="s">
        <v>1055</v>
      </c>
      <c r="J1269" s="150">
        <v>15.96</v>
      </c>
    </row>
    <row r="1270" spans="1:10" ht="14.45" customHeight="1" x14ac:dyDescent="0.25">
      <c r="A1270" s="169"/>
      <c r="B1270" s="169"/>
      <c r="C1270" s="169"/>
      <c r="D1270" s="169"/>
      <c r="E1270" s="169" t="s">
        <v>2581</v>
      </c>
      <c r="F1270" s="150">
        <v>0</v>
      </c>
      <c r="G1270" s="169"/>
      <c r="H1270" s="351" t="s">
        <v>2582</v>
      </c>
      <c r="I1270" s="351"/>
      <c r="J1270" s="150">
        <v>70.86</v>
      </c>
    </row>
    <row r="1271" spans="1:10" ht="15.75" thickBot="1" x14ac:dyDescent="0.3">
      <c r="A1271" s="161"/>
      <c r="B1271" s="161"/>
      <c r="C1271" s="161"/>
      <c r="D1271" s="161"/>
      <c r="E1271" s="161"/>
      <c r="F1271" s="161"/>
      <c r="G1271" s="161" t="s">
        <v>1056</v>
      </c>
      <c r="H1271" s="151">
        <v>25</v>
      </c>
      <c r="I1271" s="161" t="s">
        <v>1057</v>
      </c>
      <c r="J1271" s="162">
        <v>1771.5</v>
      </c>
    </row>
    <row r="1272" spans="1:10" ht="15.75" thickTop="1" x14ac:dyDescent="0.25">
      <c r="A1272" s="152"/>
      <c r="B1272" s="152"/>
      <c r="C1272" s="152"/>
      <c r="D1272" s="152"/>
      <c r="E1272" s="152"/>
      <c r="F1272" s="152"/>
      <c r="G1272" s="152"/>
      <c r="H1272" s="152"/>
      <c r="I1272" s="152"/>
      <c r="J1272" s="152"/>
    </row>
    <row r="1273" spans="1:10" x14ac:dyDescent="0.25">
      <c r="A1273" s="170" t="s">
        <v>251</v>
      </c>
      <c r="B1273" s="139" t="s">
        <v>1029</v>
      </c>
      <c r="C1273" s="170" t="s">
        <v>1030</v>
      </c>
      <c r="D1273" s="170" t="s">
        <v>1031</v>
      </c>
      <c r="E1273" s="352" t="s">
        <v>1032</v>
      </c>
      <c r="F1273" s="352"/>
      <c r="G1273" s="140" t="s">
        <v>1033</v>
      </c>
      <c r="H1273" s="139" t="s">
        <v>1034</v>
      </c>
      <c r="I1273" s="139" t="s">
        <v>1035</v>
      </c>
      <c r="J1273" s="139" t="s">
        <v>1036</v>
      </c>
    </row>
    <row r="1274" spans="1:10" ht="39.6" customHeight="1" x14ac:dyDescent="0.25">
      <c r="A1274" s="171" t="s">
        <v>1037</v>
      </c>
      <c r="B1274" s="136" t="s">
        <v>502</v>
      </c>
      <c r="C1274" s="171" t="s">
        <v>180</v>
      </c>
      <c r="D1274" s="171" t="s">
        <v>2238</v>
      </c>
      <c r="E1274" s="353" t="s">
        <v>1096</v>
      </c>
      <c r="F1274" s="353"/>
      <c r="G1274" s="137" t="s">
        <v>187</v>
      </c>
      <c r="H1274" s="141">
        <v>1</v>
      </c>
      <c r="I1274" s="138">
        <v>65.3</v>
      </c>
      <c r="J1274" s="138">
        <v>65.3</v>
      </c>
    </row>
    <row r="1275" spans="1:10" ht="25.5" x14ac:dyDescent="0.25">
      <c r="A1275" s="172" t="s">
        <v>1039</v>
      </c>
      <c r="B1275" s="142" t="s">
        <v>1409</v>
      </c>
      <c r="C1275" s="172" t="s">
        <v>180</v>
      </c>
      <c r="D1275" s="172" t="s">
        <v>1410</v>
      </c>
      <c r="E1275" s="350" t="s">
        <v>1042</v>
      </c>
      <c r="F1275" s="350"/>
      <c r="G1275" s="143" t="s">
        <v>1043</v>
      </c>
      <c r="H1275" s="144">
        <v>0.76700000000000002</v>
      </c>
      <c r="I1275" s="145">
        <v>18.62</v>
      </c>
      <c r="J1275" s="145">
        <v>14.28</v>
      </c>
    </row>
    <row r="1276" spans="1:10" ht="25.5" x14ac:dyDescent="0.25">
      <c r="A1276" s="172" t="s">
        <v>1039</v>
      </c>
      <c r="B1276" s="142" t="s">
        <v>1063</v>
      </c>
      <c r="C1276" s="172" t="s">
        <v>180</v>
      </c>
      <c r="D1276" s="172" t="s">
        <v>1064</v>
      </c>
      <c r="E1276" s="350" t="s">
        <v>1042</v>
      </c>
      <c r="F1276" s="350"/>
      <c r="G1276" s="143" t="s">
        <v>1043</v>
      </c>
      <c r="H1276" s="144">
        <v>0.38400000000000001</v>
      </c>
      <c r="I1276" s="145">
        <v>14.76</v>
      </c>
      <c r="J1276" s="145">
        <v>5.66</v>
      </c>
    </row>
    <row r="1277" spans="1:10" ht="51" x14ac:dyDescent="0.25">
      <c r="A1277" s="173" t="s">
        <v>1049</v>
      </c>
      <c r="B1277" s="146" t="s">
        <v>1456</v>
      </c>
      <c r="C1277" s="173" t="s">
        <v>180</v>
      </c>
      <c r="D1277" s="173" t="s">
        <v>1457</v>
      </c>
      <c r="E1277" s="349" t="s">
        <v>1052</v>
      </c>
      <c r="F1277" s="349"/>
      <c r="G1277" s="147" t="s">
        <v>851</v>
      </c>
      <c r="H1277" s="148">
        <v>1</v>
      </c>
      <c r="I1277" s="149">
        <v>45.36</v>
      </c>
      <c r="J1277" s="149">
        <v>45.36</v>
      </c>
    </row>
    <row r="1278" spans="1:10" x14ac:dyDescent="0.25">
      <c r="A1278" s="169"/>
      <c r="B1278" s="169"/>
      <c r="C1278" s="169"/>
      <c r="D1278" s="169"/>
      <c r="E1278" s="169" t="s">
        <v>1053</v>
      </c>
      <c r="F1278" s="150">
        <v>15.96</v>
      </c>
      <c r="G1278" s="169" t="s">
        <v>1054</v>
      </c>
      <c r="H1278" s="150">
        <v>0</v>
      </c>
      <c r="I1278" s="169" t="s">
        <v>1055</v>
      </c>
      <c r="J1278" s="150">
        <v>15.96</v>
      </c>
    </row>
    <row r="1279" spans="1:10" ht="14.45" customHeight="1" x14ac:dyDescent="0.25">
      <c r="A1279" s="169"/>
      <c r="B1279" s="169"/>
      <c r="C1279" s="169"/>
      <c r="D1279" s="169"/>
      <c r="E1279" s="169" t="s">
        <v>2581</v>
      </c>
      <c r="F1279" s="150">
        <v>0</v>
      </c>
      <c r="G1279" s="169"/>
      <c r="H1279" s="351" t="s">
        <v>2582</v>
      </c>
      <c r="I1279" s="351"/>
      <c r="J1279" s="150">
        <v>65.3</v>
      </c>
    </row>
    <row r="1280" spans="1:10" ht="15.75" thickBot="1" x14ac:dyDescent="0.3">
      <c r="A1280" s="161"/>
      <c r="B1280" s="161"/>
      <c r="C1280" s="161"/>
      <c r="D1280" s="161"/>
      <c r="E1280" s="161"/>
      <c r="F1280" s="161"/>
      <c r="G1280" s="161" t="s">
        <v>1056</v>
      </c>
      <c r="H1280" s="151">
        <v>12</v>
      </c>
      <c r="I1280" s="161" t="s">
        <v>1057</v>
      </c>
      <c r="J1280" s="162">
        <v>783.6</v>
      </c>
    </row>
    <row r="1281" spans="1:10" ht="15.75" thickTop="1" x14ac:dyDescent="0.25">
      <c r="A1281" s="152"/>
      <c r="B1281" s="152"/>
      <c r="C1281" s="152"/>
      <c r="D1281" s="152"/>
      <c r="E1281" s="152"/>
      <c r="F1281" s="152"/>
      <c r="G1281" s="152"/>
      <c r="H1281" s="152"/>
      <c r="I1281" s="152"/>
      <c r="J1281" s="152"/>
    </row>
    <row r="1282" spans="1:10" x14ac:dyDescent="0.25">
      <c r="A1282" s="170" t="s">
        <v>253</v>
      </c>
      <c r="B1282" s="139" t="s">
        <v>1029</v>
      </c>
      <c r="C1282" s="170" t="s">
        <v>1030</v>
      </c>
      <c r="D1282" s="170" t="s">
        <v>1031</v>
      </c>
      <c r="E1282" s="352" t="s">
        <v>1032</v>
      </c>
      <c r="F1282" s="352"/>
      <c r="G1282" s="140" t="s">
        <v>1033</v>
      </c>
      <c r="H1282" s="139" t="s">
        <v>1034</v>
      </c>
      <c r="I1282" s="139" t="s">
        <v>1035</v>
      </c>
      <c r="J1282" s="139" t="s">
        <v>1036</v>
      </c>
    </row>
    <row r="1283" spans="1:10" ht="26.45" customHeight="1" x14ac:dyDescent="0.25">
      <c r="A1283" s="171" t="s">
        <v>1037</v>
      </c>
      <c r="B1283" s="136" t="s">
        <v>503</v>
      </c>
      <c r="C1283" s="171" t="s">
        <v>178</v>
      </c>
      <c r="D1283" s="171" t="s">
        <v>504</v>
      </c>
      <c r="E1283" s="353" t="s">
        <v>1096</v>
      </c>
      <c r="F1283" s="353"/>
      <c r="G1283" s="137" t="s">
        <v>179</v>
      </c>
      <c r="H1283" s="141">
        <v>1</v>
      </c>
      <c r="I1283" s="138">
        <v>545.47</v>
      </c>
      <c r="J1283" s="138">
        <v>545.47</v>
      </c>
    </row>
    <row r="1284" spans="1:10" ht="25.5" x14ac:dyDescent="0.25">
      <c r="A1284" s="172" t="s">
        <v>1039</v>
      </c>
      <c r="B1284" s="142" t="s">
        <v>1298</v>
      </c>
      <c r="C1284" s="172" t="s">
        <v>180</v>
      </c>
      <c r="D1284" s="172" t="s">
        <v>1299</v>
      </c>
      <c r="E1284" s="350" t="s">
        <v>1042</v>
      </c>
      <c r="F1284" s="350"/>
      <c r="G1284" s="143" t="s">
        <v>1043</v>
      </c>
      <c r="H1284" s="144">
        <v>0.51900000000000002</v>
      </c>
      <c r="I1284" s="145">
        <v>20.81</v>
      </c>
      <c r="J1284" s="145">
        <v>10.8</v>
      </c>
    </row>
    <row r="1285" spans="1:10" ht="25.5" x14ac:dyDescent="0.25">
      <c r="A1285" s="172" t="s">
        <v>1039</v>
      </c>
      <c r="B1285" s="142" t="s">
        <v>1063</v>
      </c>
      <c r="C1285" s="172" t="s">
        <v>180</v>
      </c>
      <c r="D1285" s="172" t="s">
        <v>1064</v>
      </c>
      <c r="E1285" s="350" t="s">
        <v>1042</v>
      </c>
      <c r="F1285" s="350"/>
      <c r="G1285" s="143" t="s">
        <v>1043</v>
      </c>
      <c r="H1285" s="144">
        <v>0.25900000000000001</v>
      </c>
      <c r="I1285" s="145">
        <v>14.76</v>
      </c>
      <c r="J1285" s="145">
        <v>3.82</v>
      </c>
    </row>
    <row r="1286" spans="1:10" ht="26.45" customHeight="1" x14ac:dyDescent="0.25">
      <c r="A1286" s="172" t="s">
        <v>1039</v>
      </c>
      <c r="B1286" s="142" t="s">
        <v>1458</v>
      </c>
      <c r="C1286" s="172" t="s">
        <v>180</v>
      </c>
      <c r="D1286" s="172" t="s">
        <v>1459</v>
      </c>
      <c r="E1286" s="350" t="s">
        <v>1096</v>
      </c>
      <c r="F1286" s="350"/>
      <c r="G1286" s="143" t="s">
        <v>179</v>
      </c>
      <c r="H1286" s="144">
        <v>0.9</v>
      </c>
      <c r="I1286" s="145">
        <v>169.22</v>
      </c>
      <c r="J1286" s="145">
        <v>152.29</v>
      </c>
    </row>
    <row r="1287" spans="1:10" ht="25.5" x14ac:dyDescent="0.25">
      <c r="A1287" s="173" t="s">
        <v>1049</v>
      </c>
      <c r="B1287" s="146" t="s">
        <v>1460</v>
      </c>
      <c r="C1287" s="173" t="s">
        <v>180</v>
      </c>
      <c r="D1287" s="173" t="s">
        <v>1461</v>
      </c>
      <c r="E1287" s="349" t="s">
        <v>1052</v>
      </c>
      <c r="F1287" s="349"/>
      <c r="G1287" s="147" t="s">
        <v>187</v>
      </c>
      <c r="H1287" s="148">
        <v>9.1999999999999993</v>
      </c>
      <c r="I1287" s="149">
        <v>0.11</v>
      </c>
      <c r="J1287" s="149">
        <v>1.01</v>
      </c>
    </row>
    <row r="1288" spans="1:10" x14ac:dyDescent="0.25">
      <c r="A1288" s="173" t="s">
        <v>1049</v>
      </c>
      <c r="B1288" s="146" t="s">
        <v>1462</v>
      </c>
      <c r="C1288" s="173" t="s">
        <v>180</v>
      </c>
      <c r="D1288" s="173" t="s">
        <v>1463</v>
      </c>
      <c r="E1288" s="349" t="s">
        <v>1052</v>
      </c>
      <c r="F1288" s="349"/>
      <c r="G1288" s="147" t="s">
        <v>187</v>
      </c>
      <c r="H1288" s="148">
        <v>0.62329999999999997</v>
      </c>
      <c r="I1288" s="149">
        <v>13.46</v>
      </c>
      <c r="J1288" s="149">
        <v>8.3800000000000008</v>
      </c>
    </row>
    <row r="1289" spans="1:10" ht="25.5" x14ac:dyDescent="0.25">
      <c r="A1289" s="173" t="s">
        <v>1049</v>
      </c>
      <c r="B1289" s="146" t="s">
        <v>1464</v>
      </c>
      <c r="C1289" s="173" t="s">
        <v>186</v>
      </c>
      <c r="D1289" s="173" t="s">
        <v>1465</v>
      </c>
      <c r="E1289" s="349" t="s">
        <v>1052</v>
      </c>
      <c r="F1289" s="349"/>
      <c r="G1289" s="147" t="s">
        <v>179</v>
      </c>
      <c r="H1289" s="148">
        <v>1</v>
      </c>
      <c r="I1289" s="149">
        <v>369.17</v>
      </c>
      <c r="J1289" s="149">
        <v>369.17</v>
      </c>
    </row>
    <row r="1290" spans="1:10" x14ac:dyDescent="0.25">
      <c r="A1290" s="169"/>
      <c r="B1290" s="169"/>
      <c r="C1290" s="169"/>
      <c r="D1290" s="169"/>
      <c r="E1290" s="169" t="s">
        <v>1053</v>
      </c>
      <c r="F1290" s="150">
        <v>23.29</v>
      </c>
      <c r="G1290" s="169" t="s">
        <v>1054</v>
      </c>
      <c r="H1290" s="150">
        <v>0</v>
      </c>
      <c r="I1290" s="169" t="s">
        <v>1055</v>
      </c>
      <c r="J1290" s="150">
        <v>23.29</v>
      </c>
    </row>
    <row r="1291" spans="1:10" ht="14.45" customHeight="1" x14ac:dyDescent="0.25">
      <c r="A1291" s="169"/>
      <c r="B1291" s="169"/>
      <c r="C1291" s="169"/>
      <c r="D1291" s="169"/>
      <c r="E1291" s="169" t="s">
        <v>2581</v>
      </c>
      <c r="F1291" s="150">
        <v>0</v>
      </c>
      <c r="G1291" s="169"/>
      <c r="H1291" s="351" t="s">
        <v>2582</v>
      </c>
      <c r="I1291" s="351"/>
      <c r="J1291" s="150">
        <v>545.47</v>
      </c>
    </row>
    <row r="1292" spans="1:10" ht="15.75" thickBot="1" x14ac:dyDescent="0.3">
      <c r="A1292" s="161"/>
      <c r="B1292" s="161"/>
      <c r="C1292" s="161"/>
      <c r="D1292" s="161"/>
      <c r="E1292" s="161"/>
      <c r="F1292" s="161"/>
      <c r="G1292" s="161" t="s">
        <v>1056</v>
      </c>
      <c r="H1292" s="151">
        <v>1.92</v>
      </c>
      <c r="I1292" s="161" t="s">
        <v>1057</v>
      </c>
      <c r="J1292" s="162">
        <v>1047.3</v>
      </c>
    </row>
    <row r="1293" spans="1:10" ht="15.75" thickTop="1" x14ac:dyDescent="0.25">
      <c r="A1293" s="152"/>
      <c r="B1293" s="152"/>
      <c r="C1293" s="152"/>
      <c r="D1293" s="152"/>
      <c r="E1293" s="152"/>
      <c r="F1293" s="152"/>
      <c r="G1293" s="152"/>
      <c r="H1293" s="152"/>
      <c r="I1293" s="152"/>
      <c r="J1293" s="152"/>
    </row>
    <row r="1294" spans="1:10" x14ac:dyDescent="0.25">
      <c r="A1294" s="170" t="s">
        <v>254</v>
      </c>
      <c r="B1294" s="139" t="s">
        <v>1029</v>
      </c>
      <c r="C1294" s="170" t="s">
        <v>1030</v>
      </c>
      <c r="D1294" s="170" t="s">
        <v>1031</v>
      </c>
      <c r="E1294" s="352" t="s">
        <v>1032</v>
      </c>
      <c r="F1294" s="352"/>
      <c r="G1294" s="140" t="s">
        <v>1033</v>
      </c>
      <c r="H1294" s="139" t="s">
        <v>1034</v>
      </c>
      <c r="I1294" s="139" t="s">
        <v>1035</v>
      </c>
      <c r="J1294" s="139" t="s">
        <v>1036</v>
      </c>
    </row>
    <row r="1295" spans="1:10" ht="26.45" customHeight="1" x14ac:dyDescent="0.25">
      <c r="A1295" s="171" t="s">
        <v>1037</v>
      </c>
      <c r="B1295" s="136" t="s">
        <v>503</v>
      </c>
      <c r="C1295" s="171" t="s">
        <v>178</v>
      </c>
      <c r="D1295" s="171" t="s">
        <v>504</v>
      </c>
      <c r="E1295" s="353" t="s">
        <v>1096</v>
      </c>
      <c r="F1295" s="353"/>
      <c r="G1295" s="137" t="s">
        <v>179</v>
      </c>
      <c r="H1295" s="141">
        <v>1</v>
      </c>
      <c r="I1295" s="138">
        <v>545.47</v>
      </c>
      <c r="J1295" s="138">
        <v>545.47</v>
      </c>
    </row>
    <row r="1296" spans="1:10" ht="25.5" x14ac:dyDescent="0.25">
      <c r="A1296" s="172" t="s">
        <v>1039</v>
      </c>
      <c r="B1296" s="142" t="s">
        <v>1298</v>
      </c>
      <c r="C1296" s="172" t="s">
        <v>180</v>
      </c>
      <c r="D1296" s="172" t="s">
        <v>1299</v>
      </c>
      <c r="E1296" s="350" t="s">
        <v>1042</v>
      </c>
      <c r="F1296" s="350"/>
      <c r="G1296" s="143" t="s">
        <v>1043</v>
      </c>
      <c r="H1296" s="144">
        <v>0.51900000000000002</v>
      </c>
      <c r="I1296" s="145">
        <v>20.81</v>
      </c>
      <c r="J1296" s="145">
        <v>10.8</v>
      </c>
    </row>
    <row r="1297" spans="1:10" ht="25.5" x14ac:dyDescent="0.25">
      <c r="A1297" s="172" t="s">
        <v>1039</v>
      </c>
      <c r="B1297" s="142" t="s">
        <v>1063</v>
      </c>
      <c r="C1297" s="172" t="s">
        <v>180</v>
      </c>
      <c r="D1297" s="172" t="s">
        <v>1064</v>
      </c>
      <c r="E1297" s="350" t="s">
        <v>1042</v>
      </c>
      <c r="F1297" s="350"/>
      <c r="G1297" s="143" t="s">
        <v>1043</v>
      </c>
      <c r="H1297" s="144">
        <v>0.25900000000000001</v>
      </c>
      <c r="I1297" s="145">
        <v>14.76</v>
      </c>
      <c r="J1297" s="145">
        <v>3.82</v>
      </c>
    </row>
    <row r="1298" spans="1:10" ht="26.45" customHeight="1" x14ac:dyDescent="0.25">
      <c r="A1298" s="172" t="s">
        <v>1039</v>
      </c>
      <c r="B1298" s="142" t="s">
        <v>1458</v>
      </c>
      <c r="C1298" s="172" t="s">
        <v>180</v>
      </c>
      <c r="D1298" s="172" t="s">
        <v>1459</v>
      </c>
      <c r="E1298" s="350" t="s">
        <v>1096</v>
      </c>
      <c r="F1298" s="350"/>
      <c r="G1298" s="143" t="s">
        <v>179</v>
      </c>
      <c r="H1298" s="144">
        <v>0.9</v>
      </c>
      <c r="I1298" s="145">
        <v>169.22</v>
      </c>
      <c r="J1298" s="145">
        <v>152.29</v>
      </c>
    </row>
    <row r="1299" spans="1:10" ht="25.5" x14ac:dyDescent="0.25">
      <c r="A1299" s="173" t="s">
        <v>1049</v>
      </c>
      <c r="B1299" s="146" t="s">
        <v>1460</v>
      </c>
      <c r="C1299" s="173" t="s">
        <v>180</v>
      </c>
      <c r="D1299" s="173" t="s">
        <v>1461</v>
      </c>
      <c r="E1299" s="349" t="s">
        <v>1052</v>
      </c>
      <c r="F1299" s="349"/>
      <c r="G1299" s="147" t="s">
        <v>187</v>
      </c>
      <c r="H1299" s="148">
        <v>9.1999999999999993</v>
      </c>
      <c r="I1299" s="149">
        <v>0.11</v>
      </c>
      <c r="J1299" s="149">
        <v>1.01</v>
      </c>
    </row>
    <row r="1300" spans="1:10" x14ac:dyDescent="0.25">
      <c r="A1300" s="173" t="s">
        <v>1049</v>
      </c>
      <c r="B1300" s="146" t="s">
        <v>1462</v>
      </c>
      <c r="C1300" s="173" t="s">
        <v>180</v>
      </c>
      <c r="D1300" s="173" t="s">
        <v>1463</v>
      </c>
      <c r="E1300" s="349" t="s">
        <v>1052</v>
      </c>
      <c r="F1300" s="349"/>
      <c r="G1300" s="147" t="s">
        <v>187</v>
      </c>
      <c r="H1300" s="148">
        <v>0.62329999999999997</v>
      </c>
      <c r="I1300" s="149">
        <v>13.46</v>
      </c>
      <c r="J1300" s="149">
        <v>8.3800000000000008</v>
      </c>
    </row>
    <row r="1301" spans="1:10" ht="25.5" x14ac:dyDescent="0.25">
      <c r="A1301" s="173" t="s">
        <v>1049</v>
      </c>
      <c r="B1301" s="146" t="s">
        <v>1464</v>
      </c>
      <c r="C1301" s="173" t="s">
        <v>186</v>
      </c>
      <c r="D1301" s="173" t="s">
        <v>1465</v>
      </c>
      <c r="E1301" s="349" t="s">
        <v>1052</v>
      </c>
      <c r="F1301" s="349"/>
      <c r="G1301" s="147" t="s">
        <v>179</v>
      </c>
      <c r="H1301" s="148">
        <v>1</v>
      </c>
      <c r="I1301" s="149">
        <v>369.17</v>
      </c>
      <c r="J1301" s="149">
        <v>369.17</v>
      </c>
    </row>
    <row r="1302" spans="1:10" x14ac:dyDescent="0.25">
      <c r="A1302" s="169"/>
      <c r="B1302" s="169"/>
      <c r="C1302" s="169"/>
      <c r="D1302" s="169"/>
      <c r="E1302" s="169" t="s">
        <v>1053</v>
      </c>
      <c r="F1302" s="150">
        <v>23.29</v>
      </c>
      <c r="G1302" s="169" t="s">
        <v>1054</v>
      </c>
      <c r="H1302" s="150">
        <v>0</v>
      </c>
      <c r="I1302" s="169" t="s">
        <v>1055</v>
      </c>
      <c r="J1302" s="150">
        <v>23.29</v>
      </c>
    </row>
    <row r="1303" spans="1:10" ht="14.45" customHeight="1" x14ac:dyDescent="0.25">
      <c r="A1303" s="169"/>
      <c r="B1303" s="169"/>
      <c r="C1303" s="169"/>
      <c r="D1303" s="169"/>
      <c r="E1303" s="169" t="s">
        <v>2581</v>
      </c>
      <c r="F1303" s="150">
        <v>0</v>
      </c>
      <c r="G1303" s="169"/>
      <c r="H1303" s="351" t="s">
        <v>2582</v>
      </c>
      <c r="I1303" s="351"/>
      <c r="J1303" s="150">
        <v>545.47</v>
      </c>
    </row>
    <row r="1304" spans="1:10" ht="15.75" thickBot="1" x14ac:dyDescent="0.3">
      <c r="A1304" s="161"/>
      <c r="B1304" s="161"/>
      <c r="C1304" s="161"/>
      <c r="D1304" s="161"/>
      <c r="E1304" s="161"/>
      <c r="F1304" s="161"/>
      <c r="G1304" s="161" t="s">
        <v>1056</v>
      </c>
      <c r="H1304" s="151">
        <v>6.22</v>
      </c>
      <c r="I1304" s="161" t="s">
        <v>1057</v>
      </c>
      <c r="J1304" s="162">
        <v>3392.82</v>
      </c>
    </row>
    <row r="1305" spans="1:10" ht="15.75" thickTop="1" x14ac:dyDescent="0.25">
      <c r="A1305" s="152"/>
      <c r="B1305" s="152"/>
      <c r="C1305" s="152"/>
      <c r="D1305" s="152"/>
      <c r="E1305" s="152"/>
      <c r="F1305" s="152"/>
      <c r="G1305" s="152"/>
      <c r="H1305" s="152"/>
      <c r="I1305" s="152"/>
      <c r="J1305" s="152"/>
    </row>
    <row r="1306" spans="1:10" x14ac:dyDescent="0.25">
      <c r="A1306" s="170" t="s">
        <v>255</v>
      </c>
      <c r="B1306" s="139" t="s">
        <v>1029</v>
      </c>
      <c r="C1306" s="170" t="s">
        <v>1030</v>
      </c>
      <c r="D1306" s="170" t="s">
        <v>1031</v>
      </c>
      <c r="E1306" s="352" t="s">
        <v>1032</v>
      </c>
      <c r="F1306" s="352"/>
      <c r="G1306" s="140" t="s">
        <v>1033</v>
      </c>
      <c r="H1306" s="139" t="s">
        <v>1034</v>
      </c>
      <c r="I1306" s="139" t="s">
        <v>1035</v>
      </c>
      <c r="J1306" s="139" t="s">
        <v>1036</v>
      </c>
    </row>
    <row r="1307" spans="1:10" ht="26.45" customHeight="1" x14ac:dyDescent="0.25">
      <c r="A1307" s="171" t="s">
        <v>1037</v>
      </c>
      <c r="B1307" s="136" t="s">
        <v>505</v>
      </c>
      <c r="C1307" s="171" t="s">
        <v>178</v>
      </c>
      <c r="D1307" s="171" t="s">
        <v>506</v>
      </c>
      <c r="E1307" s="353" t="s">
        <v>1096</v>
      </c>
      <c r="F1307" s="353"/>
      <c r="G1307" s="137" t="s">
        <v>179</v>
      </c>
      <c r="H1307" s="141">
        <v>1</v>
      </c>
      <c r="I1307" s="138">
        <v>606.96</v>
      </c>
      <c r="J1307" s="138">
        <v>606.96</v>
      </c>
    </row>
    <row r="1308" spans="1:10" ht="25.5" x14ac:dyDescent="0.25">
      <c r="A1308" s="172" t="s">
        <v>1039</v>
      </c>
      <c r="B1308" s="142" t="s">
        <v>1466</v>
      </c>
      <c r="C1308" s="172" t="s">
        <v>180</v>
      </c>
      <c r="D1308" s="172" t="s">
        <v>1467</v>
      </c>
      <c r="E1308" s="350" t="s">
        <v>1042</v>
      </c>
      <c r="F1308" s="350"/>
      <c r="G1308" s="143" t="s">
        <v>1043</v>
      </c>
      <c r="H1308" s="144">
        <v>1.907</v>
      </c>
      <c r="I1308" s="145">
        <v>20.7</v>
      </c>
      <c r="J1308" s="145">
        <v>39.47</v>
      </c>
    </row>
    <row r="1309" spans="1:10" ht="25.5" x14ac:dyDescent="0.25">
      <c r="A1309" s="172" t="s">
        <v>1039</v>
      </c>
      <c r="B1309" s="142" t="s">
        <v>1468</v>
      </c>
      <c r="C1309" s="172" t="s">
        <v>180</v>
      </c>
      <c r="D1309" s="172" t="s">
        <v>1469</v>
      </c>
      <c r="E1309" s="350" t="s">
        <v>1042</v>
      </c>
      <c r="F1309" s="350"/>
      <c r="G1309" s="143" t="s">
        <v>1043</v>
      </c>
      <c r="H1309" s="144">
        <v>1.907</v>
      </c>
      <c r="I1309" s="145">
        <v>16.350000000000001</v>
      </c>
      <c r="J1309" s="145">
        <v>31.17</v>
      </c>
    </row>
    <row r="1310" spans="1:10" ht="26.45" customHeight="1" x14ac:dyDescent="0.25">
      <c r="A1310" s="172" t="s">
        <v>1039</v>
      </c>
      <c r="B1310" s="142" t="s">
        <v>1458</v>
      </c>
      <c r="C1310" s="172" t="s">
        <v>180</v>
      </c>
      <c r="D1310" s="172" t="s">
        <v>1459</v>
      </c>
      <c r="E1310" s="350" t="s">
        <v>1096</v>
      </c>
      <c r="F1310" s="350"/>
      <c r="G1310" s="143" t="s">
        <v>179</v>
      </c>
      <c r="H1310" s="144">
        <v>1</v>
      </c>
      <c r="I1310" s="145">
        <v>169.22</v>
      </c>
      <c r="J1310" s="145">
        <v>169.22</v>
      </c>
    </row>
    <row r="1311" spans="1:10" x14ac:dyDescent="0.25">
      <c r="A1311" s="173" t="s">
        <v>1049</v>
      </c>
      <c r="B1311" s="146" t="s">
        <v>1470</v>
      </c>
      <c r="C1311" s="173" t="s">
        <v>479</v>
      </c>
      <c r="D1311" s="173" t="s">
        <v>1471</v>
      </c>
      <c r="E1311" s="349" t="s">
        <v>1052</v>
      </c>
      <c r="F1311" s="349"/>
      <c r="G1311" s="147" t="s">
        <v>179</v>
      </c>
      <c r="H1311" s="148">
        <v>1.1000000000000001</v>
      </c>
      <c r="I1311" s="149">
        <v>333.73</v>
      </c>
      <c r="J1311" s="149">
        <v>367.1</v>
      </c>
    </row>
    <row r="1312" spans="1:10" x14ac:dyDescent="0.25">
      <c r="A1312" s="169"/>
      <c r="B1312" s="169"/>
      <c r="C1312" s="169"/>
      <c r="D1312" s="169"/>
      <c r="E1312" s="169" t="s">
        <v>1053</v>
      </c>
      <c r="F1312" s="150">
        <v>69.95</v>
      </c>
      <c r="G1312" s="169" t="s">
        <v>1054</v>
      </c>
      <c r="H1312" s="150">
        <v>0</v>
      </c>
      <c r="I1312" s="169" t="s">
        <v>1055</v>
      </c>
      <c r="J1312" s="150">
        <v>69.95</v>
      </c>
    </row>
    <row r="1313" spans="1:10" ht="14.45" customHeight="1" x14ac:dyDescent="0.25">
      <c r="A1313" s="169"/>
      <c r="B1313" s="169"/>
      <c r="C1313" s="169"/>
      <c r="D1313" s="169"/>
      <c r="E1313" s="169" t="s">
        <v>2581</v>
      </c>
      <c r="F1313" s="150">
        <v>0</v>
      </c>
      <c r="G1313" s="169"/>
      <c r="H1313" s="351" t="s">
        <v>2582</v>
      </c>
      <c r="I1313" s="351"/>
      <c r="J1313" s="150">
        <v>606.96</v>
      </c>
    </row>
    <row r="1314" spans="1:10" ht="15.75" thickBot="1" x14ac:dyDescent="0.3">
      <c r="A1314" s="161"/>
      <c r="B1314" s="161"/>
      <c r="C1314" s="161"/>
      <c r="D1314" s="161"/>
      <c r="E1314" s="161"/>
      <c r="F1314" s="161"/>
      <c r="G1314" s="161" t="s">
        <v>1056</v>
      </c>
      <c r="H1314" s="151">
        <v>4.8</v>
      </c>
      <c r="I1314" s="161" t="s">
        <v>1057</v>
      </c>
      <c r="J1314" s="162">
        <v>2913.4</v>
      </c>
    </row>
    <row r="1315" spans="1:10" ht="15.75" thickTop="1" x14ac:dyDescent="0.25">
      <c r="A1315" s="152"/>
      <c r="B1315" s="152"/>
      <c r="C1315" s="152"/>
      <c r="D1315" s="152"/>
      <c r="E1315" s="152"/>
      <c r="F1315" s="152"/>
      <c r="G1315" s="152"/>
      <c r="H1315" s="152"/>
      <c r="I1315" s="152"/>
      <c r="J1315" s="152"/>
    </row>
    <row r="1316" spans="1:10" x14ac:dyDescent="0.25">
      <c r="A1316" s="170" t="s">
        <v>256</v>
      </c>
      <c r="B1316" s="139" t="s">
        <v>1029</v>
      </c>
      <c r="C1316" s="170" t="s">
        <v>1030</v>
      </c>
      <c r="D1316" s="170" t="s">
        <v>1031</v>
      </c>
      <c r="E1316" s="352" t="s">
        <v>1032</v>
      </c>
      <c r="F1316" s="352"/>
      <c r="G1316" s="140" t="s">
        <v>1033</v>
      </c>
      <c r="H1316" s="139" t="s">
        <v>1034</v>
      </c>
      <c r="I1316" s="139" t="s">
        <v>1035</v>
      </c>
      <c r="J1316" s="139" t="s">
        <v>1036</v>
      </c>
    </row>
    <row r="1317" spans="1:10" ht="26.45" customHeight="1" x14ac:dyDescent="0.25">
      <c r="A1317" s="171" t="s">
        <v>1037</v>
      </c>
      <c r="B1317" s="136" t="s">
        <v>503</v>
      </c>
      <c r="C1317" s="171" t="s">
        <v>178</v>
      </c>
      <c r="D1317" s="171" t="s">
        <v>504</v>
      </c>
      <c r="E1317" s="353" t="s">
        <v>1096</v>
      </c>
      <c r="F1317" s="353"/>
      <c r="G1317" s="137" t="s">
        <v>179</v>
      </c>
      <c r="H1317" s="141">
        <v>1</v>
      </c>
      <c r="I1317" s="138">
        <v>545.47</v>
      </c>
      <c r="J1317" s="138">
        <v>545.47</v>
      </c>
    </row>
    <row r="1318" spans="1:10" ht="25.5" x14ac:dyDescent="0.25">
      <c r="A1318" s="172" t="s">
        <v>1039</v>
      </c>
      <c r="B1318" s="142" t="s">
        <v>1298</v>
      </c>
      <c r="C1318" s="172" t="s">
        <v>180</v>
      </c>
      <c r="D1318" s="172" t="s">
        <v>1299</v>
      </c>
      <c r="E1318" s="350" t="s">
        <v>1042</v>
      </c>
      <c r="F1318" s="350"/>
      <c r="G1318" s="143" t="s">
        <v>1043</v>
      </c>
      <c r="H1318" s="144">
        <v>0.51900000000000002</v>
      </c>
      <c r="I1318" s="145">
        <v>20.81</v>
      </c>
      <c r="J1318" s="145">
        <v>10.8</v>
      </c>
    </row>
    <row r="1319" spans="1:10" ht="25.5" x14ac:dyDescent="0.25">
      <c r="A1319" s="172" t="s">
        <v>1039</v>
      </c>
      <c r="B1319" s="142" t="s">
        <v>1063</v>
      </c>
      <c r="C1319" s="172" t="s">
        <v>180</v>
      </c>
      <c r="D1319" s="172" t="s">
        <v>1064</v>
      </c>
      <c r="E1319" s="350" t="s">
        <v>1042</v>
      </c>
      <c r="F1319" s="350"/>
      <c r="G1319" s="143" t="s">
        <v>1043</v>
      </c>
      <c r="H1319" s="144">
        <v>0.25900000000000001</v>
      </c>
      <c r="I1319" s="145">
        <v>14.76</v>
      </c>
      <c r="J1319" s="145">
        <v>3.82</v>
      </c>
    </row>
    <row r="1320" spans="1:10" ht="26.45" customHeight="1" x14ac:dyDescent="0.25">
      <c r="A1320" s="172" t="s">
        <v>1039</v>
      </c>
      <c r="B1320" s="142" t="s">
        <v>1458</v>
      </c>
      <c r="C1320" s="172" t="s">
        <v>180</v>
      </c>
      <c r="D1320" s="172" t="s">
        <v>1459</v>
      </c>
      <c r="E1320" s="350" t="s">
        <v>1096</v>
      </c>
      <c r="F1320" s="350"/>
      <c r="G1320" s="143" t="s">
        <v>179</v>
      </c>
      <c r="H1320" s="144">
        <v>0.9</v>
      </c>
      <c r="I1320" s="145">
        <v>169.22</v>
      </c>
      <c r="J1320" s="145">
        <v>152.29</v>
      </c>
    </row>
    <row r="1321" spans="1:10" ht="25.5" x14ac:dyDescent="0.25">
      <c r="A1321" s="173" t="s">
        <v>1049</v>
      </c>
      <c r="B1321" s="146" t="s">
        <v>1460</v>
      </c>
      <c r="C1321" s="173" t="s">
        <v>180</v>
      </c>
      <c r="D1321" s="173" t="s">
        <v>1461</v>
      </c>
      <c r="E1321" s="349" t="s">
        <v>1052</v>
      </c>
      <c r="F1321" s="349"/>
      <c r="G1321" s="147" t="s">
        <v>187</v>
      </c>
      <c r="H1321" s="148">
        <v>9.1999999999999993</v>
      </c>
      <c r="I1321" s="149">
        <v>0.11</v>
      </c>
      <c r="J1321" s="149">
        <v>1.01</v>
      </c>
    </row>
    <row r="1322" spans="1:10" x14ac:dyDescent="0.25">
      <c r="A1322" s="173" t="s">
        <v>1049</v>
      </c>
      <c r="B1322" s="146" t="s">
        <v>1462</v>
      </c>
      <c r="C1322" s="173" t="s">
        <v>180</v>
      </c>
      <c r="D1322" s="173" t="s">
        <v>1463</v>
      </c>
      <c r="E1322" s="349" t="s">
        <v>1052</v>
      </c>
      <c r="F1322" s="349"/>
      <c r="G1322" s="147" t="s">
        <v>187</v>
      </c>
      <c r="H1322" s="148">
        <v>0.62329999999999997</v>
      </c>
      <c r="I1322" s="149">
        <v>13.46</v>
      </c>
      <c r="J1322" s="149">
        <v>8.3800000000000008</v>
      </c>
    </row>
    <row r="1323" spans="1:10" ht="25.5" x14ac:dyDescent="0.25">
      <c r="A1323" s="173" t="s">
        <v>1049</v>
      </c>
      <c r="B1323" s="146" t="s">
        <v>1464</v>
      </c>
      <c r="C1323" s="173" t="s">
        <v>186</v>
      </c>
      <c r="D1323" s="173" t="s">
        <v>1465</v>
      </c>
      <c r="E1323" s="349" t="s">
        <v>1052</v>
      </c>
      <c r="F1323" s="349"/>
      <c r="G1323" s="147" t="s">
        <v>179</v>
      </c>
      <c r="H1323" s="148">
        <v>1</v>
      </c>
      <c r="I1323" s="149">
        <v>369.17</v>
      </c>
      <c r="J1323" s="149">
        <v>369.17</v>
      </c>
    </row>
    <row r="1324" spans="1:10" x14ac:dyDescent="0.25">
      <c r="A1324" s="169"/>
      <c r="B1324" s="169"/>
      <c r="C1324" s="169"/>
      <c r="D1324" s="169"/>
      <c r="E1324" s="169" t="s">
        <v>1053</v>
      </c>
      <c r="F1324" s="150">
        <v>23.29</v>
      </c>
      <c r="G1324" s="169" t="s">
        <v>1054</v>
      </c>
      <c r="H1324" s="150">
        <v>0</v>
      </c>
      <c r="I1324" s="169" t="s">
        <v>1055</v>
      </c>
      <c r="J1324" s="150">
        <v>23.29</v>
      </c>
    </row>
    <row r="1325" spans="1:10" ht="14.45" customHeight="1" x14ac:dyDescent="0.25">
      <c r="A1325" s="169"/>
      <c r="B1325" s="169"/>
      <c r="C1325" s="169"/>
      <c r="D1325" s="169"/>
      <c r="E1325" s="169" t="s">
        <v>2581</v>
      </c>
      <c r="F1325" s="150">
        <v>0</v>
      </c>
      <c r="G1325" s="169"/>
      <c r="H1325" s="351" t="s">
        <v>2582</v>
      </c>
      <c r="I1325" s="351"/>
      <c r="J1325" s="150">
        <v>545.47</v>
      </c>
    </row>
    <row r="1326" spans="1:10" ht="15.75" thickBot="1" x14ac:dyDescent="0.3">
      <c r="A1326" s="161"/>
      <c r="B1326" s="161"/>
      <c r="C1326" s="161"/>
      <c r="D1326" s="161"/>
      <c r="E1326" s="161"/>
      <c r="F1326" s="161"/>
      <c r="G1326" s="161" t="s">
        <v>1056</v>
      </c>
      <c r="H1326" s="151">
        <v>18</v>
      </c>
      <c r="I1326" s="161" t="s">
        <v>1057</v>
      </c>
      <c r="J1326" s="162">
        <v>9818.4599999999991</v>
      </c>
    </row>
    <row r="1327" spans="1:10" ht="15.75" thickTop="1" x14ac:dyDescent="0.25">
      <c r="A1327" s="152"/>
      <c r="B1327" s="152"/>
      <c r="C1327" s="152"/>
      <c r="D1327" s="152"/>
      <c r="E1327" s="152"/>
      <c r="F1327" s="152"/>
      <c r="G1327" s="152"/>
      <c r="H1327" s="152"/>
      <c r="I1327" s="152"/>
      <c r="J1327" s="152"/>
    </row>
    <row r="1328" spans="1:10" x14ac:dyDescent="0.25">
      <c r="A1328" s="170" t="s">
        <v>257</v>
      </c>
      <c r="B1328" s="139" t="s">
        <v>1029</v>
      </c>
      <c r="C1328" s="170" t="s">
        <v>1030</v>
      </c>
      <c r="D1328" s="170" t="s">
        <v>1031</v>
      </c>
      <c r="E1328" s="352" t="s">
        <v>1032</v>
      </c>
      <c r="F1328" s="352"/>
      <c r="G1328" s="140" t="s">
        <v>1033</v>
      </c>
      <c r="H1328" s="139" t="s">
        <v>1034</v>
      </c>
      <c r="I1328" s="139" t="s">
        <v>1035</v>
      </c>
      <c r="J1328" s="139" t="s">
        <v>1036</v>
      </c>
    </row>
    <row r="1329" spans="1:10" ht="26.45" customHeight="1" x14ac:dyDescent="0.25">
      <c r="A1329" s="171" t="s">
        <v>1037</v>
      </c>
      <c r="B1329" s="136" t="s">
        <v>503</v>
      </c>
      <c r="C1329" s="171" t="s">
        <v>178</v>
      </c>
      <c r="D1329" s="171" t="s">
        <v>504</v>
      </c>
      <c r="E1329" s="353" t="s">
        <v>1096</v>
      </c>
      <c r="F1329" s="353"/>
      <c r="G1329" s="137" t="s">
        <v>179</v>
      </c>
      <c r="H1329" s="141">
        <v>1</v>
      </c>
      <c r="I1329" s="138">
        <v>545.47</v>
      </c>
      <c r="J1329" s="138">
        <v>545.47</v>
      </c>
    </row>
    <row r="1330" spans="1:10" ht="25.5" x14ac:dyDescent="0.25">
      <c r="A1330" s="172" t="s">
        <v>1039</v>
      </c>
      <c r="B1330" s="142" t="s">
        <v>1298</v>
      </c>
      <c r="C1330" s="172" t="s">
        <v>180</v>
      </c>
      <c r="D1330" s="172" t="s">
        <v>1299</v>
      </c>
      <c r="E1330" s="350" t="s">
        <v>1042</v>
      </c>
      <c r="F1330" s="350"/>
      <c r="G1330" s="143" t="s">
        <v>1043</v>
      </c>
      <c r="H1330" s="144">
        <v>0.51900000000000002</v>
      </c>
      <c r="I1330" s="145">
        <v>20.81</v>
      </c>
      <c r="J1330" s="145">
        <v>10.8</v>
      </c>
    </row>
    <row r="1331" spans="1:10" ht="25.5" x14ac:dyDescent="0.25">
      <c r="A1331" s="172" t="s">
        <v>1039</v>
      </c>
      <c r="B1331" s="142" t="s">
        <v>1063</v>
      </c>
      <c r="C1331" s="172" t="s">
        <v>180</v>
      </c>
      <c r="D1331" s="172" t="s">
        <v>1064</v>
      </c>
      <c r="E1331" s="350" t="s">
        <v>1042</v>
      </c>
      <c r="F1331" s="350"/>
      <c r="G1331" s="143" t="s">
        <v>1043</v>
      </c>
      <c r="H1331" s="144">
        <v>0.25900000000000001</v>
      </c>
      <c r="I1331" s="145">
        <v>14.76</v>
      </c>
      <c r="J1331" s="145">
        <v>3.82</v>
      </c>
    </row>
    <row r="1332" spans="1:10" ht="26.45" customHeight="1" x14ac:dyDescent="0.25">
      <c r="A1332" s="172" t="s">
        <v>1039</v>
      </c>
      <c r="B1332" s="142" t="s">
        <v>1458</v>
      </c>
      <c r="C1332" s="172" t="s">
        <v>180</v>
      </c>
      <c r="D1332" s="172" t="s">
        <v>1459</v>
      </c>
      <c r="E1332" s="350" t="s">
        <v>1096</v>
      </c>
      <c r="F1332" s="350"/>
      <c r="G1332" s="143" t="s">
        <v>179</v>
      </c>
      <c r="H1332" s="144">
        <v>0.9</v>
      </c>
      <c r="I1332" s="145">
        <v>169.22</v>
      </c>
      <c r="J1332" s="145">
        <v>152.29</v>
      </c>
    </row>
    <row r="1333" spans="1:10" ht="25.5" x14ac:dyDescent="0.25">
      <c r="A1333" s="173" t="s">
        <v>1049</v>
      </c>
      <c r="B1333" s="146" t="s">
        <v>1460</v>
      </c>
      <c r="C1333" s="173" t="s">
        <v>180</v>
      </c>
      <c r="D1333" s="173" t="s">
        <v>1461</v>
      </c>
      <c r="E1333" s="349" t="s">
        <v>1052</v>
      </c>
      <c r="F1333" s="349"/>
      <c r="G1333" s="147" t="s">
        <v>187</v>
      </c>
      <c r="H1333" s="148">
        <v>9.1999999999999993</v>
      </c>
      <c r="I1333" s="149">
        <v>0.11</v>
      </c>
      <c r="J1333" s="149">
        <v>1.01</v>
      </c>
    </row>
    <row r="1334" spans="1:10" x14ac:dyDescent="0.25">
      <c r="A1334" s="173" t="s">
        <v>1049</v>
      </c>
      <c r="B1334" s="146" t="s">
        <v>1462</v>
      </c>
      <c r="C1334" s="173" t="s">
        <v>180</v>
      </c>
      <c r="D1334" s="173" t="s">
        <v>1463</v>
      </c>
      <c r="E1334" s="349" t="s">
        <v>1052</v>
      </c>
      <c r="F1334" s="349"/>
      <c r="G1334" s="147" t="s">
        <v>187</v>
      </c>
      <c r="H1334" s="148">
        <v>0.62329999999999997</v>
      </c>
      <c r="I1334" s="149">
        <v>13.46</v>
      </c>
      <c r="J1334" s="149">
        <v>8.3800000000000008</v>
      </c>
    </row>
    <row r="1335" spans="1:10" ht="25.5" x14ac:dyDescent="0.25">
      <c r="A1335" s="173" t="s">
        <v>1049</v>
      </c>
      <c r="B1335" s="146" t="s">
        <v>1464</v>
      </c>
      <c r="C1335" s="173" t="s">
        <v>186</v>
      </c>
      <c r="D1335" s="173" t="s">
        <v>1465</v>
      </c>
      <c r="E1335" s="349" t="s">
        <v>1052</v>
      </c>
      <c r="F1335" s="349"/>
      <c r="G1335" s="147" t="s">
        <v>179</v>
      </c>
      <c r="H1335" s="148">
        <v>1</v>
      </c>
      <c r="I1335" s="149">
        <v>369.17</v>
      </c>
      <c r="J1335" s="149">
        <v>369.17</v>
      </c>
    </row>
    <row r="1336" spans="1:10" x14ac:dyDescent="0.25">
      <c r="A1336" s="169"/>
      <c r="B1336" s="169"/>
      <c r="C1336" s="169"/>
      <c r="D1336" s="169"/>
      <c r="E1336" s="169" t="s">
        <v>1053</v>
      </c>
      <c r="F1336" s="150">
        <v>23.29</v>
      </c>
      <c r="G1336" s="169" t="s">
        <v>1054</v>
      </c>
      <c r="H1336" s="150">
        <v>0</v>
      </c>
      <c r="I1336" s="169" t="s">
        <v>1055</v>
      </c>
      <c r="J1336" s="150">
        <v>23.29</v>
      </c>
    </row>
    <row r="1337" spans="1:10" ht="14.45" customHeight="1" x14ac:dyDescent="0.25">
      <c r="A1337" s="169"/>
      <c r="B1337" s="169"/>
      <c r="C1337" s="169"/>
      <c r="D1337" s="169"/>
      <c r="E1337" s="169" t="s">
        <v>2581</v>
      </c>
      <c r="F1337" s="150">
        <v>0</v>
      </c>
      <c r="G1337" s="169"/>
      <c r="H1337" s="351" t="s">
        <v>2582</v>
      </c>
      <c r="I1337" s="351"/>
      <c r="J1337" s="150">
        <v>545.47</v>
      </c>
    </row>
    <row r="1338" spans="1:10" ht="15.75" thickBot="1" x14ac:dyDescent="0.3">
      <c r="A1338" s="161"/>
      <c r="B1338" s="161"/>
      <c r="C1338" s="161"/>
      <c r="D1338" s="161"/>
      <c r="E1338" s="161"/>
      <c r="F1338" s="161"/>
      <c r="G1338" s="161" t="s">
        <v>1056</v>
      </c>
      <c r="H1338" s="151">
        <v>15</v>
      </c>
      <c r="I1338" s="161" t="s">
        <v>1057</v>
      </c>
      <c r="J1338" s="162">
        <v>8182.05</v>
      </c>
    </row>
    <row r="1339" spans="1:10" ht="15.75" thickTop="1" x14ac:dyDescent="0.25">
      <c r="A1339" s="152"/>
      <c r="B1339" s="152"/>
      <c r="C1339" s="152"/>
      <c r="D1339" s="152"/>
      <c r="E1339" s="152"/>
      <c r="F1339" s="152"/>
      <c r="G1339" s="152"/>
      <c r="H1339" s="152"/>
      <c r="I1339" s="152"/>
      <c r="J1339" s="152"/>
    </row>
    <row r="1340" spans="1:10" x14ac:dyDescent="0.25">
      <c r="A1340" s="170" t="s">
        <v>260</v>
      </c>
      <c r="B1340" s="139" t="s">
        <v>1029</v>
      </c>
      <c r="C1340" s="170" t="s">
        <v>1030</v>
      </c>
      <c r="D1340" s="170" t="s">
        <v>1031</v>
      </c>
      <c r="E1340" s="352" t="s">
        <v>1032</v>
      </c>
      <c r="F1340" s="352"/>
      <c r="G1340" s="140" t="s">
        <v>1033</v>
      </c>
      <c r="H1340" s="139" t="s">
        <v>1034</v>
      </c>
      <c r="I1340" s="139" t="s">
        <v>1035</v>
      </c>
      <c r="J1340" s="139" t="s">
        <v>1036</v>
      </c>
    </row>
    <row r="1341" spans="1:10" ht="26.45" customHeight="1" x14ac:dyDescent="0.25">
      <c r="A1341" s="171" t="s">
        <v>1037</v>
      </c>
      <c r="B1341" s="136" t="s">
        <v>503</v>
      </c>
      <c r="C1341" s="171" t="s">
        <v>178</v>
      </c>
      <c r="D1341" s="171" t="s">
        <v>504</v>
      </c>
      <c r="E1341" s="353" t="s">
        <v>1096</v>
      </c>
      <c r="F1341" s="353"/>
      <c r="G1341" s="137" t="s">
        <v>179</v>
      </c>
      <c r="H1341" s="141">
        <v>1</v>
      </c>
      <c r="I1341" s="138">
        <v>545.47</v>
      </c>
      <c r="J1341" s="138">
        <v>545.47</v>
      </c>
    </row>
    <row r="1342" spans="1:10" ht="25.5" x14ac:dyDescent="0.25">
      <c r="A1342" s="172" t="s">
        <v>1039</v>
      </c>
      <c r="B1342" s="142" t="s">
        <v>1298</v>
      </c>
      <c r="C1342" s="172" t="s">
        <v>180</v>
      </c>
      <c r="D1342" s="172" t="s">
        <v>1299</v>
      </c>
      <c r="E1342" s="350" t="s">
        <v>1042</v>
      </c>
      <c r="F1342" s="350"/>
      <c r="G1342" s="143" t="s">
        <v>1043</v>
      </c>
      <c r="H1342" s="144">
        <v>0.51900000000000002</v>
      </c>
      <c r="I1342" s="145">
        <v>20.81</v>
      </c>
      <c r="J1342" s="145">
        <v>10.8</v>
      </c>
    </row>
    <row r="1343" spans="1:10" ht="25.5" x14ac:dyDescent="0.25">
      <c r="A1343" s="172" t="s">
        <v>1039</v>
      </c>
      <c r="B1343" s="142" t="s">
        <v>1063</v>
      </c>
      <c r="C1343" s="172" t="s">
        <v>180</v>
      </c>
      <c r="D1343" s="172" t="s">
        <v>1064</v>
      </c>
      <c r="E1343" s="350" t="s">
        <v>1042</v>
      </c>
      <c r="F1343" s="350"/>
      <c r="G1343" s="143" t="s">
        <v>1043</v>
      </c>
      <c r="H1343" s="144">
        <v>0.25900000000000001</v>
      </c>
      <c r="I1343" s="145">
        <v>14.76</v>
      </c>
      <c r="J1343" s="145">
        <v>3.82</v>
      </c>
    </row>
    <row r="1344" spans="1:10" ht="26.45" customHeight="1" x14ac:dyDescent="0.25">
      <c r="A1344" s="172" t="s">
        <v>1039</v>
      </c>
      <c r="B1344" s="142" t="s">
        <v>1458</v>
      </c>
      <c r="C1344" s="172" t="s">
        <v>180</v>
      </c>
      <c r="D1344" s="172" t="s">
        <v>1459</v>
      </c>
      <c r="E1344" s="350" t="s">
        <v>1096</v>
      </c>
      <c r="F1344" s="350"/>
      <c r="G1344" s="143" t="s">
        <v>179</v>
      </c>
      <c r="H1344" s="144">
        <v>0.9</v>
      </c>
      <c r="I1344" s="145">
        <v>169.22</v>
      </c>
      <c r="J1344" s="145">
        <v>152.29</v>
      </c>
    </row>
    <row r="1345" spans="1:10" ht="25.5" x14ac:dyDescent="0.25">
      <c r="A1345" s="173" t="s">
        <v>1049</v>
      </c>
      <c r="B1345" s="146" t="s">
        <v>1460</v>
      </c>
      <c r="C1345" s="173" t="s">
        <v>180</v>
      </c>
      <c r="D1345" s="173" t="s">
        <v>1461</v>
      </c>
      <c r="E1345" s="349" t="s">
        <v>1052</v>
      </c>
      <c r="F1345" s="349"/>
      <c r="G1345" s="147" t="s">
        <v>187</v>
      </c>
      <c r="H1345" s="148">
        <v>9.1999999999999993</v>
      </c>
      <c r="I1345" s="149">
        <v>0.11</v>
      </c>
      <c r="J1345" s="149">
        <v>1.01</v>
      </c>
    </row>
    <row r="1346" spans="1:10" x14ac:dyDescent="0.25">
      <c r="A1346" s="173" t="s">
        <v>1049</v>
      </c>
      <c r="B1346" s="146" t="s">
        <v>1462</v>
      </c>
      <c r="C1346" s="173" t="s">
        <v>180</v>
      </c>
      <c r="D1346" s="173" t="s">
        <v>1463</v>
      </c>
      <c r="E1346" s="349" t="s">
        <v>1052</v>
      </c>
      <c r="F1346" s="349"/>
      <c r="G1346" s="147" t="s">
        <v>187</v>
      </c>
      <c r="H1346" s="148">
        <v>0.62329999999999997</v>
      </c>
      <c r="I1346" s="149">
        <v>13.46</v>
      </c>
      <c r="J1346" s="149">
        <v>8.3800000000000008</v>
      </c>
    </row>
    <row r="1347" spans="1:10" ht="25.5" x14ac:dyDescent="0.25">
      <c r="A1347" s="173" t="s">
        <v>1049</v>
      </c>
      <c r="B1347" s="146" t="s">
        <v>1464</v>
      </c>
      <c r="C1347" s="173" t="s">
        <v>186</v>
      </c>
      <c r="D1347" s="173" t="s">
        <v>1465</v>
      </c>
      <c r="E1347" s="349" t="s">
        <v>1052</v>
      </c>
      <c r="F1347" s="349"/>
      <c r="G1347" s="147" t="s">
        <v>179</v>
      </c>
      <c r="H1347" s="148">
        <v>1</v>
      </c>
      <c r="I1347" s="149">
        <v>369.17</v>
      </c>
      <c r="J1347" s="149">
        <v>369.17</v>
      </c>
    </row>
    <row r="1348" spans="1:10" x14ac:dyDescent="0.25">
      <c r="A1348" s="169"/>
      <c r="B1348" s="169"/>
      <c r="C1348" s="169"/>
      <c r="D1348" s="169"/>
      <c r="E1348" s="169" t="s">
        <v>1053</v>
      </c>
      <c r="F1348" s="150">
        <v>23.29</v>
      </c>
      <c r="G1348" s="169" t="s">
        <v>1054</v>
      </c>
      <c r="H1348" s="150">
        <v>0</v>
      </c>
      <c r="I1348" s="169" t="s">
        <v>1055</v>
      </c>
      <c r="J1348" s="150">
        <v>23.29</v>
      </c>
    </row>
    <row r="1349" spans="1:10" ht="14.45" customHeight="1" x14ac:dyDescent="0.25">
      <c r="A1349" s="169"/>
      <c r="B1349" s="169"/>
      <c r="C1349" s="169"/>
      <c r="D1349" s="169"/>
      <c r="E1349" s="169" t="s">
        <v>2581</v>
      </c>
      <c r="F1349" s="150">
        <v>0</v>
      </c>
      <c r="G1349" s="169"/>
      <c r="H1349" s="351" t="s">
        <v>2582</v>
      </c>
      <c r="I1349" s="351"/>
      <c r="J1349" s="150">
        <v>545.47</v>
      </c>
    </row>
    <row r="1350" spans="1:10" ht="15.75" thickBot="1" x14ac:dyDescent="0.3">
      <c r="A1350" s="161"/>
      <c r="B1350" s="161"/>
      <c r="C1350" s="161"/>
      <c r="D1350" s="161"/>
      <c r="E1350" s="161"/>
      <c r="F1350" s="161"/>
      <c r="G1350" s="161" t="s">
        <v>1056</v>
      </c>
      <c r="H1350" s="151">
        <v>9</v>
      </c>
      <c r="I1350" s="161" t="s">
        <v>1057</v>
      </c>
      <c r="J1350" s="162">
        <v>4909.2299999999996</v>
      </c>
    </row>
    <row r="1351" spans="1:10" ht="15.75" thickTop="1" x14ac:dyDescent="0.25">
      <c r="A1351" s="152"/>
      <c r="B1351" s="152"/>
      <c r="C1351" s="152"/>
      <c r="D1351" s="152"/>
      <c r="E1351" s="152"/>
      <c r="F1351" s="152"/>
      <c r="G1351" s="152"/>
      <c r="H1351" s="152"/>
      <c r="I1351" s="152"/>
      <c r="J1351" s="152"/>
    </row>
    <row r="1352" spans="1:10" x14ac:dyDescent="0.25">
      <c r="A1352" s="170" t="s">
        <v>507</v>
      </c>
      <c r="B1352" s="139" t="s">
        <v>1029</v>
      </c>
      <c r="C1352" s="170" t="s">
        <v>1030</v>
      </c>
      <c r="D1352" s="170" t="s">
        <v>1031</v>
      </c>
      <c r="E1352" s="352" t="s">
        <v>1032</v>
      </c>
      <c r="F1352" s="352"/>
      <c r="G1352" s="140" t="s">
        <v>1033</v>
      </c>
      <c r="H1352" s="139" t="s">
        <v>1034</v>
      </c>
      <c r="I1352" s="139" t="s">
        <v>1035</v>
      </c>
      <c r="J1352" s="139" t="s">
        <v>1036</v>
      </c>
    </row>
    <row r="1353" spans="1:10" ht="26.45" customHeight="1" x14ac:dyDescent="0.25">
      <c r="A1353" s="171" t="s">
        <v>1037</v>
      </c>
      <c r="B1353" s="136" t="s">
        <v>503</v>
      </c>
      <c r="C1353" s="171" t="s">
        <v>178</v>
      </c>
      <c r="D1353" s="171" t="s">
        <v>504</v>
      </c>
      <c r="E1353" s="353" t="s">
        <v>1096</v>
      </c>
      <c r="F1353" s="353"/>
      <c r="G1353" s="137" t="s">
        <v>179</v>
      </c>
      <c r="H1353" s="141">
        <v>1</v>
      </c>
      <c r="I1353" s="138">
        <v>545.47</v>
      </c>
      <c r="J1353" s="138">
        <v>545.47</v>
      </c>
    </row>
    <row r="1354" spans="1:10" ht="25.5" x14ac:dyDescent="0.25">
      <c r="A1354" s="172" t="s">
        <v>1039</v>
      </c>
      <c r="B1354" s="142" t="s">
        <v>1298</v>
      </c>
      <c r="C1354" s="172" t="s">
        <v>180</v>
      </c>
      <c r="D1354" s="172" t="s">
        <v>1299</v>
      </c>
      <c r="E1354" s="350" t="s">
        <v>1042</v>
      </c>
      <c r="F1354" s="350"/>
      <c r="G1354" s="143" t="s">
        <v>1043</v>
      </c>
      <c r="H1354" s="144">
        <v>0.51900000000000002</v>
      </c>
      <c r="I1354" s="145">
        <v>20.81</v>
      </c>
      <c r="J1354" s="145">
        <v>10.8</v>
      </c>
    </row>
    <row r="1355" spans="1:10" ht="25.5" x14ac:dyDescent="0.25">
      <c r="A1355" s="172" t="s">
        <v>1039</v>
      </c>
      <c r="B1355" s="142" t="s">
        <v>1063</v>
      </c>
      <c r="C1355" s="172" t="s">
        <v>180</v>
      </c>
      <c r="D1355" s="172" t="s">
        <v>1064</v>
      </c>
      <c r="E1355" s="350" t="s">
        <v>1042</v>
      </c>
      <c r="F1355" s="350"/>
      <c r="G1355" s="143" t="s">
        <v>1043</v>
      </c>
      <c r="H1355" s="144">
        <v>0.25900000000000001</v>
      </c>
      <c r="I1355" s="145">
        <v>14.76</v>
      </c>
      <c r="J1355" s="145">
        <v>3.82</v>
      </c>
    </row>
    <row r="1356" spans="1:10" ht="26.45" customHeight="1" x14ac:dyDescent="0.25">
      <c r="A1356" s="172" t="s">
        <v>1039</v>
      </c>
      <c r="B1356" s="142" t="s">
        <v>1458</v>
      </c>
      <c r="C1356" s="172" t="s">
        <v>180</v>
      </c>
      <c r="D1356" s="172" t="s">
        <v>1459</v>
      </c>
      <c r="E1356" s="350" t="s">
        <v>1096</v>
      </c>
      <c r="F1356" s="350"/>
      <c r="G1356" s="143" t="s">
        <v>179</v>
      </c>
      <c r="H1356" s="144">
        <v>0.9</v>
      </c>
      <c r="I1356" s="145">
        <v>169.22</v>
      </c>
      <c r="J1356" s="145">
        <v>152.29</v>
      </c>
    </row>
    <row r="1357" spans="1:10" ht="25.5" x14ac:dyDescent="0.25">
      <c r="A1357" s="173" t="s">
        <v>1049</v>
      </c>
      <c r="B1357" s="146" t="s">
        <v>1460</v>
      </c>
      <c r="C1357" s="173" t="s">
        <v>180</v>
      </c>
      <c r="D1357" s="173" t="s">
        <v>1461</v>
      </c>
      <c r="E1357" s="349" t="s">
        <v>1052</v>
      </c>
      <c r="F1357" s="349"/>
      <c r="G1357" s="147" t="s">
        <v>187</v>
      </c>
      <c r="H1357" s="148">
        <v>9.1999999999999993</v>
      </c>
      <c r="I1357" s="149">
        <v>0.11</v>
      </c>
      <c r="J1357" s="149">
        <v>1.01</v>
      </c>
    </row>
    <row r="1358" spans="1:10" x14ac:dyDescent="0.25">
      <c r="A1358" s="173" t="s">
        <v>1049</v>
      </c>
      <c r="B1358" s="146" t="s">
        <v>1462</v>
      </c>
      <c r="C1358" s="173" t="s">
        <v>180</v>
      </c>
      <c r="D1358" s="173" t="s">
        <v>1463</v>
      </c>
      <c r="E1358" s="349" t="s">
        <v>1052</v>
      </c>
      <c r="F1358" s="349"/>
      <c r="G1358" s="147" t="s">
        <v>187</v>
      </c>
      <c r="H1358" s="148">
        <v>0.62329999999999997</v>
      </c>
      <c r="I1358" s="149">
        <v>13.46</v>
      </c>
      <c r="J1358" s="149">
        <v>8.3800000000000008</v>
      </c>
    </row>
    <row r="1359" spans="1:10" ht="25.5" x14ac:dyDescent="0.25">
      <c r="A1359" s="173" t="s">
        <v>1049</v>
      </c>
      <c r="B1359" s="146" t="s">
        <v>1464</v>
      </c>
      <c r="C1359" s="173" t="s">
        <v>186</v>
      </c>
      <c r="D1359" s="173" t="s">
        <v>1465</v>
      </c>
      <c r="E1359" s="349" t="s">
        <v>1052</v>
      </c>
      <c r="F1359" s="349"/>
      <c r="G1359" s="147" t="s">
        <v>179</v>
      </c>
      <c r="H1359" s="148">
        <v>1</v>
      </c>
      <c r="I1359" s="149">
        <v>369.17</v>
      </c>
      <c r="J1359" s="149">
        <v>369.17</v>
      </c>
    </row>
    <row r="1360" spans="1:10" x14ac:dyDescent="0.25">
      <c r="A1360" s="169"/>
      <c r="B1360" s="169"/>
      <c r="C1360" s="169"/>
      <c r="D1360" s="169"/>
      <c r="E1360" s="169" t="s">
        <v>1053</v>
      </c>
      <c r="F1360" s="150">
        <v>23.29</v>
      </c>
      <c r="G1360" s="169" t="s">
        <v>1054</v>
      </c>
      <c r="H1360" s="150">
        <v>0</v>
      </c>
      <c r="I1360" s="169" t="s">
        <v>1055</v>
      </c>
      <c r="J1360" s="150">
        <v>23.29</v>
      </c>
    </row>
    <row r="1361" spans="1:10" ht="14.45" customHeight="1" x14ac:dyDescent="0.25">
      <c r="A1361" s="169"/>
      <c r="B1361" s="169"/>
      <c r="C1361" s="169"/>
      <c r="D1361" s="169"/>
      <c r="E1361" s="169" t="s">
        <v>2581</v>
      </c>
      <c r="F1361" s="150">
        <v>0</v>
      </c>
      <c r="G1361" s="169"/>
      <c r="H1361" s="351" t="s">
        <v>2582</v>
      </c>
      <c r="I1361" s="351"/>
      <c r="J1361" s="150">
        <v>545.47</v>
      </c>
    </row>
    <row r="1362" spans="1:10" ht="15.75" thickBot="1" x14ac:dyDescent="0.3">
      <c r="A1362" s="161"/>
      <c r="B1362" s="161"/>
      <c r="C1362" s="161"/>
      <c r="D1362" s="161"/>
      <c r="E1362" s="161"/>
      <c r="F1362" s="161"/>
      <c r="G1362" s="161" t="s">
        <v>1056</v>
      </c>
      <c r="H1362" s="151">
        <v>36.75</v>
      </c>
      <c r="I1362" s="161" t="s">
        <v>1057</v>
      </c>
      <c r="J1362" s="162">
        <v>20046.02</v>
      </c>
    </row>
    <row r="1363" spans="1:10" ht="15.75" thickTop="1" x14ac:dyDescent="0.25">
      <c r="A1363" s="152"/>
      <c r="B1363" s="152"/>
      <c r="C1363" s="152"/>
      <c r="D1363" s="152"/>
      <c r="E1363" s="152"/>
      <c r="F1363" s="152"/>
      <c r="G1363" s="152"/>
      <c r="H1363" s="152"/>
      <c r="I1363" s="152"/>
      <c r="J1363" s="152"/>
    </row>
    <row r="1364" spans="1:10" x14ac:dyDescent="0.25">
      <c r="A1364" s="170" t="s">
        <v>508</v>
      </c>
      <c r="B1364" s="139" t="s">
        <v>1029</v>
      </c>
      <c r="C1364" s="170" t="s">
        <v>1030</v>
      </c>
      <c r="D1364" s="170" t="s">
        <v>1031</v>
      </c>
      <c r="E1364" s="352" t="s">
        <v>1032</v>
      </c>
      <c r="F1364" s="352"/>
      <c r="G1364" s="140" t="s">
        <v>1033</v>
      </c>
      <c r="H1364" s="139" t="s">
        <v>1034</v>
      </c>
      <c r="I1364" s="139" t="s">
        <v>1035</v>
      </c>
      <c r="J1364" s="139" t="s">
        <v>1036</v>
      </c>
    </row>
    <row r="1365" spans="1:10" ht="26.45" customHeight="1" x14ac:dyDescent="0.25">
      <c r="A1365" s="171" t="s">
        <v>1037</v>
      </c>
      <c r="B1365" s="136" t="s">
        <v>503</v>
      </c>
      <c r="C1365" s="171" t="s">
        <v>178</v>
      </c>
      <c r="D1365" s="171" t="s">
        <v>504</v>
      </c>
      <c r="E1365" s="353" t="s">
        <v>1096</v>
      </c>
      <c r="F1365" s="353"/>
      <c r="G1365" s="137" t="s">
        <v>179</v>
      </c>
      <c r="H1365" s="141">
        <v>1</v>
      </c>
      <c r="I1365" s="138">
        <v>545.47</v>
      </c>
      <c r="J1365" s="138">
        <v>545.47</v>
      </c>
    </row>
    <row r="1366" spans="1:10" ht="25.5" x14ac:dyDescent="0.25">
      <c r="A1366" s="172" t="s">
        <v>1039</v>
      </c>
      <c r="B1366" s="142" t="s">
        <v>1298</v>
      </c>
      <c r="C1366" s="172" t="s">
        <v>180</v>
      </c>
      <c r="D1366" s="172" t="s">
        <v>1299</v>
      </c>
      <c r="E1366" s="350" t="s">
        <v>1042</v>
      </c>
      <c r="F1366" s="350"/>
      <c r="G1366" s="143" t="s">
        <v>1043</v>
      </c>
      <c r="H1366" s="144">
        <v>0.51900000000000002</v>
      </c>
      <c r="I1366" s="145">
        <v>20.81</v>
      </c>
      <c r="J1366" s="145">
        <v>10.8</v>
      </c>
    </row>
    <row r="1367" spans="1:10" ht="25.5" x14ac:dyDescent="0.25">
      <c r="A1367" s="172" t="s">
        <v>1039</v>
      </c>
      <c r="B1367" s="142" t="s">
        <v>1063</v>
      </c>
      <c r="C1367" s="172" t="s">
        <v>180</v>
      </c>
      <c r="D1367" s="172" t="s">
        <v>1064</v>
      </c>
      <c r="E1367" s="350" t="s">
        <v>1042</v>
      </c>
      <c r="F1367" s="350"/>
      <c r="G1367" s="143" t="s">
        <v>1043</v>
      </c>
      <c r="H1367" s="144">
        <v>0.25900000000000001</v>
      </c>
      <c r="I1367" s="145">
        <v>14.76</v>
      </c>
      <c r="J1367" s="145">
        <v>3.82</v>
      </c>
    </row>
    <row r="1368" spans="1:10" ht="26.45" customHeight="1" x14ac:dyDescent="0.25">
      <c r="A1368" s="172" t="s">
        <v>1039</v>
      </c>
      <c r="B1368" s="142" t="s">
        <v>1458</v>
      </c>
      <c r="C1368" s="172" t="s">
        <v>180</v>
      </c>
      <c r="D1368" s="172" t="s">
        <v>1459</v>
      </c>
      <c r="E1368" s="350" t="s">
        <v>1096</v>
      </c>
      <c r="F1368" s="350"/>
      <c r="G1368" s="143" t="s">
        <v>179</v>
      </c>
      <c r="H1368" s="144">
        <v>0.9</v>
      </c>
      <c r="I1368" s="145">
        <v>169.22</v>
      </c>
      <c r="J1368" s="145">
        <v>152.29</v>
      </c>
    </row>
    <row r="1369" spans="1:10" ht="25.5" x14ac:dyDescent="0.25">
      <c r="A1369" s="173" t="s">
        <v>1049</v>
      </c>
      <c r="B1369" s="146" t="s">
        <v>1460</v>
      </c>
      <c r="C1369" s="173" t="s">
        <v>180</v>
      </c>
      <c r="D1369" s="173" t="s">
        <v>1461</v>
      </c>
      <c r="E1369" s="349" t="s">
        <v>1052</v>
      </c>
      <c r="F1369" s="349"/>
      <c r="G1369" s="147" t="s">
        <v>187</v>
      </c>
      <c r="H1369" s="148">
        <v>9.1999999999999993</v>
      </c>
      <c r="I1369" s="149">
        <v>0.11</v>
      </c>
      <c r="J1369" s="149">
        <v>1.01</v>
      </c>
    </row>
    <row r="1370" spans="1:10" x14ac:dyDescent="0.25">
      <c r="A1370" s="173" t="s">
        <v>1049</v>
      </c>
      <c r="B1370" s="146" t="s">
        <v>1462</v>
      </c>
      <c r="C1370" s="173" t="s">
        <v>180</v>
      </c>
      <c r="D1370" s="173" t="s">
        <v>1463</v>
      </c>
      <c r="E1370" s="349" t="s">
        <v>1052</v>
      </c>
      <c r="F1370" s="349"/>
      <c r="G1370" s="147" t="s">
        <v>187</v>
      </c>
      <c r="H1370" s="148">
        <v>0.62329999999999997</v>
      </c>
      <c r="I1370" s="149">
        <v>13.46</v>
      </c>
      <c r="J1370" s="149">
        <v>8.3800000000000008</v>
      </c>
    </row>
    <row r="1371" spans="1:10" ht="25.5" x14ac:dyDescent="0.25">
      <c r="A1371" s="173" t="s">
        <v>1049</v>
      </c>
      <c r="B1371" s="146" t="s">
        <v>1464</v>
      </c>
      <c r="C1371" s="173" t="s">
        <v>186</v>
      </c>
      <c r="D1371" s="173" t="s">
        <v>1465</v>
      </c>
      <c r="E1371" s="349" t="s">
        <v>1052</v>
      </c>
      <c r="F1371" s="349"/>
      <c r="G1371" s="147" t="s">
        <v>179</v>
      </c>
      <c r="H1371" s="148">
        <v>1</v>
      </c>
      <c r="I1371" s="149">
        <v>369.17</v>
      </c>
      <c r="J1371" s="149">
        <v>369.17</v>
      </c>
    </row>
    <row r="1372" spans="1:10" x14ac:dyDescent="0.25">
      <c r="A1372" s="169"/>
      <c r="B1372" s="169"/>
      <c r="C1372" s="169"/>
      <c r="D1372" s="169"/>
      <c r="E1372" s="169" t="s">
        <v>1053</v>
      </c>
      <c r="F1372" s="150">
        <v>23.29</v>
      </c>
      <c r="G1372" s="169" t="s">
        <v>1054</v>
      </c>
      <c r="H1372" s="150">
        <v>0</v>
      </c>
      <c r="I1372" s="169" t="s">
        <v>1055</v>
      </c>
      <c r="J1372" s="150">
        <v>23.29</v>
      </c>
    </row>
    <row r="1373" spans="1:10" ht="14.45" customHeight="1" x14ac:dyDescent="0.25">
      <c r="A1373" s="169"/>
      <c r="B1373" s="169"/>
      <c r="C1373" s="169"/>
      <c r="D1373" s="169"/>
      <c r="E1373" s="169" t="s">
        <v>2581</v>
      </c>
      <c r="F1373" s="150">
        <v>0</v>
      </c>
      <c r="G1373" s="169"/>
      <c r="H1373" s="351" t="s">
        <v>2582</v>
      </c>
      <c r="I1373" s="351"/>
      <c r="J1373" s="150">
        <v>545.47</v>
      </c>
    </row>
    <row r="1374" spans="1:10" ht="15.75" thickBot="1" x14ac:dyDescent="0.3">
      <c r="A1374" s="161"/>
      <c r="B1374" s="161"/>
      <c r="C1374" s="161"/>
      <c r="D1374" s="161"/>
      <c r="E1374" s="161"/>
      <c r="F1374" s="161"/>
      <c r="G1374" s="161" t="s">
        <v>1056</v>
      </c>
      <c r="H1374" s="151">
        <v>36</v>
      </c>
      <c r="I1374" s="161" t="s">
        <v>1057</v>
      </c>
      <c r="J1374" s="162">
        <v>19636.919999999998</v>
      </c>
    </row>
    <row r="1375" spans="1:10" ht="15.75" thickTop="1" x14ac:dyDescent="0.25">
      <c r="A1375" s="152"/>
      <c r="B1375" s="152"/>
      <c r="C1375" s="152"/>
      <c r="D1375" s="152"/>
      <c r="E1375" s="152"/>
      <c r="F1375" s="152"/>
      <c r="G1375" s="152"/>
      <c r="H1375" s="152"/>
      <c r="I1375" s="152"/>
      <c r="J1375" s="152"/>
    </row>
    <row r="1376" spans="1:10" x14ac:dyDescent="0.25">
      <c r="A1376" s="170" t="s">
        <v>509</v>
      </c>
      <c r="B1376" s="139" t="s">
        <v>1029</v>
      </c>
      <c r="C1376" s="170" t="s">
        <v>1030</v>
      </c>
      <c r="D1376" s="170" t="s">
        <v>1031</v>
      </c>
      <c r="E1376" s="352" t="s">
        <v>1032</v>
      </c>
      <c r="F1376" s="352"/>
      <c r="G1376" s="140" t="s">
        <v>1033</v>
      </c>
      <c r="H1376" s="139" t="s">
        <v>1034</v>
      </c>
      <c r="I1376" s="139" t="s">
        <v>1035</v>
      </c>
      <c r="J1376" s="139" t="s">
        <v>1036</v>
      </c>
    </row>
    <row r="1377" spans="1:10" ht="14.45" customHeight="1" x14ac:dyDescent="0.25">
      <c r="A1377" s="171" t="s">
        <v>1037</v>
      </c>
      <c r="B1377" s="136" t="s">
        <v>511</v>
      </c>
      <c r="C1377" s="171" t="s">
        <v>180</v>
      </c>
      <c r="D1377" s="171" t="s">
        <v>512</v>
      </c>
      <c r="E1377" s="353" t="s">
        <v>1096</v>
      </c>
      <c r="F1377" s="353"/>
      <c r="G1377" s="137" t="s">
        <v>187</v>
      </c>
      <c r="H1377" s="141">
        <v>1</v>
      </c>
      <c r="I1377" s="138">
        <v>16.920000000000002</v>
      </c>
      <c r="J1377" s="138">
        <v>16.920000000000002</v>
      </c>
    </row>
    <row r="1378" spans="1:10" ht="25.5" x14ac:dyDescent="0.25">
      <c r="A1378" s="172" t="s">
        <v>1039</v>
      </c>
      <c r="B1378" s="142" t="s">
        <v>1409</v>
      </c>
      <c r="C1378" s="172" t="s">
        <v>180</v>
      </c>
      <c r="D1378" s="172" t="s">
        <v>1410</v>
      </c>
      <c r="E1378" s="350" t="s">
        <v>1042</v>
      </c>
      <c r="F1378" s="350"/>
      <c r="G1378" s="143" t="s">
        <v>1043</v>
      </c>
      <c r="H1378" s="144">
        <v>0.2</v>
      </c>
      <c r="I1378" s="145">
        <v>18.62</v>
      </c>
      <c r="J1378" s="145">
        <v>3.72</v>
      </c>
    </row>
    <row r="1379" spans="1:10" ht="25.5" x14ac:dyDescent="0.25">
      <c r="A1379" s="172" t="s">
        <v>1039</v>
      </c>
      <c r="B1379" s="142" t="s">
        <v>1063</v>
      </c>
      <c r="C1379" s="172" t="s">
        <v>180</v>
      </c>
      <c r="D1379" s="172" t="s">
        <v>1064</v>
      </c>
      <c r="E1379" s="350" t="s">
        <v>1042</v>
      </c>
      <c r="F1379" s="350"/>
      <c r="G1379" s="143" t="s">
        <v>1043</v>
      </c>
      <c r="H1379" s="144">
        <v>0.2</v>
      </c>
      <c r="I1379" s="145">
        <v>14.76</v>
      </c>
      <c r="J1379" s="145">
        <v>2.95</v>
      </c>
    </row>
    <row r="1380" spans="1:10" ht="38.25" x14ac:dyDescent="0.25">
      <c r="A1380" s="173" t="s">
        <v>1049</v>
      </c>
      <c r="B1380" s="146" t="s">
        <v>1472</v>
      </c>
      <c r="C1380" s="173" t="s">
        <v>180</v>
      </c>
      <c r="D1380" s="173" t="s">
        <v>1473</v>
      </c>
      <c r="E1380" s="349" t="s">
        <v>1052</v>
      </c>
      <c r="F1380" s="349"/>
      <c r="G1380" s="147" t="s">
        <v>187</v>
      </c>
      <c r="H1380" s="148">
        <v>1</v>
      </c>
      <c r="I1380" s="149">
        <v>10.25</v>
      </c>
      <c r="J1380" s="149">
        <v>10.25</v>
      </c>
    </row>
    <row r="1381" spans="1:10" x14ac:dyDescent="0.25">
      <c r="A1381" s="169"/>
      <c r="B1381" s="169"/>
      <c r="C1381" s="169"/>
      <c r="D1381" s="169"/>
      <c r="E1381" s="169" t="s">
        <v>1053</v>
      </c>
      <c r="F1381" s="150">
        <v>5.29</v>
      </c>
      <c r="G1381" s="169" t="s">
        <v>1054</v>
      </c>
      <c r="H1381" s="150">
        <v>0</v>
      </c>
      <c r="I1381" s="169" t="s">
        <v>1055</v>
      </c>
      <c r="J1381" s="150">
        <v>5.29</v>
      </c>
    </row>
    <row r="1382" spans="1:10" ht="14.45" customHeight="1" x14ac:dyDescent="0.25">
      <c r="A1382" s="169"/>
      <c r="B1382" s="169"/>
      <c r="C1382" s="169"/>
      <c r="D1382" s="169"/>
      <c r="E1382" s="169" t="s">
        <v>2581</v>
      </c>
      <c r="F1382" s="150">
        <v>0</v>
      </c>
      <c r="G1382" s="169"/>
      <c r="H1382" s="351" t="s">
        <v>2582</v>
      </c>
      <c r="I1382" s="351"/>
      <c r="J1382" s="150">
        <v>16.920000000000002</v>
      </c>
    </row>
    <row r="1383" spans="1:10" ht="15.75" thickBot="1" x14ac:dyDescent="0.3">
      <c r="A1383" s="161"/>
      <c r="B1383" s="161"/>
      <c r="C1383" s="161"/>
      <c r="D1383" s="161"/>
      <c r="E1383" s="161"/>
      <c r="F1383" s="161"/>
      <c r="G1383" s="161" t="s">
        <v>1056</v>
      </c>
      <c r="H1383" s="151">
        <v>37</v>
      </c>
      <c r="I1383" s="161" t="s">
        <v>1057</v>
      </c>
      <c r="J1383" s="162">
        <v>626.04</v>
      </c>
    </row>
    <row r="1384" spans="1:10" ht="15.75" thickTop="1" x14ac:dyDescent="0.25">
      <c r="A1384" s="152"/>
      <c r="B1384" s="152"/>
      <c r="C1384" s="152"/>
      <c r="D1384" s="152"/>
      <c r="E1384" s="152"/>
      <c r="F1384" s="152"/>
      <c r="G1384" s="152"/>
      <c r="H1384" s="152"/>
      <c r="I1384" s="152"/>
      <c r="J1384" s="152"/>
    </row>
    <row r="1385" spans="1:10" x14ac:dyDescent="0.25">
      <c r="A1385" s="170" t="s">
        <v>510</v>
      </c>
      <c r="B1385" s="139" t="s">
        <v>1029</v>
      </c>
      <c r="C1385" s="170" t="s">
        <v>1030</v>
      </c>
      <c r="D1385" s="170" t="s">
        <v>1031</v>
      </c>
      <c r="E1385" s="352" t="s">
        <v>1032</v>
      </c>
      <c r="F1385" s="352"/>
      <c r="G1385" s="140" t="s">
        <v>1033</v>
      </c>
      <c r="H1385" s="139" t="s">
        <v>1034</v>
      </c>
      <c r="I1385" s="139" t="s">
        <v>1035</v>
      </c>
      <c r="J1385" s="139" t="s">
        <v>1036</v>
      </c>
    </row>
    <row r="1386" spans="1:10" ht="38.25" x14ac:dyDescent="0.25">
      <c r="A1386" s="171" t="s">
        <v>1037</v>
      </c>
      <c r="B1386" s="136" t="s">
        <v>514</v>
      </c>
      <c r="C1386" s="171" t="s">
        <v>186</v>
      </c>
      <c r="D1386" s="171" t="s">
        <v>515</v>
      </c>
      <c r="E1386" s="353" t="s">
        <v>1263</v>
      </c>
      <c r="F1386" s="353"/>
      <c r="G1386" s="137" t="s">
        <v>2239</v>
      </c>
      <c r="H1386" s="141">
        <v>1</v>
      </c>
      <c r="I1386" s="138">
        <v>229.81</v>
      </c>
      <c r="J1386" s="138">
        <v>229.81</v>
      </c>
    </row>
    <row r="1387" spans="1:10" ht="25.5" x14ac:dyDescent="0.25">
      <c r="A1387" s="172" t="s">
        <v>1039</v>
      </c>
      <c r="B1387" s="142" t="s">
        <v>1474</v>
      </c>
      <c r="C1387" s="172" t="s">
        <v>186</v>
      </c>
      <c r="D1387" s="172" t="s">
        <v>2712</v>
      </c>
      <c r="E1387" s="350" t="s">
        <v>1263</v>
      </c>
      <c r="F1387" s="350"/>
      <c r="G1387" s="143" t="s">
        <v>179</v>
      </c>
      <c r="H1387" s="144">
        <v>0.64</v>
      </c>
      <c r="I1387" s="145">
        <v>56.13</v>
      </c>
      <c r="J1387" s="145">
        <v>35.92</v>
      </c>
    </row>
    <row r="1388" spans="1:10" ht="38.25" x14ac:dyDescent="0.25">
      <c r="A1388" s="173" t="s">
        <v>1049</v>
      </c>
      <c r="B1388" s="146" t="s">
        <v>2713</v>
      </c>
      <c r="C1388" s="173" t="s">
        <v>186</v>
      </c>
      <c r="D1388" s="173" t="s">
        <v>1475</v>
      </c>
      <c r="E1388" s="349" t="s">
        <v>1052</v>
      </c>
      <c r="F1388" s="349"/>
      <c r="G1388" s="147" t="s">
        <v>2714</v>
      </c>
      <c r="H1388" s="148">
        <v>1</v>
      </c>
      <c r="I1388" s="149">
        <v>172.57</v>
      </c>
      <c r="J1388" s="149">
        <v>172.57</v>
      </c>
    </row>
    <row r="1389" spans="1:10" ht="25.5" x14ac:dyDescent="0.25">
      <c r="A1389" s="173" t="s">
        <v>1049</v>
      </c>
      <c r="B1389" s="146" t="s">
        <v>2715</v>
      </c>
      <c r="C1389" s="173" t="s">
        <v>186</v>
      </c>
      <c r="D1389" s="173" t="s">
        <v>2716</v>
      </c>
      <c r="E1389" s="349" t="s">
        <v>1052</v>
      </c>
      <c r="F1389" s="349"/>
      <c r="G1389" s="147" t="s">
        <v>692</v>
      </c>
      <c r="H1389" s="148">
        <v>1</v>
      </c>
      <c r="I1389" s="149">
        <v>21.32</v>
      </c>
      <c r="J1389" s="149">
        <v>21.32</v>
      </c>
    </row>
    <row r="1390" spans="1:10" x14ac:dyDescent="0.25">
      <c r="A1390" s="169"/>
      <c r="B1390" s="169"/>
      <c r="C1390" s="169"/>
      <c r="D1390" s="169"/>
      <c r="E1390" s="169" t="s">
        <v>1053</v>
      </c>
      <c r="F1390" s="150">
        <v>22.84</v>
      </c>
      <c r="G1390" s="169" t="s">
        <v>1054</v>
      </c>
      <c r="H1390" s="150">
        <v>0</v>
      </c>
      <c r="I1390" s="169" t="s">
        <v>1055</v>
      </c>
      <c r="J1390" s="150">
        <v>22.84</v>
      </c>
    </row>
    <row r="1391" spans="1:10" ht="14.45" customHeight="1" x14ac:dyDescent="0.25">
      <c r="A1391" s="169"/>
      <c r="B1391" s="169"/>
      <c r="C1391" s="169"/>
      <c r="D1391" s="169"/>
      <c r="E1391" s="169" t="s">
        <v>2581</v>
      </c>
      <c r="F1391" s="150">
        <v>0</v>
      </c>
      <c r="G1391" s="169"/>
      <c r="H1391" s="351" t="s">
        <v>2582</v>
      </c>
      <c r="I1391" s="351"/>
      <c r="J1391" s="150">
        <v>229.81</v>
      </c>
    </row>
    <row r="1392" spans="1:10" ht="15.75" thickBot="1" x14ac:dyDescent="0.3">
      <c r="A1392" s="161"/>
      <c r="B1392" s="161"/>
      <c r="C1392" s="161"/>
      <c r="D1392" s="161"/>
      <c r="E1392" s="161"/>
      <c r="F1392" s="161"/>
      <c r="G1392" s="161" t="s">
        <v>1056</v>
      </c>
      <c r="H1392" s="151">
        <v>2</v>
      </c>
      <c r="I1392" s="161" t="s">
        <v>1057</v>
      </c>
      <c r="J1392" s="162">
        <v>459.62</v>
      </c>
    </row>
    <row r="1393" spans="1:10" ht="15.75" thickTop="1" x14ac:dyDescent="0.25">
      <c r="A1393" s="152"/>
      <c r="B1393" s="152"/>
      <c r="C1393" s="152"/>
      <c r="D1393" s="152"/>
      <c r="E1393" s="152"/>
      <c r="F1393" s="152"/>
      <c r="G1393" s="152"/>
      <c r="H1393" s="152"/>
      <c r="I1393" s="152"/>
      <c r="J1393" s="152"/>
    </row>
    <row r="1394" spans="1:10" x14ac:dyDescent="0.25">
      <c r="A1394" s="170" t="s">
        <v>513</v>
      </c>
      <c r="B1394" s="139" t="s">
        <v>1029</v>
      </c>
      <c r="C1394" s="170" t="s">
        <v>1030</v>
      </c>
      <c r="D1394" s="170" t="s">
        <v>1031</v>
      </c>
      <c r="E1394" s="352" t="s">
        <v>1032</v>
      </c>
      <c r="F1394" s="352"/>
      <c r="G1394" s="140" t="s">
        <v>1033</v>
      </c>
      <c r="H1394" s="139" t="s">
        <v>1034</v>
      </c>
      <c r="I1394" s="139" t="s">
        <v>1035</v>
      </c>
      <c r="J1394" s="139" t="s">
        <v>1036</v>
      </c>
    </row>
    <row r="1395" spans="1:10" ht="25.5" x14ac:dyDescent="0.25">
      <c r="A1395" s="171" t="s">
        <v>1037</v>
      </c>
      <c r="B1395" s="136" t="s">
        <v>516</v>
      </c>
      <c r="C1395" s="171" t="s">
        <v>186</v>
      </c>
      <c r="D1395" s="171" t="s">
        <v>517</v>
      </c>
      <c r="E1395" s="353" t="s">
        <v>1263</v>
      </c>
      <c r="F1395" s="353"/>
      <c r="G1395" s="137" t="s">
        <v>179</v>
      </c>
      <c r="H1395" s="141">
        <v>1</v>
      </c>
      <c r="I1395" s="138">
        <v>250.87</v>
      </c>
      <c r="J1395" s="138">
        <v>250.87</v>
      </c>
    </row>
    <row r="1396" spans="1:10" ht="38.25" x14ac:dyDescent="0.25">
      <c r="A1396" s="172" t="s">
        <v>1039</v>
      </c>
      <c r="B1396" s="142" t="s">
        <v>1453</v>
      </c>
      <c r="C1396" s="172" t="s">
        <v>186</v>
      </c>
      <c r="D1396" s="172" t="s">
        <v>2707</v>
      </c>
      <c r="E1396" s="350" t="s">
        <v>1263</v>
      </c>
      <c r="F1396" s="350"/>
      <c r="G1396" s="143" t="s">
        <v>179</v>
      </c>
      <c r="H1396" s="144">
        <v>1</v>
      </c>
      <c r="I1396" s="145">
        <v>4.58</v>
      </c>
      <c r="J1396" s="145">
        <v>4.58</v>
      </c>
    </row>
    <row r="1397" spans="1:10" ht="25.5" x14ac:dyDescent="0.25">
      <c r="A1397" s="172" t="s">
        <v>1039</v>
      </c>
      <c r="B1397" s="142" t="s">
        <v>1368</v>
      </c>
      <c r="C1397" s="172" t="s">
        <v>186</v>
      </c>
      <c r="D1397" s="172" t="s">
        <v>1299</v>
      </c>
      <c r="E1397" s="350" t="s">
        <v>1263</v>
      </c>
      <c r="F1397" s="350"/>
      <c r="G1397" s="143" t="s">
        <v>2649</v>
      </c>
      <c r="H1397" s="144">
        <v>1</v>
      </c>
      <c r="I1397" s="145">
        <v>24.55</v>
      </c>
      <c r="J1397" s="145">
        <v>24.55</v>
      </c>
    </row>
    <row r="1398" spans="1:10" ht="25.5" x14ac:dyDescent="0.25">
      <c r="A1398" s="172" t="s">
        <v>1039</v>
      </c>
      <c r="B1398" s="142" t="s">
        <v>1333</v>
      </c>
      <c r="C1398" s="172" t="s">
        <v>186</v>
      </c>
      <c r="D1398" s="172" t="s">
        <v>1064</v>
      </c>
      <c r="E1398" s="350" t="s">
        <v>1263</v>
      </c>
      <c r="F1398" s="350"/>
      <c r="G1398" s="143" t="s">
        <v>2649</v>
      </c>
      <c r="H1398" s="144">
        <v>1.5</v>
      </c>
      <c r="I1398" s="145">
        <v>18.36</v>
      </c>
      <c r="J1398" s="145">
        <v>27.54</v>
      </c>
    </row>
    <row r="1399" spans="1:10" ht="25.5" x14ac:dyDescent="0.25">
      <c r="A1399" s="173" t="s">
        <v>1049</v>
      </c>
      <c r="B1399" s="146" t="s">
        <v>2708</v>
      </c>
      <c r="C1399" s="173" t="s">
        <v>186</v>
      </c>
      <c r="D1399" s="173" t="s">
        <v>2709</v>
      </c>
      <c r="E1399" s="349" t="s">
        <v>1052</v>
      </c>
      <c r="F1399" s="349"/>
      <c r="G1399" s="147" t="s">
        <v>950</v>
      </c>
      <c r="H1399" s="148">
        <v>5</v>
      </c>
      <c r="I1399" s="149">
        <v>1.04</v>
      </c>
      <c r="J1399" s="149">
        <v>5.2</v>
      </c>
    </row>
    <row r="1400" spans="1:10" ht="25.5" x14ac:dyDescent="0.25">
      <c r="A1400" s="173" t="s">
        <v>1049</v>
      </c>
      <c r="B1400" s="146" t="s">
        <v>2717</v>
      </c>
      <c r="C1400" s="173" t="s">
        <v>186</v>
      </c>
      <c r="D1400" s="173" t="s">
        <v>2718</v>
      </c>
      <c r="E1400" s="349" t="s">
        <v>1052</v>
      </c>
      <c r="F1400" s="349"/>
      <c r="G1400" s="147" t="s">
        <v>179</v>
      </c>
      <c r="H1400" s="148">
        <v>1.05</v>
      </c>
      <c r="I1400" s="149">
        <v>180</v>
      </c>
      <c r="J1400" s="149">
        <v>189</v>
      </c>
    </row>
    <row r="1401" spans="1:10" x14ac:dyDescent="0.25">
      <c r="A1401" s="169"/>
      <c r="B1401" s="169"/>
      <c r="C1401" s="169"/>
      <c r="D1401" s="169"/>
      <c r="E1401" s="169" t="s">
        <v>1053</v>
      </c>
      <c r="F1401" s="150">
        <v>37.01</v>
      </c>
      <c r="G1401" s="169" t="s">
        <v>1054</v>
      </c>
      <c r="H1401" s="150">
        <v>0</v>
      </c>
      <c r="I1401" s="169" t="s">
        <v>1055</v>
      </c>
      <c r="J1401" s="150">
        <v>37.01</v>
      </c>
    </row>
    <row r="1402" spans="1:10" ht="14.45" customHeight="1" x14ac:dyDescent="0.25">
      <c r="A1402" s="169"/>
      <c r="B1402" s="169"/>
      <c r="C1402" s="169"/>
      <c r="D1402" s="169"/>
      <c r="E1402" s="169" t="s">
        <v>2581</v>
      </c>
      <c r="F1402" s="150">
        <v>0</v>
      </c>
      <c r="G1402" s="169"/>
      <c r="H1402" s="351" t="s">
        <v>2582</v>
      </c>
      <c r="I1402" s="351"/>
      <c r="J1402" s="150">
        <v>250.87</v>
      </c>
    </row>
    <row r="1403" spans="1:10" ht="15.75" thickBot="1" x14ac:dyDescent="0.3">
      <c r="A1403" s="161"/>
      <c r="B1403" s="161"/>
      <c r="C1403" s="161"/>
      <c r="D1403" s="161"/>
      <c r="E1403" s="161"/>
      <c r="F1403" s="161"/>
      <c r="G1403" s="161" t="s">
        <v>1056</v>
      </c>
      <c r="H1403" s="151">
        <v>22.05</v>
      </c>
      <c r="I1403" s="161" t="s">
        <v>1057</v>
      </c>
      <c r="J1403" s="162">
        <v>5531.68</v>
      </c>
    </row>
    <row r="1404" spans="1:10" ht="15.75" thickTop="1" x14ac:dyDescent="0.25">
      <c r="A1404" s="152"/>
      <c r="B1404" s="152"/>
      <c r="C1404" s="152"/>
      <c r="D1404" s="152"/>
      <c r="E1404" s="152"/>
      <c r="F1404" s="152"/>
      <c r="G1404" s="152"/>
      <c r="H1404" s="152"/>
      <c r="I1404" s="152"/>
      <c r="J1404" s="152"/>
    </row>
    <row r="1405" spans="1:10" x14ac:dyDescent="0.25">
      <c r="A1405" s="174" t="s">
        <v>2719</v>
      </c>
      <c r="B1405" s="174"/>
      <c r="C1405" s="174"/>
      <c r="D1405" s="174" t="s">
        <v>1477</v>
      </c>
      <c r="E1405" s="174"/>
      <c r="F1405" s="354"/>
      <c r="G1405" s="354"/>
      <c r="H1405" s="166"/>
      <c r="I1405" s="174"/>
      <c r="J1405" s="167">
        <v>44786.37</v>
      </c>
    </row>
    <row r="1406" spans="1:10" x14ac:dyDescent="0.25">
      <c r="A1406" s="170" t="s">
        <v>2241</v>
      </c>
      <c r="B1406" s="139" t="s">
        <v>1029</v>
      </c>
      <c r="C1406" s="170" t="s">
        <v>1030</v>
      </c>
      <c r="D1406" s="170" t="s">
        <v>1031</v>
      </c>
      <c r="E1406" s="352" t="s">
        <v>1032</v>
      </c>
      <c r="F1406" s="352"/>
      <c r="G1406" s="140" t="s">
        <v>1033</v>
      </c>
      <c r="H1406" s="139" t="s">
        <v>1034</v>
      </c>
      <c r="I1406" s="139" t="s">
        <v>1035</v>
      </c>
      <c r="J1406" s="139" t="s">
        <v>1036</v>
      </c>
    </row>
    <row r="1407" spans="1:10" ht="25.5" x14ac:dyDescent="0.25">
      <c r="A1407" s="171" t="s">
        <v>1037</v>
      </c>
      <c r="B1407" s="136" t="s">
        <v>520</v>
      </c>
      <c r="C1407" s="171" t="s">
        <v>186</v>
      </c>
      <c r="D1407" s="171" t="s">
        <v>2242</v>
      </c>
      <c r="E1407" s="353" t="s">
        <v>1263</v>
      </c>
      <c r="F1407" s="353"/>
      <c r="G1407" s="137" t="s">
        <v>179</v>
      </c>
      <c r="H1407" s="141">
        <v>1</v>
      </c>
      <c r="I1407" s="138">
        <v>13.2</v>
      </c>
      <c r="J1407" s="138">
        <v>13.2</v>
      </c>
    </row>
    <row r="1408" spans="1:10" ht="25.5" x14ac:dyDescent="0.25">
      <c r="A1408" s="172" t="s">
        <v>1039</v>
      </c>
      <c r="B1408" s="142" t="s">
        <v>1479</v>
      </c>
      <c r="C1408" s="172" t="s">
        <v>186</v>
      </c>
      <c r="D1408" s="172" t="s">
        <v>1480</v>
      </c>
      <c r="E1408" s="350" t="s">
        <v>1263</v>
      </c>
      <c r="F1408" s="350"/>
      <c r="G1408" s="143" t="s">
        <v>2649</v>
      </c>
      <c r="H1408" s="144">
        <v>6.5000000000000002E-2</v>
      </c>
      <c r="I1408" s="145">
        <v>20.69</v>
      </c>
      <c r="J1408" s="145">
        <v>1.34</v>
      </c>
    </row>
    <row r="1409" spans="1:10" ht="25.5" x14ac:dyDescent="0.25">
      <c r="A1409" s="172" t="s">
        <v>1039</v>
      </c>
      <c r="B1409" s="142" t="s">
        <v>1478</v>
      </c>
      <c r="C1409" s="172" t="s">
        <v>186</v>
      </c>
      <c r="D1409" s="172" t="s">
        <v>1062</v>
      </c>
      <c r="E1409" s="350" t="s">
        <v>1263</v>
      </c>
      <c r="F1409" s="350"/>
      <c r="G1409" s="143" t="s">
        <v>2649</v>
      </c>
      <c r="H1409" s="144">
        <v>0.13</v>
      </c>
      <c r="I1409" s="145">
        <v>26.75</v>
      </c>
      <c r="J1409" s="145">
        <v>3.47</v>
      </c>
    </row>
    <row r="1410" spans="1:10" ht="25.5" x14ac:dyDescent="0.25">
      <c r="A1410" s="173" t="s">
        <v>1049</v>
      </c>
      <c r="B1410" s="146" t="s">
        <v>2720</v>
      </c>
      <c r="C1410" s="173" t="s">
        <v>186</v>
      </c>
      <c r="D1410" s="173" t="s">
        <v>2721</v>
      </c>
      <c r="E1410" s="349" t="s">
        <v>1052</v>
      </c>
      <c r="F1410" s="349"/>
      <c r="G1410" s="147" t="s">
        <v>692</v>
      </c>
      <c r="H1410" s="148">
        <v>0.25</v>
      </c>
      <c r="I1410" s="149">
        <v>1.55</v>
      </c>
      <c r="J1410" s="149">
        <v>0.38</v>
      </c>
    </row>
    <row r="1411" spans="1:10" ht="25.5" x14ac:dyDescent="0.25">
      <c r="A1411" s="173" t="s">
        <v>1049</v>
      </c>
      <c r="B1411" s="146" t="s">
        <v>2722</v>
      </c>
      <c r="C1411" s="173" t="s">
        <v>186</v>
      </c>
      <c r="D1411" s="173" t="s">
        <v>2723</v>
      </c>
      <c r="E1411" s="349" t="s">
        <v>1052</v>
      </c>
      <c r="F1411" s="349"/>
      <c r="G1411" s="147" t="s">
        <v>2724</v>
      </c>
      <c r="H1411" s="148">
        <v>0.16</v>
      </c>
      <c r="I1411" s="149">
        <v>50.11</v>
      </c>
      <c r="J1411" s="149">
        <v>8.01</v>
      </c>
    </row>
    <row r="1412" spans="1:10" x14ac:dyDescent="0.25">
      <c r="A1412" s="169"/>
      <c r="B1412" s="169"/>
      <c r="C1412" s="169"/>
      <c r="D1412" s="169"/>
      <c r="E1412" s="169" t="s">
        <v>1053</v>
      </c>
      <c r="F1412" s="150">
        <v>3.04</v>
      </c>
      <c r="G1412" s="169" t="s">
        <v>1054</v>
      </c>
      <c r="H1412" s="150">
        <v>0</v>
      </c>
      <c r="I1412" s="169" t="s">
        <v>1055</v>
      </c>
      <c r="J1412" s="150">
        <v>3.04</v>
      </c>
    </row>
    <row r="1413" spans="1:10" ht="14.45" customHeight="1" x14ac:dyDescent="0.25">
      <c r="A1413" s="169"/>
      <c r="B1413" s="169"/>
      <c r="C1413" s="169"/>
      <c r="D1413" s="169"/>
      <c r="E1413" s="169" t="s">
        <v>2581</v>
      </c>
      <c r="F1413" s="150">
        <v>0</v>
      </c>
      <c r="G1413" s="169"/>
      <c r="H1413" s="351" t="s">
        <v>2582</v>
      </c>
      <c r="I1413" s="351"/>
      <c r="J1413" s="150">
        <v>13.2</v>
      </c>
    </row>
    <row r="1414" spans="1:10" ht="15.75" thickBot="1" x14ac:dyDescent="0.3">
      <c r="A1414" s="161"/>
      <c r="B1414" s="161"/>
      <c r="C1414" s="161"/>
      <c r="D1414" s="161"/>
      <c r="E1414" s="161"/>
      <c r="F1414" s="161"/>
      <c r="G1414" s="161" t="s">
        <v>1056</v>
      </c>
      <c r="H1414" s="151">
        <v>180.27</v>
      </c>
      <c r="I1414" s="161" t="s">
        <v>1057</v>
      </c>
      <c r="J1414" s="162">
        <v>2379.56</v>
      </c>
    </row>
    <row r="1415" spans="1:10" ht="15.75" thickTop="1" x14ac:dyDescent="0.25">
      <c r="A1415" s="152"/>
      <c r="B1415" s="152"/>
      <c r="C1415" s="152"/>
      <c r="D1415" s="152"/>
      <c r="E1415" s="152"/>
      <c r="F1415" s="152"/>
      <c r="G1415" s="152"/>
      <c r="H1415" s="152"/>
      <c r="I1415" s="152"/>
      <c r="J1415" s="152"/>
    </row>
    <row r="1416" spans="1:10" x14ac:dyDescent="0.25">
      <c r="A1416" s="170" t="s">
        <v>2243</v>
      </c>
      <c r="B1416" s="139" t="s">
        <v>1029</v>
      </c>
      <c r="C1416" s="170" t="s">
        <v>1030</v>
      </c>
      <c r="D1416" s="170" t="s">
        <v>1031</v>
      </c>
      <c r="E1416" s="352" t="s">
        <v>1032</v>
      </c>
      <c r="F1416" s="352"/>
      <c r="G1416" s="140" t="s">
        <v>1033</v>
      </c>
      <c r="H1416" s="139" t="s">
        <v>1034</v>
      </c>
      <c r="I1416" s="139" t="s">
        <v>1035</v>
      </c>
      <c r="J1416" s="139" t="s">
        <v>1036</v>
      </c>
    </row>
    <row r="1417" spans="1:10" ht="25.5" x14ac:dyDescent="0.25">
      <c r="A1417" s="171" t="s">
        <v>1037</v>
      </c>
      <c r="B1417" s="136" t="s">
        <v>522</v>
      </c>
      <c r="C1417" s="171" t="s">
        <v>180</v>
      </c>
      <c r="D1417" s="171" t="s">
        <v>2244</v>
      </c>
      <c r="E1417" s="353" t="s">
        <v>1093</v>
      </c>
      <c r="F1417" s="353"/>
      <c r="G1417" s="137" t="s">
        <v>179</v>
      </c>
      <c r="H1417" s="141">
        <v>1</v>
      </c>
      <c r="I1417" s="138">
        <v>41.56</v>
      </c>
      <c r="J1417" s="138">
        <v>41.56</v>
      </c>
    </row>
    <row r="1418" spans="1:10" ht="26.45" customHeight="1" x14ac:dyDescent="0.25">
      <c r="A1418" s="172" t="s">
        <v>1039</v>
      </c>
      <c r="B1418" s="142" t="s">
        <v>1481</v>
      </c>
      <c r="C1418" s="172" t="s">
        <v>180</v>
      </c>
      <c r="D1418" s="172" t="s">
        <v>1482</v>
      </c>
      <c r="E1418" s="350" t="s">
        <v>1256</v>
      </c>
      <c r="F1418" s="350"/>
      <c r="G1418" s="143" t="s">
        <v>1257</v>
      </c>
      <c r="H1418" s="144">
        <v>8.9999999999999998E-4</v>
      </c>
      <c r="I1418" s="145">
        <v>20.58</v>
      </c>
      <c r="J1418" s="145">
        <v>0.01</v>
      </c>
    </row>
    <row r="1419" spans="1:10" ht="26.45" customHeight="1" x14ac:dyDescent="0.25">
      <c r="A1419" s="172" t="s">
        <v>1039</v>
      </c>
      <c r="B1419" s="142" t="s">
        <v>1483</v>
      </c>
      <c r="C1419" s="172" t="s">
        <v>180</v>
      </c>
      <c r="D1419" s="172" t="s">
        <v>1484</v>
      </c>
      <c r="E1419" s="350" t="s">
        <v>1256</v>
      </c>
      <c r="F1419" s="350"/>
      <c r="G1419" s="143" t="s">
        <v>1260</v>
      </c>
      <c r="H1419" s="144">
        <v>1.2999999999999999E-3</v>
      </c>
      <c r="I1419" s="145">
        <v>19.57</v>
      </c>
      <c r="J1419" s="145">
        <v>0.02</v>
      </c>
    </row>
    <row r="1420" spans="1:10" ht="25.5" x14ac:dyDescent="0.25">
      <c r="A1420" s="172" t="s">
        <v>1039</v>
      </c>
      <c r="B1420" s="142" t="s">
        <v>1063</v>
      </c>
      <c r="C1420" s="172" t="s">
        <v>180</v>
      </c>
      <c r="D1420" s="172" t="s">
        <v>1064</v>
      </c>
      <c r="E1420" s="350" t="s">
        <v>1042</v>
      </c>
      <c r="F1420" s="350"/>
      <c r="G1420" s="143" t="s">
        <v>1043</v>
      </c>
      <c r="H1420" s="144">
        <v>9.7000000000000003E-2</v>
      </c>
      <c r="I1420" s="145">
        <v>14.76</v>
      </c>
      <c r="J1420" s="145">
        <v>1.43</v>
      </c>
    </row>
    <row r="1421" spans="1:10" ht="25.5" x14ac:dyDescent="0.25">
      <c r="A1421" s="172" t="s">
        <v>1039</v>
      </c>
      <c r="B1421" s="142" t="s">
        <v>1485</v>
      </c>
      <c r="C1421" s="172" t="s">
        <v>180</v>
      </c>
      <c r="D1421" s="172" t="s">
        <v>1486</v>
      </c>
      <c r="E1421" s="350" t="s">
        <v>1042</v>
      </c>
      <c r="F1421" s="350"/>
      <c r="G1421" s="143" t="s">
        <v>1043</v>
      </c>
      <c r="H1421" s="144">
        <v>9.0999999999999998E-2</v>
      </c>
      <c r="I1421" s="145">
        <v>22.74</v>
      </c>
      <c r="J1421" s="145">
        <v>2.06</v>
      </c>
    </row>
    <row r="1422" spans="1:10" ht="38.25" x14ac:dyDescent="0.25">
      <c r="A1422" s="173" t="s">
        <v>1049</v>
      </c>
      <c r="B1422" s="146" t="s">
        <v>1487</v>
      </c>
      <c r="C1422" s="173" t="s">
        <v>180</v>
      </c>
      <c r="D1422" s="173" t="s">
        <v>1488</v>
      </c>
      <c r="E1422" s="349" t="s">
        <v>1052</v>
      </c>
      <c r="F1422" s="349"/>
      <c r="G1422" s="147" t="s">
        <v>851</v>
      </c>
      <c r="H1422" s="148">
        <v>4.1500000000000004</v>
      </c>
      <c r="I1422" s="149">
        <v>1.17</v>
      </c>
      <c r="J1422" s="149">
        <v>4.8499999999999996</v>
      </c>
    </row>
    <row r="1423" spans="1:10" ht="38.25" x14ac:dyDescent="0.25">
      <c r="A1423" s="173" t="s">
        <v>1049</v>
      </c>
      <c r="B1423" s="146" t="s">
        <v>1489</v>
      </c>
      <c r="C1423" s="173" t="s">
        <v>180</v>
      </c>
      <c r="D1423" s="173" t="s">
        <v>2725</v>
      </c>
      <c r="E1423" s="349" t="s">
        <v>1052</v>
      </c>
      <c r="F1423" s="349"/>
      <c r="G1423" s="147" t="s">
        <v>179</v>
      </c>
      <c r="H1423" s="148">
        <v>1.1659999999999999</v>
      </c>
      <c r="I1423" s="149">
        <v>28.47</v>
      </c>
      <c r="J1423" s="149">
        <v>33.19</v>
      </c>
    </row>
    <row r="1424" spans="1:10" x14ac:dyDescent="0.25">
      <c r="A1424" s="169"/>
      <c r="B1424" s="169"/>
      <c r="C1424" s="169"/>
      <c r="D1424" s="169"/>
      <c r="E1424" s="169" t="s">
        <v>1053</v>
      </c>
      <c r="F1424" s="150">
        <v>2.87</v>
      </c>
      <c r="G1424" s="169" t="s">
        <v>1054</v>
      </c>
      <c r="H1424" s="150">
        <v>0</v>
      </c>
      <c r="I1424" s="169" t="s">
        <v>1055</v>
      </c>
      <c r="J1424" s="150">
        <v>2.87</v>
      </c>
    </row>
    <row r="1425" spans="1:10" ht="14.45" customHeight="1" x14ac:dyDescent="0.25">
      <c r="A1425" s="169"/>
      <c r="B1425" s="169"/>
      <c r="C1425" s="169"/>
      <c r="D1425" s="169"/>
      <c r="E1425" s="169" t="s">
        <v>2581</v>
      </c>
      <c r="F1425" s="150">
        <v>0</v>
      </c>
      <c r="G1425" s="169"/>
      <c r="H1425" s="351" t="s">
        <v>2582</v>
      </c>
      <c r="I1425" s="351"/>
      <c r="J1425" s="150">
        <v>41.56</v>
      </c>
    </row>
    <row r="1426" spans="1:10" ht="15.75" thickBot="1" x14ac:dyDescent="0.3">
      <c r="A1426" s="161"/>
      <c r="B1426" s="161"/>
      <c r="C1426" s="161"/>
      <c r="D1426" s="161"/>
      <c r="E1426" s="161"/>
      <c r="F1426" s="161"/>
      <c r="G1426" s="161" t="s">
        <v>1056</v>
      </c>
      <c r="H1426" s="151">
        <v>300</v>
      </c>
      <c r="I1426" s="161" t="s">
        <v>1057</v>
      </c>
      <c r="J1426" s="162">
        <v>12468</v>
      </c>
    </row>
    <row r="1427" spans="1:10" ht="15.75" thickTop="1" x14ac:dyDescent="0.25">
      <c r="A1427" s="152"/>
      <c r="B1427" s="152"/>
      <c r="C1427" s="152"/>
      <c r="D1427" s="152"/>
      <c r="E1427" s="152"/>
      <c r="F1427" s="152"/>
      <c r="G1427" s="152"/>
      <c r="H1427" s="152"/>
      <c r="I1427" s="152"/>
      <c r="J1427" s="152"/>
    </row>
    <row r="1428" spans="1:10" x14ac:dyDescent="0.25">
      <c r="A1428" s="170" t="s">
        <v>2245</v>
      </c>
      <c r="B1428" s="139" t="s">
        <v>1029</v>
      </c>
      <c r="C1428" s="170" t="s">
        <v>1030</v>
      </c>
      <c r="D1428" s="170" t="s">
        <v>1031</v>
      </c>
      <c r="E1428" s="352" t="s">
        <v>1032</v>
      </c>
      <c r="F1428" s="352"/>
      <c r="G1428" s="140" t="s">
        <v>1033</v>
      </c>
      <c r="H1428" s="139" t="s">
        <v>1034</v>
      </c>
      <c r="I1428" s="139" t="s">
        <v>1035</v>
      </c>
      <c r="J1428" s="139" t="s">
        <v>1036</v>
      </c>
    </row>
    <row r="1429" spans="1:10" ht="25.5" x14ac:dyDescent="0.25">
      <c r="A1429" s="171" t="s">
        <v>1037</v>
      </c>
      <c r="B1429" s="136" t="s">
        <v>524</v>
      </c>
      <c r="C1429" s="171" t="s">
        <v>186</v>
      </c>
      <c r="D1429" s="171" t="s">
        <v>525</v>
      </c>
      <c r="E1429" s="353" t="s">
        <v>1263</v>
      </c>
      <c r="F1429" s="353"/>
      <c r="G1429" s="137" t="s">
        <v>141</v>
      </c>
      <c r="H1429" s="141">
        <v>1</v>
      </c>
      <c r="I1429" s="138">
        <v>32.64</v>
      </c>
      <c r="J1429" s="138">
        <v>32.64</v>
      </c>
    </row>
    <row r="1430" spans="1:10" ht="25.5" x14ac:dyDescent="0.25">
      <c r="A1430" s="172" t="s">
        <v>1039</v>
      </c>
      <c r="B1430" s="142" t="s">
        <v>1491</v>
      </c>
      <c r="C1430" s="172" t="s">
        <v>186</v>
      </c>
      <c r="D1430" s="172" t="s">
        <v>1492</v>
      </c>
      <c r="E1430" s="350" t="s">
        <v>1263</v>
      </c>
      <c r="F1430" s="350"/>
      <c r="G1430" s="143" t="s">
        <v>2649</v>
      </c>
      <c r="H1430" s="144">
        <v>0.2</v>
      </c>
      <c r="I1430" s="145">
        <v>17.03</v>
      </c>
      <c r="J1430" s="145">
        <v>3.4</v>
      </c>
    </row>
    <row r="1431" spans="1:10" ht="25.5" x14ac:dyDescent="0.25">
      <c r="A1431" s="172" t="s">
        <v>1039</v>
      </c>
      <c r="B1431" s="142" t="s">
        <v>1490</v>
      </c>
      <c r="C1431" s="172" t="s">
        <v>186</v>
      </c>
      <c r="D1431" s="172" t="s">
        <v>1486</v>
      </c>
      <c r="E1431" s="350" t="s">
        <v>1263</v>
      </c>
      <c r="F1431" s="350"/>
      <c r="G1431" s="143" t="s">
        <v>2649</v>
      </c>
      <c r="H1431" s="144">
        <v>0.2</v>
      </c>
      <c r="I1431" s="145">
        <v>26.35</v>
      </c>
      <c r="J1431" s="145">
        <v>5.27</v>
      </c>
    </row>
    <row r="1432" spans="1:10" ht="25.5" x14ac:dyDescent="0.25">
      <c r="A1432" s="173" t="s">
        <v>1049</v>
      </c>
      <c r="B1432" s="146" t="s">
        <v>2726</v>
      </c>
      <c r="C1432" s="173" t="s">
        <v>186</v>
      </c>
      <c r="D1432" s="173" t="s">
        <v>2727</v>
      </c>
      <c r="E1432" s="349" t="s">
        <v>1052</v>
      </c>
      <c r="F1432" s="349"/>
      <c r="G1432" s="147" t="s">
        <v>2239</v>
      </c>
      <c r="H1432" s="148">
        <v>1.5</v>
      </c>
      <c r="I1432" s="149">
        <v>0.12</v>
      </c>
      <c r="J1432" s="149">
        <v>0.18</v>
      </c>
    </row>
    <row r="1433" spans="1:10" ht="25.5" x14ac:dyDescent="0.25">
      <c r="A1433" s="173" t="s">
        <v>1049</v>
      </c>
      <c r="B1433" s="146" t="s">
        <v>2728</v>
      </c>
      <c r="C1433" s="173" t="s">
        <v>186</v>
      </c>
      <c r="D1433" s="173" t="s">
        <v>1493</v>
      </c>
      <c r="E1433" s="349" t="s">
        <v>1052</v>
      </c>
      <c r="F1433" s="349"/>
      <c r="G1433" s="147" t="s">
        <v>748</v>
      </c>
      <c r="H1433" s="148">
        <v>1.02</v>
      </c>
      <c r="I1433" s="149">
        <v>20.45</v>
      </c>
      <c r="J1433" s="149">
        <v>20.85</v>
      </c>
    </row>
    <row r="1434" spans="1:10" ht="25.5" x14ac:dyDescent="0.25">
      <c r="A1434" s="173" t="s">
        <v>1049</v>
      </c>
      <c r="B1434" s="146" t="s">
        <v>2729</v>
      </c>
      <c r="C1434" s="173" t="s">
        <v>186</v>
      </c>
      <c r="D1434" s="173" t="s">
        <v>2730</v>
      </c>
      <c r="E1434" s="349" t="s">
        <v>1052</v>
      </c>
      <c r="F1434" s="349"/>
      <c r="G1434" s="147" t="s">
        <v>2239</v>
      </c>
      <c r="H1434" s="148">
        <v>3</v>
      </c>
      <c r="I1434" s="149">
        <v>0.98</v>
      </c>
      <c r="J1434" s="149">
        <v>2.94</v>
      </c>
    </row>
    <row r="1435" spans="1:10" x14ac:dyDescent="0.25">
      <c r="A1435" s="169"/>
      <c r="B1435" s="169"/>
      <c r="C1435" s="169"/>
      <c r="D1435" s="169"/>
      <c r="E1435" s="169" t="s">
        <v>1053</v>
      </c>
      <c r="F1435" s="150">
        <v>6.53</v>
      </c>
      <c r="G1435" s="169" t="s">
        <v>1054</v>
      </c>
      <c r="H1435" s="150">
        <v>0</v>
      </c>
      <c r="I1435" s="169" t="s">
        <v>1055</v>
      </c>
      <c r="J1435" s="150">
        <v>6.53</v>
      </c>
    </row>
    <row r="1436" spans="1:10" ht="14.45" customHeight="1" x14ac:dyDescent="0.25">
      <c r="A1436" s="169"/>
      <c r="B1436" s="169"/>
      <c r="C1436" s="169"/>
      <c r="D1436" s="169"/>
      <c r="E1436" s="169" t="s">
        <v>2581</v>
      </c>
      <c r="F1436" s="150">
        <v>0</v>
      </c>
      <c r="G1436" s="169"/>
      <c r="H1436" s="351" t="s">
        <v>2582</v>
      </c>
      <c r="I1436" s="351"/>
      <c r="J1436" s="150">
        <v>32.64</v>
      </c>
    </row>
    <row r="1437" spans="1:10" ht="15.75" thickBot="1" x14ac:dyDescent="0.3">
      <c r="A1437" s="161"/>
      <c r="B1437" s="161"/>
      <c r="C1437" s="161"/>
      <c r="D1437" s="161"/>
      <c r="E1437" s="161"/>
      <c r="F1437" s="161"/>
      <c r="G1437" s="161" t="s">
        <v>1056</v>
      </c>
      <c r="H1437" s="151">
        <v>37.75</v>
      </c>
      <c r="I1437" s="161" t="s">
        <v>1057</v>
      </c>
      <c r="J1437" s="162">
        <v>1232.1600000000001</v>
      </c>
    </row>
    <row r="1438" spans="1:10" ht="15.75" thickTop="1" x14ac:dyDescent="0.25">
      <c r="A1438" s="152"/>
      <c r="B1438" s="152"/>
      <c r="C1438" s="152"/>
      <c r="D1438" s="152"/>
      <c r="E1438" s="152"/>
      <c r="F1438" s="152"/>
      <c r="G1438" s="152"/>
      <c r="H1438" s="152"/>
      <c r="I1438" s="152"/>
      <c r="J1438" s="152"/>
    </row>
    <row r="1439" spans="1:10" x14ac:dyDescent="0.25">
      <c r="A1439" s="170" t="s">
        <v>2246</v>
      </c>
      <c r="B1439" s="139" t="s">
        <v>1029</v>
      </c>
      <c r="C1439" s="170" t="s">
        <v>1030</v>
      </c>
      <c r="D1439" s="170" t="s">
        <v>1031</v>
      </c>
      <c r="E1439" s="352" t="s">
        <v>1032</v>
      </c>
      <c r="F1439" s="352"/>
      <c r="G1439" s="140" t="s">
        <v>1033</v>
      </c>
      <c r="H1439" s="139" t="s">
        <v>1034</v>
      </c>
      <c r="I1439" s="139" t="s">
        <v>1035</v>
      </c>
      <c r="J1439" s="139" t="s">
        <v>1036</v>
      </c>
    </row>
    <row r="1440" spans="1:10" ht="38.25" x14ac:dyDescent="0.25">
      <c r="A1440" s="171" t="s">
        <v>1037</v>
      </c>
      <c r="B1440" s="136" t="s">
        <v>527</v>
      </c>
      <c r="C1440" s="171" t="s">
        <v>180</v>
      </c>
      <c r="D1440" s="171" t="s">
        <v>2247</v>
      </c>
      <c r="E1440" s="353" t="s">
        <v>1093</v>
      </c>
      <c r="F1440" s="353"/>
      <c r="G1440" s="137" t="s">
        <v>141</v>
      </c>
      <c r="H1440" s="141">
        <v>1</v>
      </c>
      <c r="I1440" s="138">
        <v>55.2</v>
      </c>
      <c r="J1440" s="138">
        <v>55.2</v>
      </c>
    </row>
    <row r="1441" spans="1:10" ht="26.45" customHeight="1" x14ac:dyDescent="0.25">
      <c r="A1441" s="172" t="s">
        <v>1039</v>
      </c>
      <c r="B1441" s="142" t="s">
        <v>1481</v>
      </c>
      <c r="C1441" s="172" t="s">
        <v>180</v>
      </c>
      <c r="D1441" s="172" t="s">
        <v>1482</v>
      </c>
      <c r="E1441" s="350" t="s">
        <v>1256</v>
      </c>
      <c r="F1441" s="350"/>
      <c r="G1441" s="143" t="s">
        <v>1257</v>
      </c>
      <c r="H1441" s="144">
        <v>1.32E-2</v>
      </c>
      <c r="I1441" s="145">
        <v>20.58</v>
      </c>
      <c r="J1441" s="145">
        <v>0.27</v>
      </c>
    </row>
    <row r="1442" spans="1:10" ht="26.45" customHeight="1" x14ac:dyDescent="0.25">
      <c r="A1442" s="172" t="s">
        <v>1039</v>
      </c>
      <c r="B1442" s="142" t="s">
        <v>1483</v>
      </c>
      <c r="C1442" s="172" t="s">
        <v>180</v>
      </c>
      <c r="D1442" s="172" t="s">
        <v>1484</v>
      </c>
      <c r="E1442" s="350" t="s">
        <v>1256</v>
      </c>
      <c r="F1442" s="350"/>
      <c r="G1442" s="143" t="s">
        <v>1260</v>
      </c>
      <c r="H1442" s="144">
        <v>1.83E-2</v>
      </c>
      <c r="I1442" s="145">
        <v>19.57</v>
      </c>
      <c r="J1442" s="145">
        <v>0.35</v>
      </c>
    </row>
    <row r="1443" spans="1:10" ht="25.5" x14ac:dyDescent="0.25">
      <c r="A1443" s="172" t="s">
        <v>1039</v>
      </c>
      <c r="B1443" s="142" t="s">
        <v>1063</v>
      </c>
      <c r="C1443" s="172" t="s">
        <v>180</v>
      </c>
      <c r="D1443" s="172" t="s">
        <v>1064</v>
      </c>
      <c r="E1443" s="350" t="s">
        <v>1042</v>
      </c>
      <c r="F1443" s="350"/>
      <c r="G1443" s="143" t="s">
        <v>1043</v>
      </c>
      <c r="H1443" s="144">
        <v>0.371</v>
      </c>
      <c r="I1443" s="145">
        <v>14.76</v>
      </c>
      <c r="J1443" s="145">
        <v>5.47</v>
      </c>
    </row>
    <row r="1444" spans="1:10" ht="25.5" x14ac:dyDescent="0.25">
      <c r="A1444" s="172" t="s">
        <v>1039</v>
      </c>
      <c r="B1444" s="142" t="s">
        <v>1485</v>
      </c>
      <c r="C1444" s="172" t="s">
        <v>180</v>
      </c>
      <c r="D1444" s="172" t="s">
        <v>1486</v>
      </c>
      <c r="E1444" s="350" t="s">
        <v>1042</v>
      </c>
      <c r="F1444" s="350"/>
      <c r="G1444" s="143" t="s">
        <v>1043</v>
      </c>
      <c r="H1444" s="144">
        <v>0.27700000000000002</v>
      </c>
      <c r="I1444" s="145">
        <v>22.74</v>
      </c>
      <c r="J1444" s="145">
        <v>6.29</v>
      </c>
    </row>
    <row r="1445" spans="1:10" ht="25.5" x14ac:dyDescent="0.25">
      <c r="A1445" s="173" t="s">
        <v>1049</v>
      </c>
      <c r="B1445" s="146" t="s">
        <v>2731</v>
      </c>
      <c r="C1445" s="173" t="s">
        <v>180</v>
      </c>
      <c r="D1445" s="173" t="s">
        <v>2732</v>
      </c>
      <c r="E1445" s="349" t="s">
        <v>1052</v>
      </c>
      <c r="F1445" s="349"/>
      <c r="G1445" s="147" t="s">
        <v>141</v>
      </c>
      <c r="H1445" s="148">
        <v>1.05</v>
      </c>
      <c r="I1445" s="149">
        <v>27.37</v>
      </c>
      <c r="J1445" s="149">
        <v>28.73</v>
      </c>
    </row>
    <row r="1446" spans="1:10" x14ac:dyDescent="0.25">
      <c r="A1446" s="173" t="s">
        <v>1049</v>
      </c>
      <c r="B1446" s="146" t="s">
        <v>1073</v>
      </c>
      <c r="C1446" s="173" t="s">
        <v>180</v>
      </c>
      <c r="D1446" s="173" t="s">
        <v>1074</v>
      </c>
      <c r="E1446" s="349" t="s">
        <v>1052</v>
      </c>
      <c r="F1446" s="349"/>
      <c r="G1446" s="147" t="s">
        <v>144</v>
      </c>
      <c r="H1446" s="148">
        <v>1.2999999999999999E-2</v>
      </c>
      <c r="I1446" s="149">
        <v>10.6</v>
      </c>
      <c r="J1446" s="149">
        <v>0.13</v>
      </c>
    </row>
    <row r="1447" spans="1:10" ht="25.5" x14ac:dyDescent="0.25">
      <c r="A1447" s="173" t="s">
        <v>1049</v>
      </c>
      <c r="B1447" s="146" t="s">
        <v>1494</v>
      </c>
      <c r="C1447" s="173" t="s">
        <v>180</v>
      </c>
      <c r="D1447" s="173" t="s">
        <v>1495</v>
      </c>
      <c r="E1447" s="349" t="s">
        <v>1052</v>
      </c>
      <c r="F1447" s="349"/>
      <c r="G1447" s="147" t="s">
        <v>144</v>
      </c>
      <c r="H1447" s="148">
        <v>2.3999999999999998E-3</v>
      </c>
      <c r="I1447" s="149">
        <v>63.07</v>
      </c>
      <c r="J1447" s="149">
        <v>0.15</v>
      </c>
    </row>
    <row r="1448" spans="1:10" ht="25.5" x14ac:dyDescent="0.25">
      <c r="A1448" s="173" t="s">
        <v>1049</v>
      </c>
      <c r="B1448" s="146" t="s">
        <v>1425</v>
      </c>
      <c r="C1448" s="173" t="s">
        <v>180</v>
      </c>
      <c r="D1448" s="173" t="s">
        <v>2701</v>
      </c>
      <c r="E1448" s="349" t="s">
        <v>1052</v>
      </c>
      <c r="F1448" s="349"/>
      <c r="G1448" s="147" t="s">
        <v>1426</v>
      </c>
      <c r="H1448" s="148">
        <v>8.1000000000000003E-2</v>
      </c>
      <c r="I1448" s="149">
        <v>20.38</v>
      </c>
      <c r="J1448" s="149">
        <v>1.65</v>
      </c>
    </row>
    <row r="1449" spans="1:10" x14ac:dyDescent="0.25">
      <c r="A1449" s="173" t="s">
        <v>1049</v>
      </c>
      <c r="B1449" s="146" t="s">
        <v>1496</v>
      </c>
      <c r="C1449" s="173" t="s">
        <v>180</v>
      </c>
      <c r="D1449" s="173" t="s">
        <v>1497</v>
      </c>
      <c r="E1449" s="349" t="s">
        <v>1052</v>
      </c>
      <c r="F1449" s="349"/>
      <c r="G1449" s="147" t="s">
        <v>144</v>
      </c>
      <c r="H1449" s="148">
        <v>0.09</v>
      </c>
      <c r="I1449" s="149">
        <v>135.19</v>
      </c>
      <c r="J1449" s="149">
        <v>12.16</v>
      </c>
    </row>
    <row r="1450" spans="1:10" x14ac:dyDescent="0.25">
      <c r="A1450" s="169"/>
      <c r="B1450" s="169"/>
      <c r="C1450" s="169"/>
      <c r="D1450" s="169"/>
      <c r="E1450" s="169" t="s">
        <v>1053</v>
      </c>
      <c r="F1450" s="150">
        <v>10.039999999999999</v>
      </c>
      <c r="G1450" s="169" t="s">
        <v>1054</v>
      </c>
      <c r="H1450" s="150">
        <v>0</v>
      </c>
      <c r="I1450" s="169" t="s">
        <v>1055</v>
      </c>
      <c r="J1450" s="150">
        <v>10.039999999999999</v>
      </c>
    </row>
    <row r="1451" spans="1:10" ht="14.45" customHeight="1" x14ac:dyDescent="0.25">
      <c r="A1451" s="169"/>
      <c r="B1451" s="169"/>
      <c r="C1451" s="169"/>
      <c r="D1451" s="169"/>
      <c r="E1451" s="169" t="s">
        <v>2581</v>
      </c>
      <c r="F1451" s="150">
        <v>0</v>
      </c>
      <c r="G1451" s="169"/>
      <c r="H1451" s="351" t="s">
        <v>2582</v>
      </c>
      <c r="I1451" s="351"/>
      <c r="J1451" s="150">
        <v>55.2</v>
      </c>
    </row>
    <row r="1452" spans="1:10" ht="15.75" thickBot="1" x14ac:dyDescent="0.3">
      <c r="A1452" s="161"/>
      <c r="B1452" s="161"/>
      <c r="C1452" s="161"/>
      <c r="D1452" s="161"/>
      <c r="E1452" s="161"/>
      <c r="F1452" s="161"/>
      <c r="G1452" s="161" t="s">
        <v>1056</v>
      </c>
      <c r="H1452" s="151">
        <v>66</v>
      </c>
      <c r="I1452" s="161" t="s">
        <v>1057</v>
      </c>
      <c r="J1452" s="162">
        <v>3643.2</v>
      </c>
    </row>
    <row r="1453" spans="1:10" ht="15.75" thickTop="1" x14ac:dyDescent="0.25">
      <c r="A1453" s="152"/>
      <c r="B1453" s="152"/>
      <c r="C1453" s="152"/>
      <c r="D1453" s="152"/>
      <c r="E1453" s="152"/>
      <c r="F1453" s="152"/>
      <c r="G1453" s="152"/>
      <c r="H1453" s="152"/>
      <c r="I1453" s="152"/>
      <c r="J1453" s="152"/>
    </row>
    <row r="1454" spans="1:10" x14ac:dyDescent="0.25">
      <c r="A1454" s="170" t="s">
        <v>2248</v>
      </c>
      <c r="B1454" s="139" t="s">
        <v>1029</v>
      </c>
      <c r="C1454" s="170" t="s">
        <v>1030</v>
      </c>
      <c r="D1454" s="170" t="s">
        <v>1031</v>
      </c>
      <c r="E1454" s="352" t="s">
        <v>1032</v>
      </c>
      <c r="F1454" s="352"/>
      <c r="G1454" s="140" t="s">
        <v>1033</v>
      </c>
      <c r="H1454" s="139" t="s">
        <v>1034</v>
      </c>
      <c r="I1454" s="139" t="s">
        <v>1035</v>
      </c>
      <c r="J1454" s="139" t="s">
        <v>1036</v>
      </c>
    </row>
    <row r="1455" spans="1:10" ht="38.25" x14ac:dyDescent="0.25">
      <c r="A1455" s="171" t="s">
        <v>1037</v>
      </c>
      <c r="B1455" s="136" t="s">
        <v>529</v>
      </c>
      <c r="C1455" s="171" t="s">
        <v>180</v>
      </c>
      <c r="D1455" s="171" t="s">
        <v>530</v>
      </c>
      <c r="E1455" s="353" t="s">
        <v>1078</v>
      </c>
      <c r="F1455" s="353"/>
      <c r="G1455" s="137" t="s">
        <v>141</v>
      </c>
      <c r="H1455" s="141">
        <v>1</v>
      </c>
      <c r="I1455" s="138">
        <v>25.94</v>
      </c>
      <c r="J1455" s="138">
        <v>25.94</v>
      </c>
    </row>
    <row r="1456" spans="1:10" ht="26.45" customHeight="1" x14ac:dyDescent="0.25">
      <c r="A1456" s="172" t="s">
        <v>1039</v>
      </c>
      <c r="B1456" s="142" t="s">
        <v>1498</v>
      </c>
      <c r="C1456" s="172" t="s">
        <v>180</v>
      </c>
      <c r="D1456" s="172" t="s">
        <v>1499</v>
      </c>
      <c r="E1456" s="350" t="s">
        <v>1078</v>
      </c>
      <c r="F1456" s="350"/>
      <c r="G1456" s="143" t="s">
        <v>184</v>
      </c>
      <c r="H1456" s="144">
        <v>1.4E-2</v>
      </c>
      <c r="I1456" s="145">
        <v>256.92</v>
      </c>
      <c r="J1456" s="145">
        <v>3.59</v>
      </c>
    </row>
    <row r="1457" spans="1:10" ht="25.5" x14ac:dyDescent="0.25">
      <c r="A1457" s="172" t="s">
        <v>1039</v>
      </c>
      <c r="B1457" s="142" t="s">
        <v>1059</v>
      </c>
      <c r="C1457" s="172" t="s">
        <v>180</v>
      </c>
      <c r="D1457" s="172" t="s">
        <v>1060</v>
      </c>
      <c r="E1457" s="350" t="s">
        <v>1042</v>
      </c>
      <c r="F1457" s="350"/>
      <c r="G1457" s="143" t="s">
        <v>1043</v>
      </c>
      <c r="H1457" s="144">
        <v>0.13</v>
      </c>
      <c r="I1457" s="145">
        <v>20.66</v>
      </c>
      <c r="J1457" s="145">
        <v>2.68</v>
      </c>
    </row>
    <row r="1458" spans="1:10" ht="25.5" x14ac:dyDescent="0.25">
      <c r="A1458" s="172" t="s">
        <v>1039</v>
      </c>
      <c r="B1458" s="142" t="s">
        <v>1298</v>
      </c>
      <c r="C1458" s="172" t="s">
        <v>180</v>
      </c>
      <c r="D1458" s="172" t="s">
        <v>1299</v>
      </c>
      <c r="E1458" s="350" t="s">
        <v>1042</v>
      </c>
      <c r="F1458" s="350"/>
      <c r="G1458" s="143" t="s">
        <v>1043</v>
      </c>
      <c r="H1458" s="144">
        <v>0.3</v>
      </c>
      <c r="I1458" s="145">
        <v>20.81</v>
      </c>
      <c r="J1458" s="145">
        <v>6.24</v>
      </c>
    </row>
    <row r="1459" spans="1:10" ht="25.5" x14ac:dyDescent="0.25">
      <c r="A1459" s="172" t="s">
        <v>1039</v>
      </c>
      <c r="B1459" s="142" t="s">
        <v>1063</v>
      </c>
      <c r="C1459" s="172" t="s">
        <v>180</v>
      </c>
      <c r="D1459" s="172" t="s">
        <v>1064</v>
      </c>
      <c r="E1459" s="350" t="s">
        <v>1042</v>
      </c>
      <c r="F1459" s="350"/>
      <c r="G1459" s="143" t="s">
        <v>1043</v>
      </c>
      <c r="H1459" s="144">
        <v>0.45</v>
      </c>
      <c r="I1459" s="145">
        <v>14.76</v>
      </c>
      <c r="J1459" s="145">
        <v>6.64</v>
      </c>
    </row>
    <row r="1460" spans="1:10" ht="25.5" x14ac:dyDescent="0.25">
      <c r="A1460" s="173" t="s">
        <v>1049</v>
      </c>
      <c r="B1460" s="146" t="s">
        <v>2647</v>
      </c>
      <c r="C1460" s="173" t="s">
        <v>180</v>
      </c>
      <c r="D1460" s="173" t="s">
        <v>2648</v>
      </c>
      <c r="E1460" s="349" t="s">
        <v>1052</v>
      </c>
      <c r="F1460" s="349"/>
      <c r="G1460" s="147" t="s">
        <v>144</v>
      </c>
      <c r="H1460" s="148">
        <v>1.0999999999999999E-2</v>
      </c>
      <c r="I1460" s="149">
        <v>11.76</v>
      </c>
      <c r="J1460" s="149">
        <v>0.12</v>
      </c>
    </row>
    <row r="1461" spans="1:10" ht="25.5" x14ac:dyDescent="0.25">
      <c r="A1461" s="173" t="s">
        <v>1049</v>
      </c>
      <c r="B1461" s="146" t="s">
        <v>1500</v>
      </c>
      <c r="C1461" s="173" t="s">
        <v>180</v>
      </c>
      <c r="D1461" s="173" t="s">
        <v>1501</v>
      </c>
      <c r="E1461" s="349" t="s">
        <v>1052</v>
      </c>
      <c r="F1461" s="349"/>
      <c r="G1461" s="147" t="s">
        <v>179</v>
      </c>
      <c r="H1461" s="148">
        <v>0.2</v>
      </c>
      <c r="I1461" s="149">
        <v>17.850000000000001</v>
      </c>
      <c r="J1461" s="149">
        <v>3.57</v>
      </c>
    </row>
    <row r="1462" spans="1:10" x14ac:dyDescent="0.25">
      <c r="A1462" s="173" t="s">
        <v>1049</v>
      </c>
      <c r="B1462" s="146" t="s">
        <v>1080</v>
      </c>
      <c r="C1462" s="173" t="s">
        <v>180</v>
      </c>
      <c r="D1462" s="173" t="s">
        <v>1081</v>
      </c>
      <c r="E1462" s="349" t="s">
        <v>1052</v>
      </c>
      <c r="F1462" s="349"/>
      <c r="G1462" s="147" t="s">
        <v>144</v>
      </c>
      <c r="H1462" s="148">
        <v>0.02</v>
      </c>
      <c r="I1462" s="149">
        <v>10.78</v>
      </c>
      <c r="J1462" s="149">
        <v>0.21</v>
      </c>
    </row>
    <row r="1463" spans="1:10" ht="25.5" x14ac:dyDescent="0.25">
      <c r="A1463" s="173" t="s">
        <v>1049</v>
      </c>
      <c r="B1463" s="146" t="s">
        <v>1502</v>
      </c>
      <c r="C1463" s="173" t="s">
        <v>180</v>
      </c>
      <c r="D1463" s="173" t="s">
        <v>1503</v>
      </c>
      <c r="E1463" s="349" t="s">
        <v>1052</v>
      </c>
      <c r="F1463" s="349"/>
      <c r="G1463" s="147" t="s">
        <v>141</v>
      </c>
      <c r="H1463" s="148">
        <v>0.18</v>
      </c>
      <c r="I1463" s="149">
        <v>4.09</v>
      </c>
      <c r="J1463" s="149">
        <v>0.73</v>
      </c>
    </row>
    <row r="1464" spans="1:10" ht="25.5" x14ac:dyDescent="0.25">
      <c r="A1464" s="173" t="s">
        <v>1049</v>
      </c>
      <c r="B1464" s="146" t="s">
        <v>1249</v>
      </c>
      <c r="C1464" s="173" t="s">
        <v>180</v>
      </c>
      <c r="D1464" s="173" t="s">
        <v>1250</v>
      </c>
      <c r="E1464" s="349" t="s">
        <v>1052</v>
      </c>
      <c r="F1464" s="349"/>
      <c r="G1464" s="147" t="s">
        <v>141</v>
      </c>
      <c r="H1464" s="148">
        <v>0.13</v>
      </c>
      <c r="I1464" s="149">
        <v>16.690000000000001</v>
      </c>
      <c r="J1464" s="149">
        <v>2.16</v>
      </c>
    </row>
    <row r="1465" spans="1:10" x14ac:dyDescent="0.25">
      <c r="A1465" s="169"/>
      <c r="B1465" s="169"/>
      <c r="C1465" s="169"/>
      <c r="D1465" s="169"/>
      <c r="E1465" s="169" t="s">
        <v>1053</v>
      </c>
      <c r="F1465" s="150">
        <v>13.09</v>
      </c>
      <c r="G1465" s="169" t="s">
        <v>1054</v>
      </c>
      <c r="H1465" s="150">
        <v>0</v>
      </c>
      <c r="I1465" s="169" t="s">
        <v>1055</v>
      </c>
      <c r="J1465" s="150">
        <v>13.09</v>
      </c>
    </row>
    <row r="1466" spans="1:10" ht="14.45" customHeight="1" x14ac:dyDescent="0.25">
      <c r="A1466" s="169"/>
      <c r="B1466" s="169"/>
      <c r="C1466" s="169"/>
      <c r="D1466" s="169"/>
      <c r="E1466" s="169" t="s">
        <v>2581</v>
      </c>
      <c r="F1466" s="150">
        <v>0</v>
      </c>
      <c r="G1466" s="169"/>
      <c r="H1466" s="351" t="s">
        <v>2582</v>
      </c>
      <c r="I1466" s="351"/>
      <c r="J1466" s="150">
        <v>25.94</v>
      </c>
    </row>
    <row r="1467" spans="1:10" ht="15.75" thickBot="1" x14ac:dyDescent="0.3">
      <c r="A1467" s="161"/>
      <c r="B1467" s="161"/>
      <c r="C1467" s="161"/>
      <c r="D1467" s="161"/>
      <c r="E1467" s="161"/>
      <c r="F1467" s="161"/>
      <c r="G1467" s="161" t="s">
        <v>1056</v>
      </c>
      <c r="H1467" s="151">
        <v>149.33000000000001</v>
      </c>
      <c r="I1467" s="161" t="s">
        <v>1057</v>
      </c>
      <c r="J1467" s="162">
        <v>3873.62</v>
      </c>
    </row>
    <row r="1468" spans="1:10" ht="15.75" thickTop="1" x14ac:dyDescent="0.25">
      <c r="A1468" s="152"/>
      <c r="B1468" s="152"/>
      <c r="C1468" s="152"/>
      <c r="D1468" s="152"/>
      <c r="E1468" s="152"/>
      <c r="F1468" s="152"/>
      <c r="G1468" s="152"/>
      <c r="H1468" s="152"/>
      <c r="I1468" s="152"/>
      <c r="J1468" s="152"/>
    </row>
    <row r="1469" spans="1:10" x14ac:dyDescent="0.25">
      <c r="A1469" s="170" t="s">
        <v>2249</v>
      </c>
      <c r="B1469" s="139" t="s">
        <v>1029</v>
      </c>
      <c r="C1469" s="170" t="s">
        <v>1030</v>
      </c>
      <c r="D1469" s="170" t="s">
        <v>1031</v>
      </c>
      <c r="E1469" s="352" t="s">
        <v>1032</v>
      </c>
      <c r="F1469" s="352"/>
      <c r="G1469" s="140" t="s">
        <v>1033</v>
      </c>
      <c r="H1469" s="139" t="s">
        <v>1034</v>
      </c>
      <c r="I1469" s="139" t="s">
        <v>1035</v>
      </c>
      <c r="J1469" s="139" t="s">
        <v>1036</v>
      </c>
    </row>
    <row r="1470" spans="1:10" ht="25.5" x14ac:dyDescent="0.25">
      <c r="A1470" s="171" t="s">
        <v>1037</v>
      </c>
      <c r="B1470" s="136" t="s">
        <v>532</v>
      </c>
      <c r="C1470" s="171" t="s">
        <v>180</v>
      </c>
      <c r="D1470" s="171" t="s">
        <v>2250</v>
      </c>
      <c r="E1470" s="353" t="s">
        <v>1093</v>
      </c>
      <c r="F1470" s="353"/>
      <c r="G1470" s="137" t="s">
        <v>141</v>
      </c>
      <c r="H1470" s="141">
        <v>1</v>
      </c>
      <c r="I1470" s="138">
        <v>32.39</v>
      </c>
      <c r="J1470" s="138">
        <v>32.39</v>
      </c>
    </row>
    <row r="1471" spans="1:10" ht="26.45" customHeight="1" x14ac:dyDescent="0.25">
      <c r="A1471" s="172" t="s">
        <v>1039</v>
      </c>
      <c r="B1471" s="142" t="s">
        <v>1481</v>
      </c>
      <c r="C1471" s="172" t="s">
        <v>180</v>
      </c>
      <c r="D1471" s="172" t="s">
        <v>1482</v>
      </c>
      <c r="E1471" s="350" t="s">
        <v>1256</v>
      </c>
      <c r="F1471" s="350"/>
      <c r="G1471" s="143" t="s">
        <v>1257</v>
      </c>
      <c r="H1471" s="144">
        <v>1.32E-2</v>
      </c>
      <c r="I1471" s="145">
        <v>20.58</v>
      </c>
      <c r="J1471" s="145">
        <v>0.27</v>
      </c>
    </row>
    <row r="1472" spans="1:10" ht="26.45" customHeight="1" x14ac:dyDescent="0.25">
      <c r="A1472" s="172" t="s">
        <v>1039</v>
      </c>
      <c r="B1472" s="142" t="s">
        <v>1483</v>
      </c>
      <c r="C1472" s="172" t="s">
        <v>180</v>
      </c>
      <c r="D1472" s="172" t="s">
        <v>1484</v>
      </c>
      <c r="E1472" s="350" t="s">
        <v>1256</v>
      </c>
      <c r="F1472" s="350"/>
      <c r="G1472" s="143" t="s">
        <v>1260</v>
      </c>
      <c r="H1472" s="144">
        <v>1.83E-2</v>
      </c>
      <c r="I1472" s="145">
        <v>19.57</v>
      </c>
      <c r="J1472" s="145">
        <v>0.35</v>
      </c>
    </row>
    <row r="1473" spans="1:10" ht="25.5" x14ac:dyDescent="0.25">
      <c r="A1473" s="172" t="s">
        <v>1039</v>
      </c>
      <c r="B1473" s="142" t="s">
        <v>1063</v>
      </c>
      <c r="C1473" s="172" t="s">
        <v>180</v>
      </c>
      <c r="D1473" s="172" t="s">
        <v>1064</v>
      </c>
      <c r="E1473" s="350" t="s">
        <v>1042</v>
      </c>
      <c r="F1473" s="350"/>
      <c r="G1473" s="143" t="s">
        <v>1043</v>
      </c>
      <c r="H1473" s="144">
        <v>0.20699999999999999</v>
      </c>
      <c r="I1473" s="145">
        <v>14.76</v>
      </c>
      <c r="J1473" s="145">
        <v>3.05</v>
      </c>
    </row>
    <row r="1474" spans="1:10" ht="25.5" x14ac:dyDescent="0.25">
      <c r="A1474" s="172" t="s">
        <v>1039</v>
      </c>
      <c r="B1474" s="142" t="s">
        <v>1485</v>
      </c>
      <c r="C1474" s="172" t="s">
        <v>180</v>
      </c>
      <c r="D1474" s="172" t="s">
        <v>1486</v>
      </c>
      <c r="E1474" s="350" t="s">
        <v>1042</v>
      </c>
      <c r="F1474" s="350"/>
      <c r="G1474" s="143" t="s">
        <v>1043</v>
      </c>
      <c r="H1474" s="144">
        <v>0.112</v>
      </c>
      <c r="I1474" s="145">
        <v>22.74</v>
      </c>
      <c r="J1474" s="145">
        <v>2.54</v>
      </c>
    </row>
    <row r="1475" spans="1:10" x14ac:dyDescent="0.25">
      <c r="A1475" s="173" t="s">
        <v>1049</v>
      </c>
      <c r="B1475" s="146" t="s">
        <v>1073</v>
      </c>
      <c r="C1475" s="173" t="s">
        <v>180</v>
      </c>
      <c r="D1475" s="173" t="s">
        <v>1074</v>
      </c>
      <c r="E1475" s="349" t="s">
        <v>1052</v>
      </c>
      <c r="F1475" s="349"/>
      <c r="G1475" s="147" t="s">
        <v>144</v>
      </c>
      <c r="H1475" s="148">
        <v>6.0000000000000001E-3</v>
      </c>
      <c r="I1475" s="149">
        <v>10.6</v>
      </c>
      <c r="J1475" s="149">
        <v>0.06</v>
      </c>
    </row>
    <row r="1476" spans="1:10" ht="25.5" x14ac:dyDescent="0.25">
      <c r="A1476" s="173" t="s">
        <v>1049</v>
      </c>
      <c r="B1476" s="146" t="s">
        <v>1494</v>
      </c>
      <c r="C1476" s="173" t="s">
        <v>180</v>
      </c>
      <c r="D1476" s="173" t="s">
        <v>1495</v>
      </c>
      <c r="E1476" s="349" t="s">
        <v>1052</v>
      </c>
      <c r="F1476" s="349"/>
      <c r="G1476" s="147" t="s">
        <v>144</v>
      </c>
      <c r="H1476" s="148">
        <v>1.1999999999999999E-3</v>
      </c>
      <c r="I1476" s="149">
        <v>63.07</v>
      </c>
      <c r="J1476" s="149">
        <v>7.0000000000000007E-2</v>
      </c>
    </row>
    <row r="1477" spans="1:10" ht="25.5" x14ac:dyDescent="0.25">
      <c r="A1477" s="173" t="s">
        <v>1049</v>
      </c>
      <c r="B1477" s="146" t="s">
        <v>2733</v>
      </c>
      <c r="C1477" s="173" t="s">
        <v>180</v>
      </c>
      <c r="D1477" s="173" t="s">
        <v>2734</v>
      </c>
      <c r="E1477" s="349" t="s">
        <v>1052</v>
      </c>
      <c r="F1477" s="349"/>
      <c r="G1477" s="147" t="s">
        <v>141</v>
      </c>
      <c r="H1477" s="148">
        <v>1.05</v>
      </c>
      <c r="I1477" s="149">
        <v>15.19</v>
      </c>
      <c r="J1477" s="149">
        <v>15.94</v>
      </c>
    </row>
    <row r="1478" spans="1:10" ht="25.5" x14ac:dyDescent="0.25">
      <c r="A1478" s="173" t="s">
        <v>1049</v>
      </c>
      <c r="B1478" s="146" t="s">
        <v>1425</v>
      </c>
      <c r="C1478" s="173" t="s">
        <v>180</v>
      </c>
      <c r="D1478" s="173" t="s">
        <v>2701</v>
      </c>
      <c r="E1478" s="349" t="s">
        <v>1052</v>
      </c>
      <c r="F1478" s="349"/>
      <c r="G1478" s="147" t="s">
        <v>1426</v>
      </c>
      <c r="H1478" s="148">
        <v>0.19800000000000001</v>
      </c>
      <c r="I1478" s="149">
        <v>20.38</v>
      </c>
      <c r="J1478" s="149">
        <v>4.03</v>
      </c>
    </row>
    <row r="1479" spans="1:10" x14ac:dyDescent="0.25">
      <c r="A1479" s="173" t="s">
        <v>1049</v>
      </c>
      <c r="B1479" s="146" t="s">
        <v>1496</v>
      </c>
      <c r="C1479" s="173" t="s">
        <v>180</v>
      </c>
      <c r="D1479" s="173" t="s">
        <v>1497</v>
      </c>
      <c r="E1479" s="349" t="s">
        <v>1052</v>
      </c>
      <c r="F1479" s="349"/>
      <c r="G1479" s="147" t="s">
        <v>144</v>
      </c>
      <c r="H1479" s="148">
        <v>4.4999999999999998E-2</v>
      </c>
      <c r="I1479" s="149">
        <v>135.19</v>
      </c>
      <c r="J1479" s="149">
        <v>6.08</v>
      </c>
    </row>
    <row r="1480" spans="1:10" x14ac:dyDescent="0.25">
      <c r="A1480" s="169"/>
      <c r="B1480" s="169"/>
      <c r="C1480" s="169"/>
      <c r="D1480" s="169"/>
      <c r="E1480" s="169" t="s">
        <v>1053</v>
      </c>
      <c r="F1480" s="150">
        <v>5</v>
      </c>
      <c r="G1480" s="169" t="s">
        <v>1054</v>
      </c>
      <c r="H1480" s="150">
        <v>0</v>
      </c>
      <c r="I1480" s="169" t="s">
        <v>1055</v>
      </c>
      <c r="J1480" s="150">
        <v>5</v>
      </c>
    </row>
    <row r="1481" spans="1:10" ht="14.45" customHeight="1" x14ac:dyDescent="0.25">
      <c r="A1481" s="169"/>
      <c r="B1481" s="169"/>
      <c r="C1481" s="169"/>
      <c r="D1481" s="169"/>
      <c r="E1481" s="169" t="s">
        <v>2581</v>
      </c>
      <c r="F1481" s="150">
        <v>0</v>
      </c>
      <c r="G1481" s="169"/>
      <c r="H1481" s="351" t="s">
        <v>2582</v>
      </c>
      <c r="I1481" s="351"/>
      <c r="J1481" s="150">
        <v>32.39</v>
      </c>
    </row>
    <row r="1482" spans="1:10" ht="15.75" thickBot="1" x14ac:dyDescent="0.3">
      <c r="A1482" s="161"/>
      <c r="B1482" s="161"/>
      <c r="C1482" s="161"/>
      <c r="D1482" s="161"/>
      <c r="E1482" s="161"/>
      <c r="F1482" s="161"/>
      <c r="G1482" s="161" t="s">
        <v>1056</v>
      </c>
      <c r="H1482" s="151">
        <v>36.729999999999997</v>
      </c>
      <c r="I1482" s="161" t="s">
        <v>1057</v>
      </c>
      <c r="J1482" s="162">
        <v>1189.68</v>
      </c>
    </row>
    <row r="1483" spans="1:10" ht="15.75" thickTop="1" x14ac:dyDescent="0.25">
      <c r="A1483" s="152"/>
      <c r="B1483" s="152"/>
      <c r="C1483" s="152"/>
      <c r="D1483" s="152"/>
      <c r="E1483" s="152"/>
      <c r="F1483" s="152"/>
      <c r="G1483" s="152"/>
      <c r="H1483" s="152"/>
      <c r="I1483" s="152"/>
      <c r="J1483" s="152"/>
    </row>
    <row r="1484" spans="1:10" x14ac:dyDescent="0.25">
      <c r="A1484" s="170" t="s">
        <v>2251</v>
      </c>
      <c r="B1484" s="139" t="s">
        <v>1029</v>
      </c>
      <c r="C1484" s="170" t="s">
        <v>1030</v>
      </c>
      <c r="D1484" s="170" t="s">
        <v>1031</v>
      </c>
      <c r="E1484" s="352" t="s">
        <v>1032</v>
      </c>
      <c r="F1484" s="352"/>
      <c r="G1484" s="140" t="s">
        <v>1033</v>
      </c>
      <c r="H1484" s="139" t="s">
        <v>1034</v>
      </c>
      <c r="I1484" s="139" t="s">
        <v>1035</v>
      </c>
      <c r="J1484" s="139" t="s">
        <v>1036</v>
      </c>
    </row>
    <row r="1485" spans="1:10" ht="25.5" x14ac:dyDescent="0.25">
      <c r="A1485" s="171" t="s">
        <v>1037</v>
      </c>
      <c r="B1485" s="136" t="s">
        <v>534</v>
      </c>
      <c r="C1485" s="171" t="s">
        <v>186</v>
      </c>
      <c r="D1485" s="171" t="s">
        <v>2252</v>
      </c>
      <c r="E1485" s="353" t="s">
        <v>1263</v>
      </c>
      <c r="F1485" s="353"/>
      <c r="G1485" s="137" t="s">
        <v>141</v>
      </c>
      <c r="H1485" s="141">
        <v>1</v>
      </c>
      <c r="I1485" s="138">
        <v>28.74</v>
      </c>
      <c r="J1485" s="138">
        <v>28.74</v>
      </c>
    </row>
    <row r="1486" spans="1:10" ht="25.5" x14ac:dyDescent="0.25">
      <c r="A1486" s="172" t="s">
        <v>1039</v>
      </c>
      <c r="B1486" s="142" t="s">
        <v>1504</v>
      </c>
      <c r="C1486" s="172" t="s">
        <v>186</v>
      </c>
      <c r="D1486" s="172" t="s">
        <v>2735</v>
      </c>
      <c r="E1486" s="350" t="s">
        <v>1263</v>
      </c>
      <c r="F1486" s="350"/>
      <c r="G1486" s="143" t="s">
        <v>184</v>
      </c>
      <c r="H1486" s="144">
        <v>2E-3</v>
      </c>
      <c r="I1486" s="145">
        <v>305.47000000000003</v>
      </c>
      <c r="J1486" s="145">
        <v>0.61</v>
      </c>
    </row>
    <row r="1487" spans="1:10" ht="25.5" x14ac:dyDescent="0.25">
      <c r="A1487" s="172" t="s">
        <v>1039</v>
      </c>
      <c r="B1487" s="142" t="s">
        <v>1368</v>
      </c>
      <c r="C1487" s="172" t="s">
        <v>186</v>
      </c>
      <c r="D1487" s="172" t="s">
        <v>1299</v>
      </c>
      <c r="E1487" s="350" t="s">
        <v>1263</v>
      </c>
      <c r="F1487" s="350"/>
      <c r="G1487" s="143" t="s">
        <v>2649</v>
      </c>
      <c r="H1487" s="144">
        <v>0.5</v>
      </c>
      <c r="I1487" s="145">
        <v>24.55</v>
      </c>
      <c r="J1487" s="145">
        <v>12.27</v>
      </c>
    </row>
    <row r="1488" spans="1:10" ht="25.5" x14ac:dyDescent="0.25">
      <c r="A1488" s="172" t="s">
        <v>1039</v>
      </c>
      <c r="B1488" s="142" t="s">
        <v>1333</v>
      </c>
      <c r="C1488" s="172" t="s">
        <v>186</v>
      </c>
      <c r="D1488" s="172" t="s">
        <v>1064</v>
      </c>
      <c r="E1488" s="350" t="s">
        <v>1263</v>
      </c>
      <c r="F1488" s="350"/>
      <c r="G1488" s="143" t="s">
        <v>2649</v>
      </c>
      <c r="H1488" s="144">
        <v>0.5</v>
      </c>
      <c r="I1488" s="145">
        <v>18.36</v>
      </c>
      <c r="J1488" s="145">
        <v>9.18</v>
      </c>
    </row>
    <row r="1489" spans="1:10" ht="25.5" x14ac:dyDescent="0.25">
      <c r="A1489" s="173" t="s">
        <v>1049</v>
      </c>
      <c r="B1489" s="146" t="s">
        <v>2736</v>
      </c>
      <c r="C1489" s="173" t="s">
        <v>186</v>
      </c>
      <c r="D1489" s="173" t="s">
        <v>1505</v>
      </c>
      <c r="E1489" s="349" t="s">
        <v>1052</v>
      </c>
      <c r="F1489" s="349"/>
      <c r="G1489" s="147" t="s">
        <v>748</v>
      </c>
      <c r="H1489" s="148">
        <v>1.1000000000000001</v>
      </c>
      <c r="I1489" s="149">
        <v>6.08</v>
      </c>
      <c r="J1489" s="149">
        <v>6.68</v>
      </c>
    </row>
    <row r="1490" spans="1:10" x14ac:dyDescent="0.25">
      <c r="A1490" s="169"/>
      <c r="B1490" s="169"/>
      <c r="C1490" s="169"/>
      <c r="D1490" s="169"/>
      <c r="E1490" s="169" t="s">
        <v>1053</v>
      </c>
      <c r="F1490" s="150">
        <v>14.44</v>
      </c>
      <c r="G1490" s="169" t="s">
        <v>1054</v>
      </c>
      <c r="H1490" s="150">
        <v>0</v>
      </c>
      <c r="I1490" s="169" t="s">
        <v>1055</v>
      </c>
      <c r="J1490" s="150">
        <v>14.44</v>
      </c>
    </row>
    <row r="1491" spans="1:10" ht="14.45" customHeight="1" x14ac:dyDescent="0.25">
      <c r="A1491" s="169"/>
      <c r="B1491" s="169"/>
      <c r="C1491" s="169"/>
      <c r="D1491" s="169"/>
      <c r="E1491" s="169" t="s">
        <v>2581</v>
      </c>
      <c r="F1491" s="150">
        <v>0</v>
      </c>
      <c r="G1491" s="169"/>
      <c r="H1491" s="351" t="s">
        <v>2582</v>
      </c>
      <c r="I1491" s="351"/>
      <c r="J1491" s="150">
        <v>28.74</v>
      </c>
    </row>
    <row r="1492" spans="1:10" ht="15.75" thickBot="1" x14ac:dyDescent="0.3">
      <c r="A1492" s="161"/>
      <c r="B1492" s="161"/>
      <c r="C1492" s="161"/>
      <c r="D1492" s="161"/>
      <c r="E1492" s="161"/>
      <c r="F1492" s="161"/>
      <c r="G1492" s="161" t="s">
        <v>1056</v>
      </c>
      <c r="H1492" s="151">
        <v>66</v>
      </c>
      <c r="I1492" s="161" t="s">
        <v>1057</v>
      </c>
      <c r="J1492" s="162">
        <v>1896.84</v>
      </c>
    </row>
    <row r="1493" spans="1:10" ht="15.75" thickTop="1" x14ac:dyDescent="0.25">
      <c r="A1493" s="152"/>
      <c r="B1493" s="152"/>
      <c r="C1493" s="152"/>
      <c r="D1493" s="152"/>
      <c r="E1493" s="152"/>
      <c r="F1493" s="152"/>
      <c r="G1493" s="152"/>
      <c r="H1493" s="152"/>
      <c r="I1493" s="152"/>
      <c r="J1493" s="152"/>
    </row>
    <row r="1494" spans="1:10" x14ac:dyDescent="0.25">
      <c r="A1494" s="170" t="s">
        <v>2253</v>
      </c>
      <c r="B1494" s="139" t="s">
        <v>1029</v>
      </c>
      <c r="C1494" s="170" t="s">
        <v>1030</v>
      </c>
      <c r="D1494" s="170" t="s">
        <v>1031</v>
      </c>
      <c r="E1494" s="352" t="s">
        <v>1032</v>
      </c>
      <c r="F1494" s="352"/>
      <c r="G1494" s="140" t="s">
        <v>1033</v>
      </c>
      <c r="H1494" s="139" t="s">
        <v>1034</v>
      </c>
      <c r="I1494" s="139" t="s">
        <v>1035</v>
      </c>
      <c r="J1494" s="139" t="s">
        <v>1036</v>
      </c>
    </row>
    <row r="1495" spans="1:10" ht="51" x14ac:dyDescent="0.25">
      <c r="A1495" s="171" t="s">
        <v>1037</v>
      </c>
      <c r="B1495" s="136" t="s">
        <v>536</v>
      </c>
      <c r="C1495" s="171" t="s">
        <v>180</v>
      </c>
      <c r="D1495" s="171" t="s">
        <v>537</v>
      </c>
      <c r="E1495" s="353" t="s">
        <v>1199</v>
      </c>
      <c r="F1495" s="353"/>
      <c r="G1495" s="137" t="s">
        <v>179</v>
      </c>
      <c r="H1495" s="141">
        <v>1</v>
      </c>
      <c r="I1495" s="138">
        <v>59.51</v>
      </c>
      <c r="J1495" s="138">
        <v>59.51</v>
      </c>
    </row>
    <row r="1496" spans="1:10" ht="38.25" x14ac:dyDescent="0.25">
      <c r="A1496" s="172" t="s">
        <v>1039</v>
      </c>
      <c r="B1496" s="142" t="s">
        <v>1377</v>
      </c>
      <c r="C1496" s="172" t="s">
        <v>180</v>
      </c>
      <c r="D1496" s="172" t="s">
        <v>2684</v>
      </c>
      <c r="E1496" s="350" t="s">
        <v>1042</v>
      </c>
      <c r="F1496" s="350"/>
      <c r="G1496" s="143" t="s">
        <v>184</v>
      </c>
      <c r="H1496" s="144">
        <v>1.06E-2</v>
      </c>
      <c r="I1496" s="145">
        <v>424.43</v>
      </c>
      <c r="J1496" s="145">
        <v>4.49</v>
      </c>
    </row>
    <row r="1497" spans="1:10" ht="25.5" x14ac:dyDescent="0.25">
      <c r="A1497" s="172" t="s">
        <v>1039</v>
      </c>
      <c r="B1497" s="142" t="s">
        <v>1298</v>
      </c>
      <c r="C1497" s="172" t="s">
        <v>180</v>
      </c>
      <c r="D1497" s="172" t="s">
        <v>1299</v>
      </c>
      <c r="E1497" s="350" t="s">
        <v>1042</v>
      </c>
      <c r="F1497" s="350"/>
      <c r="G1497" s="143" t="s">
        <v>1043</v>
      </c>
      <c r="H1497" s="144">
        <v>1.506</v>
      </c>
      <c r="I1497" s="145">
        <v>20.81</v>
      </c>
      <c r="J1497" s="145">
        <v>31.33</v>
      </c>
    </row>
    <row r="1498" spans="1:10" ht="25.5" x14ac:dyDescent="0.25">
      <c r="A1498" s="172" t="s">
        <v>1039</v>
      </c>
      <c r="B1498" s="142" t="s">
        <v>1063</v>
      </c>
      <c r="C1498" s="172" t="s">
        <v>180</v>
      </c>
      <c r="D1498" s="172" t="s">
        <v>1064</v>
      </c>
      <c r="E1498" s="350" t="s">
        <v>1042</v>
      </c>
      <c r="F1498" s="350"/>
      <c r="G1498" s="143" t="s">
        <v>1043</v>
      </c>
      <c r="H1498" s="144">
        <v>0.753</v>
      </c>
      <c r="I1498" s="145">
        <v>14.76</v>
      </c>
      <c r="J1498" s="145">
        <v>11.11</v>
      </c>
    </row>
    <row r="1499" spans="1:10" ht="25.5" x14ac:dyDescent="0.25">
      <c r="A1499" s="173" t="s">
        <v>1049</v>
      </c>
      <c r="B1499" s="146" t="s">
        <v>1506</v>
      </c>
      <c r="C1499" s="173" t="s">
        <v>180</v>
      </c>
      <c r="D1499" s="173" t="s">
        <v>1507</v>
      </c>
      <c r="E1499" s="349" t="s">
        <v>1052</v>
      </c>
      <c r="F1499" s="349"/>
      <c r="G1499" s="147" t="s">
        <v>187</v>
      </c>
      <c r="H1499" s="148">
        <v>37.24</v>
      </c>
      <c r="I1499" s="149">
        <v>0.3</v>
      </c>
      <c r="J1499" s="149">
        <v>11.17</v>
      </c>
    </row>
    <row r="1500" spans="1:10" x14ac:dyDescent="0.25">
      <c r="A1500" s="173" t="s">
        <v>1049</v>
      </c>
      <c r="B1500" s="146" t="s">
        <v>1380</v>
      </c>
      <c r="C1500" s="173" t="s">
        <v>180</v>
      </c>
      <c r="D1500" s="173" t="s">
        <v>1381</v>
      </c>
      <c r="E1500" s="349" t="s">
        <v>1052</v>
      </c>
      <c r="F1500" s="349"/>
      <c r="G1500" s="147" t="s">
        <v>1382</v>
      </c>
      <c r="H1500" s="148">
        <v>6.8999999999999999E-3</v>
      </c>
      <c r="I1500" s="149">
        <v>44.29</v>
      </c>
      <c r="J1500" s="149">
        <v>0.3</v>
      </c>
    </row>
    <row r="1501" spans="1:10" ht="25.5" x14ac:dyDescent="0.25">
      <c r="A1501" s="173" t="s">
        <v>1049</v>
      </c>
      <c r="B1501" s="146" t="s">
        <v>1508</v>
      </c>
      <c r="C1501" s="173" t="s">
        <v>180</v>
      </c>
      <c r="D1501" s="173" t="s">
        <v>1509</v>
      </c>
      <c r="E1501" s="349" t="s">
        <v>1052</v>
      </c>
      <c r="F1501" s="349"/>
      <c r="G1501" s="147" t="s">
        <v>141</v>
      </c>
      <c r="H1501" s="148">
        <v>0.57999999999999996</v>
      </c>
      <c r="I1501" s="149">
        <v>1.92</v>
      </c>
      <c r="J1501" s="149">
        <v>1.1100000000000001</v>
      </c>
    </row>
    <row r="1502" spans="1:10" x14ac:dyDescent="0.25">
      <c r="A1502" s="169"/>
      <c r="B1502" s="169"/>
      <c r="C1502" s="169"/>
      <c r="D1502" s="169"/>
      <c r="E1502" s="169" t="s">
        <v>1053</v>
      </c>
      <c r="F1502" s="150">
        <v>35.909999999999997</v>
      </c>
      <c r="G1502" s="169" t="s">
        <v>1054</v>
      </c>
      <c r="H1502" s="150">
        <v>0</v>
      </c>
      <c r="I1502" s="169" t="s">
        <v>1055</v>
      </c>
      <c r="J1502" s="150">
        <v>35.909999999999997</v>
      </c>
    </row>
    <row r="1503" spans="1:10" ht="14.45" customHeight="1" x14ac:dyDescent="0.25">
      <c r="A1503" s="169"/>
      <c r="B1503" s="169"/>
      <c r="C1503" s="169"/>
      <c r="D1503" s="169"/>
      <c r="E1503" s="169" t="s">
        <v>2581</v>
      </c>
      <c r="F1503" s="150">
        <v>0</v>
      </c>
      <c r="G1503" s="169"/>
      <c r="H1503" s="351" t="s">
        <v>2582</v>
      </c>
      <c r="I1503" s="351"/>
      <c r="J1503" s="150">
        <v>59.51</v>
      </c>
    </row>
    <row r="1504" spans="1:10" ht="15.75" thickBot="1" x14ac:dyDescent="0.3">
      <c r="A1504" s="161"/>
      <c r="B1504" s="161"/>
      <c r="C1504" s="161"/>
      <c r="D1504" s="161"/>
      <c r="E1504" s="161"/>
      <c r="F1504" s="161"/>
      <c r="G1504" s="161" t="s">
        <v>1056</v>
      </c>
      <c r="H1504" s="151">
        <v>6.68</v>
      </c>
      <c r="I1504" s="161" t="s">
        <v>1057</v>
      </c>
      <c r="J1504" s="162">
        <v>397.52</v>
      </c>
    </row>
    <row r="1505" spans="1:10" ht="15.75" thickTop="1" x14ac:dyDescent="0.25">
      <c r="A1505" s="152"/>
      <c r="B1505" s="152"/>
      <c r="C1505" s="152"/>
      <c r="D1505" s="152"/>
      <c r="E1505" s="152"/>
      <c r="F1505" s="152"/>
      <c r="G1505" s="152"/>
      <c r="H1505" s="152"/>
      <c r="I1505" s="152"/>
      <c r="J1505" s="152"/>
    </row>
    <row r="1506" spans="1:10" x14ac:dyDescent="0.25">
      <c r="A1506" s="170" t="s">
        <v>2254</v>
      </c>
      <c r="B1506" s="139" t="s">
        <v>1029</v>
      </c>
      <c r="C1506" s="170" t="s">
        <v>1030</v>
      </c>
      <c r="D1506" s="170" t="s">
        <v>1031</v>
      </c>
      <c r="E1506" s="352" t="s">
        <v>1032</v>
      </c>
      <c r="F1506" s="352"/>
      <c r="G1506" s="140" t="s">
        <v>1033</v>
      </c>
      <c r="H1506" s="139" t="s">
        <v>1034</v>
      </c>
      <c r="I1506" s="139" t="s">
        <v>1035</v>
      </c>
      <c r="J1506" s="139" t="s">
        <v>1036</v>
      </c>
    </row>
    <row r="1507" spans="1:10" ht="26.45" customHeight="1" x14ac:dyDescent="0.25">
      <c r="A1507" s="171" t="s">
        <v>1037</v>
      </c>
      <c r="B1507" s="136" t="s">
        <v>538</v>
      </c>
      <c r="C1507" s="171" t="s">
        <v>180</v>
      </c>
      <c r="D1507" s="171" t="s">
        <v>539</v>
      </c>
      <c r="E1507" s="353" t="s">
        <v>1129</v>
      </c>
      <c r="F1507" s="353"/>
      <c r="G1507" s="137" t="s">
        <v>141</v>
      </c>
      <c r="H1507" s="141">
        <v>1</v>
      </c>
      <c r="I1507" s="138">
        <v>41.68</v>
      </c>
      <c r="J1507" s="138">
        <v>41.68</v>
      </c>
    </row>
    <row r="1508" spans="1:10" ht="25.5" x14ac:dyDescent="0.25">
      <c r="A1508" s="172" t="s">
        <v>1039</v>
      </c>
      <c r="B1508" s="142" t="s">
        <v>1510</v>
      </c>
      <c r="C1508" s="172" t="s">
        <v>180</v>
      </c>
      <c r="D1508" s="172" t="s">
        <v>1511</v>
      </c>
      <c r="E1508" s="350" t="s">
        <v>1042</v>
      </c>
      <c r="F1508" s="350"/>
      <c r="G1508" s="143" t="s">
        <v>1043</v>
      </c>
      <c r="H1508" s="144">
        <v>0.44500000000000001</v>
      </c>
      <c r="I1508" s="145">
        <v>15.34</v>
      </c>
      <c r="J1508" s="145">
        <v>6.82</v>
      </c>
    </row>
    <row r="1509" spans="1:10" ht="25.5" x14ac:dyDescent="0.25">
      <c r="A1509" s="172" t="s">
        <v>1039</v>
      </c>
      <c r="B1509" s="142" t="s">
        <v>1512</v>
      </c>
      <c r="C1509" s="172" t="s">
        <v>180</v>
      </c>
      <c r="D1509" s="172" t="s">
        <v>1513</v>
      </c>
      <c r="E1509" s="350" t="s">
        <v>1042</v>
      </c>
      <c r="F1509" s="350"/>
      <c r="G1509" s="143" t="s">
        <v>1043</v>
      </c>
      <c r="H1509" s="144">
        <v>0.44500000000000001</v>
      </c>
      <c r="I1509" s="145">
        <v>20.39</v>
      </c>
      <c r="J1509" s="145">
        <v>9.07</v>
      </c>
    </row>
    <row r="1510" spans="1:10" x14ac:dyDescent="0.25">
      <c r="A1510" s="173" t="s">
        <v>1049</v>
      </c>
      <c r="B1510" s="146" t="s">
        <v>1514</v>
      </c>
      <c r="C1510" s="173" t="s">
        <v>180</v>
      </c>
      <c r="D1510" s="173" t="s">
        <v>1515</v>
      </c>
      <c r="E1510" s="349" t="s">
        <v>1052</v>
      </c>
      <c r="F1510" s="349"/>
      <c r="G1510" s="147" t="s">
        <v>187</v>
      </c>
      <c r="H1510" s="148">
        <v>4.2900000000000001E-2</v>
      </c>
      <c r="I1510" s="149">
        <v>40.65</v>
      </c>
      <c r="J1510" s="149">
        <v>1.74</v>
      </c>
    </row>
    <row r="1511" spans="1:10" x14ac:dyDescent="0.25">
      <c r="A1511" s="173" t="s">
        <v>1049</v>
      </c>
      <c r="B1511" s="146" t="s">
        <v>1516</v>
      </c>
      <c r="C1511" s="173" t="s">
        <v>180</v>
      </c>
      <c r="D1511" s="173" t="s">
        <v>1517</v>
      </c>
      <c r="E1511" s="349" t="s">
        <v>1052</v>
      </c>
      <c r="F1511" s="349"/>
      <c r="G1511" s="147" t="s">
        <v>187</v>
      </c>
      <c r="H1511" s="148">
        <v>0.14849999999999999</v>
      </c>
      <c r="I1511" s="149">
        <v>1.72</v>
      </c>
      <c r="J1511" s="149">
        <v>0.25</v>
      </c>
    </row>
    <row r="1512" spans="1:10" x14ac:dyDescent="0.25">
      <c r="A1512" s="173" t="s">
        <v>1049</v>
      </c>
      <c r="B1512" s="146" t="s">
        <v>1518</v>
      </c>
      <c r="C1512" s="173" t="s">
        <v>180</v>
      </c>
      <c r="D1512" s="173" t="s">
        <v>1519</v>
      </c>
      <c r="E1512" s="349" t="s">
        <v>1052</v>
      </c>
      <c r="F1512" s="349"/>
      <c r="G1512" s="147" t="s">
        <v>187</v>
      </c>
      <c r="H1512" s="148">
        <v>7.0099999999999996E-2</v>
      </c>
      <c r="I1512" s="149">
        <v>35.299999999999997</v>
      </c>
      <c r="J1512" s="149">
        <v>2.4700000000000002</v>
      </c>
    </row>
    <row r="1513" spans="1:10" ht="25.5" x14ac:dyDescent="0.25">
      <c r="A1513" s="173" t="s">
        <v>1049</v>
      </c>
      <c r="B1513" s="146" t="s">
        <v>1520</v>
      </c>
      <c r="C1513" s="173" t="s">
        <v>180</v>
      </c>
      <c r="D1513" s="173" t="s">
        <v>1521</v>
      </c>
      <c r="E1513" s="349" t="s">
        <v>1052</v>
      </c>
      <c r="F1513" s="349"/>
      <c r="G1513" s="147" t="s">
        <v>141</v>
      </c>
      <c r="H1513" s="148">
        <v>1.04</v>
      </c>
      <c r="I1513" s="149">
        <v>20.51</v>
      </c>
      <c r="J1513" s="149">
        <v>21.33</v>
      </c>
    </row>
    <row r="1514" spans="1:10" x14ac:dyDescent="0.25">
      <c r="A1514" s="169"/>
      <c r="B1514" s="169"/>
      <c r="C1514" s="169"/>
      <c r="D1514" s="169"/>
      <c r="E1514" s="169" t="s">
        <v>1053</v>
      </c>
      <c r="F1514" s="150">
        <v>13.12</v>
      </c>
      <c r="G1514" s="169" t="s">
        <v>1054</v>
      </c>
      <c r="H1514" s="150">
        <v>0</v>
      </c>
      <c r="I1514" s="169" t="s">
        <v>1055</v>
      </c>
      <c r="J1514" s="150">
        <v>13.12</v>
      </c>
    </row>
    <row r="1515" spans="1:10" ht="14.45" customHeight="1" x14ac:dyDescent="0.25">
      <c r="A1515" s="169"/>
      <c r="B1515" s="169"/>
      <c r="C1515" s="169"/>
      <c r="D1515" s="169"/>
      <c r="E1515" s="169" t="s">
        <v>2581</v>
      </c>
      <c r="F1515" s="150">
        <v>0</v>
      </c>
      <c r="G1515" s="169"/>
      <c r="H1515" s="351" t="s">
        <v>2582</v>
      </c>
      <c r="I1515" s="351"/>
      <c r="J1515" s="150">
        <v>41.68</v>
      </c>
    </row>
    <row r="1516" spans="1:10" ht="15.75" thickBot="1" x14ac:dyDescent="0.3">
      <c r="A1516" s="161"/>
      <c r="B1516" s="161"/>
      <c r="C1516" s="161"/>
      <c r="D1516" s="161"/>
      <c r="E1516" s="161"/>
      <c r="F1516" s="161"/>
      <c r="G1516" s="161" t="s">
        <v>1056</v>
      </c>
      <c r="H1516" s="151">
        <v>213</v>
      </c>
      <c r="I1516" s="161" t="s">
        <v>1057</v>
      </c>
      <c r="J1516" s="162">
        <v>8877.84</v>
      </c>
    </row>
    <row r="1517" spans="1:10" ht="15.75" thickTop="1" x14ac:dyDescent="0.25">
      <c r="A1517" s="152"/>
      <c r="B1517" s="152"/>
      <c r="C1517" s="152"/>
      <c r="D1517" s="152"/>
      <c r="E1517" s="152"/>
      <c r="F1517" s="152"/>
      <c r="G1517" s="152"/>
      <c r="H1517" s="152"/>
      <c r="I1517" s="152"/>
      <c r="J1517" s="152"/>
    </row>
    <row r="1518" spans="1:10" x14ac:dyDescent="0.25">
      <c r="A1518" s="170" t="s">
        <v>2255</v>
      </c>
      <c r="B1518" s="139" t="s">
        <v>1029</v>
      </c>
      <c r="C1518" s="170" t="s">
        <v>1030</v>
      </c>
      <c r="D1518" s="170" t="s">
        <v>1031</v>
      </c>
      <c r="E1518" s="352" t="s">
        <v>1032</v>
      </c>
      <c r="F1518" s="352"/>
      <c r="G1518" s="140" t="s">
        <v>1033</v>
      </c>
      <c r="H1518" s="139" t="s">
        <v>1034</v>
      </c>
      <c r="I1518" s="139" t="s">
        <v>1035</v>
      </c>
      <c r="J1518" s="139" t="s">
        <v>1036</v>
      </c>
    </row>
    <row r="1519" spans="1:10" ht="39.6" customHeight="1" x14ac:dyDescent="0.25">
      <c r="A1519" s="171" t="s">
        <v>1037</v>
      </c>
      <c r="B1519" s="136" t="s">
        <v>267</v>
      </c>
      <c r="C1519" s="171" t="s">
        <v>180</v>
      </c>
      <c r="D1519" s="171" t="s">
        <v>347</v>
      </c>
      <c r="E1519" s="353" t="s">
        <v>1129</v>
      </c>
      <c r="F1519" s="353"/>
      <c r="G1519" s="137" t="s">
        <v>141</v>
      </c>
      <c r="H1519" s="141">
        <v>1</v>
      </c>
      <c r="I1519" s="138">
        <v>50.44</v>
      </c>
      <c r="J1519" s="138">
        <v>50.44</v>
      </c>
    </row>
    <row r="1520" spans="1:10" ht="25.5" x14ac:dyDescent="0.25">
      <c r="A1520" s="172" t="s">
        <v>1039</v>
      </c>
      <c r="B1520" s="142" t="s">
        <v>1510</v>
      </c>
      <c r="C1520" s="172" t="s">
        <v>180</v>
      </c>
      <c r="D1520" s="172" t="s">
        <v>1511</v>
      </c>
      <c r="E1520" s="350" t="s">
        <v>1042</v>
      </c>
      <c r="F1520" s="350"/>
      <c r="G1520" s="143" t="s">
        <v>1043</v>
      </c>
      <c r="H1520" s="144">
        <v>0.18</v>
      </c>
      <c r="I1520" s="145">
        <v>15.34</v>
      </c>
      <c r="J1520" s="145">
        <v>2.76</v>
      </c>
    </row>
    <row r="1521" spans="1:10" ht="25.5" x14ac:dyDescent="0.25">
      <c r="A1521" s="172" t="s">
        <v>1039</v>
      </c>
      <c r="B1521" s="142" t="s">
        <v>1512</v>
      </c>
      <c r="C1521" s="172" t="s">
        <v>180</v>
      </c>
      <c r="D1521" s="172" t="s">
        <v>1513</v>
      </c>
      <c r="E1521" s="350" t="s">
        <v>1042</v>
      </c>
      <c r="F1521" s="350"/>
      <c r="G1521" s="143" t="s">
        <v>1043</v>
      </c>
      <c r="H1521" s="144">
        <v>0.18</v>
      </c>
      <c r="I1521" s="145">
        <v>20.39</v>
      </c>
      <c r="J1521" s="145">
        <v>3.67</v>
      </c>
    </row>
    <row r="1522" spans="1:10" x14ac:dyDescent="0.25">
      <c r="A1522" s="173" t="s">
        <v>1049</v>
      </c>
      <c r="B1522" s="146" t="s">
        <v>1514</v>
      </c>
      <c r="C1522" s="173" t="s">
        <v>180</v>
      </c>
      <c r="D1522" s="173" t="s">
        <v>1515</v>
      </c>
      <c r="E1522" s="349" t="s">
        <v>1052</v>
      </c>
      <c r="F1522" s="349"/>
      <c r="G1522" s="147" t="s">
        <v>187</v>
      </c>
      <c r="H1522" s="148">
        <v>6.1999999999999998E-3</v>
      </c>
      <c r="I1522" s="149">
        <v>40.65</v>
      </c>
      <c r="J1522" s="149">
        <v>0.25</v>
      </c>
    </row>
    <row r="1523" spans="1:10" x14ac:dyDescent="0.25">
      <c r="A1523" s="173" t="s">
        <v>1049</v>
      </c>
      <c r="B1523" s="146" t="s">
        <v>1516</v>
      </c>
      <c r="C1523" s="173" t="s">
        <v>180</v>
      </c>
      <c r="D1523" s="173" t="s">
        <v>1517</v>
      </c>
      <c r="E1523" s="349" t="s">
        <v>1052</v>
      </c>
      <c r="F1523" s="349"/>
      <c r="G1523" s="147" t="s">
        <v>187</v>
      </c>
      <c r="H1523" s="148">
        <v>3.6999999999999998E-2</v>
      </c>
      <c r="I1523" s="149">
        <v>1.72</v>
      </c>
      <c r="J1523" s="149">
        <v>0.06</v>
      </c>
    </row>
    <row r="1524" spans="1:10" x14ac:dyDescent="0.25">
      <c r="A1524" s="173" t="s">
        <v>1049</v>
      </c>
      <c r="B1524" s="146" t="s">
        <v>1518</v>
      </c>
      <c r="C1524" s="173" t="s">
        <v>180</v>
      </c>
      <c r="D1524" s="173" t="s">
        <v>1519</v>
      </c>
      <c r="E1524" s="349" t="s">
        <v>1052</v>
      </c>
      <c r="F1524" s="349"/>
      <c r="G1524" s="147" t="s">
        <v>187</v>
      </c>
      <c r="H1524" s="148">
        <v>1.0200000000000001E-2</v>
      </c>
      <c r="I1524" s="149">
        <v>35.299999999999997</v>
      </c>
      <c r="J1524" s="149">
        <v>0.36</v>
      </c>
    </row>
    <row r="1525" spans="1:10" ht="25.5" x14ac:dyDescent="0.25">
      <c r="A1525" s="173" t="s">
        <v>1049</v>
      </c>
      <c r="B1525" s="146" t="s">
        <v>1522</v>
      </c>
      <c r="C1525" s="173" t="s">
        <v>180</v>
      </c>
      <c r="D1525" s="173" t="s">
        <v>1523</v>
      </c>
      <c r="E1525" s="349" t="s">
        <v>1052</v>
      </c>
      <c r="F1525" s="349"/>
      <c r="G1525" s="147" t="s">
        <v>141</v>
      </c>
      <c r="H1525" s="148">
        <v>1.04</v>
      </c>
      <c r="I1525" s="149">
        <v>41.68</v>
      </c>
      <c r="J1525" s="149">
        <v>43.34</v>
      </c>
    </row>
    <row r="1526" spans="1:10" x14ac:dyDescent="0.25">
      <c r="A1526" s="169"/>
      <c r="B1526" s="169"/>
      <c r="C1526" s="169"/>
      <c r="D1526" s="169"/>
      <c r="E1526" s="169" t="s">
        <v>1053</v>
      </c>
      <c r="F1526" s="150">
        <v>5.31</v>
      </c>
      <c r="G1526" s="169" t="s">
        <v>1054</v>
      </c>
      <c r="H1526" s="150">
        <v>0</v>
      </c>
      <c r="I1526" s="169" t="s">
        <v>1055</v>
      </c>
      <c r="J1526" s="150">
        <v>5.31</v>
      </c>
    </row>
    <row r="1527" spans="1:10" ht="14.45" customHeight="1" x14ac:dyDescent="0.25">
      <c r="A1527" s="169"/>
      <c r="B1527" s="169"/>
      <c r="C1527" s="169"/>
      <c r="D1527" s="169"/>
      <c r="E1527" s="169" t="s">
        <v>2581</v>
      </c>
      <c r="F1527" s="150">
        <v>0</v>
      </c>
      <c r="G1527" s="169"/>
      <c r="H1527" s="351" t="s">
        <v>2582</v>
      </c>
      <c r="I1527" s="351"/>
      <c r="J1527" s="150">
        <v>50.44</v>
      </c>
    </row>
    <row r="1528" spans="1:10" ht="15.75" thickBot="1" x14ac:dyDescent="0.3">
      <c r="A1528" s="161"/>
      <c r="B1528" s="161"/>
      <c r="C1528" s="161"/>
      <c r="D1528" s="161"/>
      <c r="E1528" s="161"/>
      <c r="F1528" s="161"/>
      <c r="G1528" s="161" t="s">
        <v>1056</v>
      </c>
      <c r="H1528" s="151">
        <v>27.86</v>
      </c>
      <c r="I1528" s="161" t="s">
        <v>1057</v>
      </c>
      <c r="J1528" s="162">
        <v>1405.25</v>
      </c>
    </row>
    <row r="1529" spans="1:10" ht="15.75" thickTop="1" x14ac:dyDescent="0.25">
      <c r="A1529" s="152"/>
      <c r="B1529" s="152"/>
      <c r="C1529" s="152"/>
      <c r="D1529" s="152"/>
      <c r="E1529" s="152"/>
      <c r="F1529" s="152"/>
      <c r="G1529" s="152"/>
      <c r="H1529" s="152"/>
      <c r="I1529" s="152"/>
      <c r="J1529" s="152"/>
    </row>
    <row r="1530" spans="1:10" x14ac:dyDescent="0.25">
      <c r="A1530" s="170" t="s">
        <v>2256</v>
      </c>
      <c r="B1530" s="139" t="s">
        <v>1029</v>
      </c>
      <c r="C1530" s="170" t="s">
        <v>1030</v>
      </c>
      <c r="D1530" s="170" t="s">
        <v>1031</v>
      </c>
      <c r="E1530" s="352" t="s">
        <v>1032</v>
      </c>
      <c r="F1530" s="352"/>
      <c r="G1530" s="140" t="s">
        <v>1033</v>
      </c>
      <c r="H1530" s="139" t="s">
        <v>1034</v>
      </c>
      <c r="I1530" s="139" t="s">
        <v>1035</v>
      </c>
      <c r="J1530" s="139" t="s">
        <v>1036</v>
      </c>
    </row>
    <row r="1531" spans="1:10" ht="26.45" customHeight="1" x14ac:dyDescent="0.25">
      <c r="A1531" s="171" t="s">
        <v>1037</v>
      </c>
      <c r="B1531" s="136" t="s">
        <v>540</v>
      </c>
      <c r="C1531" s="171" t="s">
        <v>180</v>
      </c>
      <c r="D1531" s="171" t="s">
        <v>541</v>
      </c>
      <c r="E1531" s="353" t="s">
        <v>1129</v>
      </c>
      <c r="F1531" s="353"/>
      <c r="G1531" s="137" t="s">
        <v>141</v>
      </c>
      <c r="H1531" s="141">
        <v>1</v>
      </c>
      <c r="I1531" s="138">
        <v>18.04</v>
      </c>
      <c r="J1531" s="138">
        <v>18.04</v>
      </c>
    </row>
    <row r="1532" spans="1:10" ht="25.5" x14ac:dyDescent="0.25">
      <c r="A1532" s="172" t="s">
        <v>1039</v>
      </c>
      <c r="B1532" s="142" t="s">
        <v>1510</v>
      </c>
      <c r="C1532" s="172" t="s">
        <v>180</v>
      </c>
      <c r="D1532" s="172" t="s">
        <v>1511</v>
      </c>
      <c r="E1532" s="350" t="s">
        <v>1042</v>
      </c>
      <c r="F1532" s="350"/>
      <c r="G1532" s="143" t="s">
        <v>1043</v>
      </c>
      <c r="H1532" s="144">
        <v>0.21</v>
      </c>
      <c r="I1532" s="145">
        <v>15.34</v>
      </c>
      <c r="J1532" s="145">
        <v>3.22</v>
      </c>
    </row>
    <row r="1533" spans="1:10" ht="25.5" x14ac:dyDescent="0.25">
      <c r="A1533" s="172" t="s">
        <v>1039</v>
      </c>
      <c r="B1533" s="142" t="s">
        <v>1512</v>
      </c>
      <c r="C1533" s="172" t="s">
        <v>180</v>
      </c>
      <c r="D1533" s="172" t="s">
        <v>1513</v>
      </c>
      <c r="E1533" s="350" t="s">
        <v>1042</v>
      </c>
      <c r="F1533" s="350"/>
      <c r="G1533" s="143" t="s">
        <v>1043</v>
      </c>
      <c r="H1533" s="144">
        <v>0.21</v>
      </c>
      <c r="I1533" s="145">
        <v>20.39</v>
      </c>
      <c r="J1533" s="145">
        <v>4.28</v>
      </c>
    </row>
    <row r="1534" spans="1:10" x14ac:dyDescent="0.25">
      <c r="A1534" s="173" t="s">
        <v>1049</v>
      </c>
      <c r="B1534" s="146" t="s">
        <v>1514</v>
      </c>
      <c r="C1534" s="173" t="s">
        <v>180</v>
      </c>
      <c r="D1534" s="173" t="s">
        <v>1515</v>
      </c>
      <c r="E1534" s="349" t="s">
        <v>1052</v>
      </c>
      <c r="F1534" s="349"/>
      <c r="G1534" s="147" t="s">
        <v>187</v>
      </c>
      <c r="H1534" s="148">
        <v>1.2800000000000001E-2</v>
      </c>
      <c r="I1534" s="149">
        <v>40.65</v>
      </c>
      <c r="J1534" s="149">
        <v>0.52</v>
      </c>
    </row>
    <row r="1535" spans="1:10" x14ac:dyDescent="0.25">
      <c r="A1535" s="173" t="s">
        <v>1049</v>
      </c>
      <c r="B1535" s="146" t="s">
        <v>1516</v>
      </c>
      <c r="C1535" s="173" t="s">
        <v>180</v>
      </c>
      <c r="D1535" s="173" t="s">
        <v>1517</v>
      </c>
      <c r="E1535" s="349" t="s">
        <v>1052</v>
      </c>
      <c r="F1535" s="349"/>
      <c r="G1535" s="147" t="s">
        <v>187</v>
      </c>
      <c r="H1535" s="148">
        <v>3.6999999999999998E-2</v>
      </c>
      <c r="I1535" s="149">
        <v>1.72</v>
      </c>
      <c r="J1535" s="149">
        <v>0.06</v>
      </c>
    </row>
    <row r="1536" spans="1:10" x14ac:dyDescent="0.25">
      <c r="A1536" s="173" t="s">
        <v>1049</v>
      </c>
      <c r="B1536" s="146" t="s">
        <v>1518</v>
      </c>
      <c r="C1536" s="173" t="s">
        <v>180</v>
      </c>
      <c r="D1536" s="173" t="s">
        <v>1519</v>
      </c>
      <c r="E1536" s="349" t="s">
        <v>1052</v>
      </c>
      <c r="F1536" s="349"/>
      <c r="G1536" s="147" t="s">
        <v>187</v>
      </c>
      <c r="H1536" s="148">
        <v>1.9300000000000001E-2</v>
      </c>
      <c r="I1536" s="149">
        <v>35.299999999999997</v>
      </c>
      <c r="J1536" s="149">
        <v>0.68</v>
      </c>
    </row>
    <row r="1537" spans="1:10" ht="25.5" x14ac:dyDescent="0.25">
      <c r="A1537" s="173" t="s">
        <v>1049</v>
      </c>
      <c r="B1537" s="146" t="s">
        <v>1524</v>
      </c>
      <c r="C1537" s="173" t="s">
        <v>180</v>
      </c>
      <c r="D1537" s="173" t="s">
        <v>1525</v>
      </c>
      <c r="E1537" s="349" t="s">
        <v>1052</v>
      </c>
      <c r="F1537" s="349"/>
      <c r="G1537" s="147" t="s">
        <v>141</v>
      </c>
      <c r="H1537" s="148">
        <v>1.04</v>
      </c>
      <c r="I1537" s="149">
        <v>8.93</v>
      </c>
      <c r="J1537" s="149">
        <v>9.2799999999999994</v>
      </c>
    </row>
    <row r="1538" spans="1:10" x14ac:dyDescent="0.25">
      <c r="A1538" s="169"/>
      <c r="B1538" s="169"/>
      <c r="C1538" s="169"/>
      <c r="D1538" s="169"/>
      <c r="E1538" s="169" t="s">
        <v>1053</v>
      </c>
      <c r="F1538" s="150">
        <v>6.18</v>
      </c>
      <c r="G1538" s="169" t="s">
        <v>1054</v>
      </c>
      <c r="H1538" s="150">
        <v>0</v>
      </c>
      <c r="I1538" s="169" t="s">
        <v>1055</v>
      </c>
      <c r="J1538" s="150">
        <v>6.18</v>
      </c>
    </row>
    <row r="1539" spans="1:10" ht="14.45" customHeight="1" x14ac:dyDescent="0.25">
      <c r="A1539" s="169"/>
      <c r="B1539" s="169"/>
      <c r="C1539" s="169"/>
      <c r="D1539" s="169"/>
      <c r="E1539" s="169" t="s">
        <v>2581</v>
      </c>
      <c r="F1539" s="150">
        <v>0</v>
      </c>
      <c r="G1539" s="169"/>
      <c r="H1539" s="351" t="s">
        <v>2582</v>
      </c>
      <c r="I1539" s="351"/>
      <c r="J1539" s="150">
        <v>18.04</v>
      </c>
    </row>
    <row r="1540" spans="1:10" ht="15.75" thickBot="1" x14ac:dyDescent="0.3">
      <c r="A1540" s="161"/>
      <c r="B1540" s="161"/>
      <c r="C1540" s="161"/>
      <c r="D1540" s="161"/>
      <c r="E1540" s="161"/>
      <c r="F1540" s="161"/>
      <c r="G1540" s="161" t="s">
        <v>1056</v>
      </c>
      <c r="H1540" s="151">
        <v>35</v>
      </c>
      <c r="I1540" s="161" t="s">
        <v>1057</v>
      </c>
      <c r="J1540" s="162">
        <v>631.4</v>
      </c>
    </row>
    <row r="1541" spans="1:10" ht="15.75" thickTop="1" x14ac:dyDescent="0.25">
      <c r="A1541" s="152"/>
      <c r="B1541" s="152"/>
      <c r="C1541" s="152"/>
      <c r="D1541" s="152"/>
      <c r="E1541" s="152"/>
      <c r="F1541" s="152"/>
      <c r="G1541" s="152"/>
      <c r="H1541" s="152"/>
      <c r="I1541" s="152"/>
      <c r="J1541" s="152"/>
    </row>
    <row r="1542" spans="1:10" x14ac:dyDescent="0.25">
      <c r="A1542" s="170" t="s">
        <v>2257</v>
      </c>
      <c r="B1542" s="139" t="s">
        <v>1029</v>
      </c>
      <c r="C1542" s="170" t="s">
        <v>1030</v>
      </c>
      <c r="D1542" s="170" t="s">
        <v>1031</v>
      </c>
      <c r="E1542" s="352" t="s">
        <v>1032</v>
      </c>
      <c r="F1542" s="352"/>
      <c r="G1542" s="140" t="s">
        <v>1033</v>
      </c>
      <c r="H1542" s="139" t="s">
        <v>1034</v>
      </c>
      <c r="I1542" s="139" t="s">
        <v>1035</v>
      </c>
      <c r="J1542" s="139" t="s">
        <v>1036</v>
      </c>
    </row>
    <row r="1543" spans="1:10" ht="39.6" customHeight="1" x14ac:dyDescent="0.25">
      <c r="A1543" s="171" t="s">
        <v>1037</v>
      </c>
      <c r="B1543" s="136" t="s">
        <v>542</v>
      </c>
      <c r="C1543" s="171" t="s">
        <v>180</v>
      </c>
      <c r="D1543" s="171" t="s">
        <v>543</v>
      </c>
      <c r="E1543" s="353" t="s">
        <v>1129</v>
      </c>
      <c r="F1543" s="353"/>
      <c r="G1543" s="137" t="s">
        <v>187</v>
      </c>
      <c r="H1543" s="141">
        <v>1</v>
      </c>
      <c r="I1543" s="138">
        <v>19.22</v>
      </c>
      <c r="J1543" s="138">
        <v>19.22</v>
      </c>
    </row>
    <row r="1544" spans="1:10" ht="25.5" x14ac:dyDescent="0.25">
      <c r="A1544" s="172" t="s">
        <v>1039</v>
      </c>
      <c r="B1544" s="142" t="s">
        <v>1510</v>
      </c>
      <c r="C1544" s="172" t="s">
        <v>180</v>
      </c>
      <c r="D1544" s="172" t="s">
        <v>1511</v>
      </c>
      <c r="E1544" s="350" t="s">
        <v>1042</v>
      </c>
      <c r="F1544" s="350"/>
      <c r="G1544" s="143" t="s">
        <v>1043</v>
      </c>
      <c r="H1544" s="144">
        <v>0.1</v>
      </c>
      <c r="I1544" s="145">
        <v>15.34</v>
      </c>
      <c r="J1544" s="145">
        <v>1.53</v>
      </c>
    </row>
    <row r="1545" spans="1:10" ht="25.5" x14ac:dyDescent="0.25">
      <c r="A1545" s="172" t="s">
        <v>1039</v>
      </c>
      <c r="B1545" s="142" t="s">
        <v>1512</v>
      </c>
      <c r="C1545" s="172" t="s">
        <v>180</v>
      </c>
      <c r="D1545" s="172" t="s">
        <v>1513</v>
      </c>
      <c r="E1545" s="350" t="s">
        <v>1042</v>
      </c>
      <c r="F1545" s="350"/>
      <c r="G1545" s="143" t="s">
        <v>1043</v>
      </c>
      <c r="H1545" s="144">
        <v>0.1</v>
      </c>
      <c r="I1545" s="145">
        <v>20.39</v>
      </c>
      <c r="J1545" s="145">
        <v>2.0299999999999998</v>
      </c>
    </row>
    <row r="1546" spans="1:10" ht="25.5" x14ac:dyDescent="0.25">
      <c r="A1546" s="173" t="s">
        <v>1049</v>
      </c>
      <c r="B1546" s="146" t="s">
        <v>1526</v>
      </c>
      <c r="C1546" s="173" t="s">
        <v>180</v>
      </c>
      <c r="D1546" s="173" t="s">
        <v>1527</v>
      </c>
      <c r="E1546" s="349" t="s">
        <v>1052</v>
      </c>
      <c r="F1546" s="349"/>
      <c r="G1546" s="147" t="s">
        <v>187</v>
      </c>
      <c r="H1546" s="148">
        <v>1</v>
      </c>
      <c r="I1546" s="149">
        <v>1.87</v>
      </c>
      <c r="J1546" s="149">
        <v>1.87</v>
      </c>
    </row>
    <row r="1547" spans="1:10" ht="25.5" x14ac:dyDescent="0.25">
      <c r="A1547" s="173" t="s">
        <v>1049</v>
      </c>
      <c r="B1547" s="146" t="s">
        <v>1528</v>
      </c>
      <c r="C1547" s="173" t="s">
        <v>180</v>
      </c>
      <c r="D1547" s="173" t="s">
        <v>1529</v>
      </c>
      <c r="E1547" s="349" t="s">
        <v>1052</v>
      </c>
      <c r="F1547" s="349"/>
      <c r="G1547" s="147" t="s">
        <v>187</v>
      </c>
      <c r="H1547" s="148">
        <v>1</v>
      </c>
      <c r="I1547" s="149">
        <v>13.11</v>
      </c>
      <c r="J1547" s="149">
        <v>13.11</v>
      </c>
    </row>
    <row r="1548" spans="1:10" ht="25.5" x14ac:dyDescent="0.25">
      <c r="A1548" s="173" t="s">
        <v>1049</v>
      </c>
      <c r="B1548" s="146" t="s">
        <v>1530</v>
      </c>
      <c r="C1548" s="173" t="s">
        <v>180</v>
      </c>
      <c r="D1548" s="173" t="s">
        <v>1531</v>
      </c>
      <c r="E1548" s="349" t="s">
        <v>1052</v>
      </c>
      <c r="F1548" s="349"/>
      <c r="G1548" s="147" t="s">
        <v>187</v>
      </c>
      <c r="H1548" s="148">
        <v>4.5999999999999999E-2</v>
      </c>
      <c r="I1548" s="149">
        <v>14.88</v>
      </c>
      <c r="J1548" s="149">
        <v>0.68</v>
      </c>
    </row>
    <row r="1549" spans="1:10" x14ac:dyDescent="0.25">
      <c r="A1549" s="169"/>
      <c r="B1549" s="169"/>
      <c r="C1549" s="169"/>
      <c r="D1549" s="169"/>
      <c r="E1549" s="169" t="s">
        <v>1053</v>
      </c>
      <c r="F1549" s="150">
        <v>2.94</v>
      </c>
      <c r="G1549" s="169" t="s">
        <v>1054</v>
      </c>
      <c r="H1549" s="150">
        <v>0</v>
      </c>
      <c r="I1549" s="169" t="s">
        <v>1055</v>
      </c>
      <c r="J1549" s="150">
        <v>2.94</v>
      </c>
    </row>
    <row r="1550" spans="1:10" ht="14.45" customHeight="1" x14ac:dyDescent="0.25">
      <c r="A1550" s="169"/>
      <c r="B1550" s="169"/>
      <c r="C1550" s="169"/>
      <c r="D1550" s="169"/>
      <c r="E1550" s="169" t="s">
        <v>2581</v>
      </c>
      <c r="F1550" s="150">
        <v>0</v>
      </c>
      <c r="G1550" s="169"/>
      <c r="H1550" s="351" t="s">
        <v>2582</v>
      </c>
      <c r="I1550" s="351"/>
      <c r="J1550" s="150">
        <v>19.22</v>
      </c>
    </row>
    <row r="1551" spans="1:10" ht="15.75" thickBot="1" x14ac:dyDescent="0.3">
      <c r="A1551" s="161"/>
      <c r="B1551" s="161"/>
      <c r="C1551" s="161"/>
      <c r="D1551" s="161"/>
      <c r="E1551" s="161"/>
      <c r="F1551" s="161"/>
      <c r="G1551" s="161" t="s">
        <v>1056</v>
      </c>
      <c r="H1551" s="151">
        <v>10</v>
      </c>
      <c r="I1551" s="161" t="s">
        <v>1057</v>
      </c>
      <c r="J1551" s="162">
        <v>192.2</v>
      </c>
    </row>
    <row r="1552" spans="1:10" ht="15.75" thickTop="1" x14ac:dyDescent="0.25">
      <c r="A1552" s="152"/>
      <c r="B1552" s="152"/>
      <c r="C1552" s="152"/>
      <c r="D1552" s="152"/>
      <c r="E1552" s="152"/>
      <c r="F1552" s="152"/>
      <c r="G1552" s="152"/>
      <c r="H1552" s="152"/>
      <c r="I1552" s="152"/>
      <c r="J1552" s="152"/>
    </row>
    <row r="1553" spans="1:10" x14ac:dyDescent="0.25">
      <c r="A1553" s="170" t="s">
        <v>2258</v>
      </c>
      <c r="B1553" s="139" t="s">
        <v>1029</v>
      </c>
      <c r="C1553" s="170" t="s">
        <v>1030</v>
      </c>
      <c r="D1553" s="170" t="s">
        <v>1031</v>
      </c>
      <c r="E1553" s="352" t="s">
        <v>1032</v>
      </c>
      <c r="F1553" s="352"/>
      <c r="G1553" s="140" t="s">
        <v>1033</v>
      </c>
      <c r="H1553" s="139" t="s">
        <v>1034</v>
      </c>
      <c r="I1553" s="139" t="s">
        <v>1035</v>
      </c>
      <c r="J1553" s="139" t="s">
        <v>1036</v>
      </c>
    </row>
    <row r="1554" spans="1:10" ht="39.6" customHeight="1" x14ac:dyDescent="0.25">
      <c r="A1554" s="171" t="s">
        <v>1037</v>
      </c>
      <c r="B1554" s="136" t="s">
        <v>544</v>
      </c>
      <c r="C1554" s="171" t="s">
        <v>180</v>
      </c>
      <c r="D1554" s="171" t="s">
        <v>545</v>
      </c>
      <c r="E1554" s="353" t="s">
        <v>1129</v>
      </c>
      <c r="F1554" s="353"/>
      <c r="G1554" s="137" t="s">
        <v>187</v>
      </c>
      <c r="H1554" s="141">
        <v>1</v>
      </c>
      <c r="I1554" s="138">
        <v>8.56</v>
      </c>
      <c r="J1554" s="138">
        <v>8.56</v>
      </c>
    </row>
    <row r="1555" spans="1:10" ht="25.5" x14ac:dyDescent="0.25">
      <c r="A1555" s="172" t="s">
        <v>1039</v>
      </c>
      <c r="B1555" s="142" t="s">
        <v>1510</v>
      </c>
      <c r="C1555" s="172" t="s">
        <v>180</v>
      </c>
      <c r="D1555" s="172" t="s">
        <v>1511</v>
      </c>
      <c r="E1555" s="350" t="s">
        <v>1042</v>
      </c>
      <c r="F1555" s="350"/>
      <c r="G1555" s="143" t="s">
        <v>1043</v>
      </c>
      <c r="H1555" s="144">
        <v>6.5000000000000002E-2</v>
      </c>
      <c r="I1555" s="145">
        <v>15.34</v>
      </c>
      <c r="J1555" s="145">
        <v>0.99</v>
      </c>
    </row>
    <row r="1556" spans="1:10" ht="25.5" x14ac:dyDescent="0.25">
      <c r="A1556" s="172" t="s">
        <v>1039</v>
      </c>
      <c r="B1556" s="142" t="s">
        <v>1512</v>
      </c>
      <c r="C1556" s="172" t="s">
        <v>180</v>
      </c>
      <c r="D1556" s="172" t="s">
        <v>1513</v>
      </c>
      <c r="E1556" s="350" t="s">
        <v>1042</v>
      </c>
      <c r="F1556" s="350"/>
      <c r="G1556" s="143" t="s">
        <v>1043</v>
      </c>
      <c r="H1556" s="144">
        <v>6.5000000000000002E-2</v>
      </c>
      <c r="I1556" s="145">
        <v>20.39</v>
      </c>
      <c r="J1556" s="145">
        <v>1.32</v>
      </c>
    </row>
    <row r="1557" spans="1:10" ht="25.5" x14ac:dyDescent="0.25">
      <c r="A1557" s="173" t="s">
        <v>1049</v>
      </c>
      <c r="B1557" s="146" t="s">
        <v>1532</v>
      </c>
      <c r="C1557" s="173" t="s">
        <v>180</v>
      </c>
      <c r="D1557" s="173" t="s">
        <v>1533</v>
      </c>
      <c r="E1557" s="349" t="s">
        <v>1052</v>
      </c>
      <c r="F1557" s="349"/>
      <c r="G1557" s="147" t="s">
        <v>187</v>
      </c>
      <c r="H1557" s="148">
        <v>1</v>
      </c>
      <c r="I1557" s="149">
        <v>0.94</v>
      </c>
      <c r="J1557" s="149">
        <v>0.94</v>
      </c>
    </row>
    <row r="1558" spans="1:10" x14ac:dyDescent="0.25">
      <c r="A1558" s="173" t="s">
        <v>1049</v>
      </c>
      <c r="B1558" s="146" t="s">
        <v>1534</v>
      </c>
      <c r="C1558" s="173" t="s">
        <v>180</v>
      </c>
      <c r="D1558" s="173" t="s">
        <v>1535</v>
      </c>
      <c r="E1558" s="349" t="s">
        <v>1052</v>
      </c>
      <c r="F1558" s="349"/>
      <c r="G1558" s="147" t="s">
        <v>187</v>
      </c>
      <c r="H1558" s="148">
        <v>1</v>
      </c>
      <c r="I1558" s="149">
        <v>5.0199999999999996</v>
      </c>
      <c r="J1558" s="149">
        <v>5.0199999999999996</v>
      </c>
    </row>
    <row r="1559" spans="1:10" ht="25.5" x14ac:dyDescent="0.25">
      <c r="A1559" s="173" t="s">
        <v>1049</v>
      </c>
      <c r="B1559" s="146" t="s">
        <v>1530</v>
      </c>
      <c r="C1559" s="173" t="s">
        <v>180</v>
      </c>
      <c r="D1559" s="173" t="s">
        <v>1531</v>
      </c>
      <c r="E1559" s="349" t="s">
        <v>1052</v>
      </c>
      <c r="F1559" s="349"/>
      <c r="G1559" s="147" t="s">
        <v>187</v>
      </c>
      <c r="H1559" s="148">
        <v>0.02</v>
      </c>
      <c r="I1559" s="149">
        <v>14.88</v>
      </c>
      <c r="J1559" s="149">
        <v>0.28999999999999998</v>
      </c>
    </row>
    <row r="1560" spans="1:10" x14ac:dyDescent="0.25">
      <c r="A1560" s="169"/>
      <c r="B1560" s="169"/>
      <c r="C1560" s="169"/>
      <c r="D1560" s="169"/>
      <c r="E1560" s="169" t="s">
        <v>1053</v>
      </c>
      <c r="F1560" s="150">
        <v>1.91</v>
      </c>
      <c r="G1560" s="169" t="s">
        <v>1054</v>
      </c>
      <c r="H1560" s="150">
        <v>0</v>
      </c>
      <c r="I1560" s="169" t="s">
        <v>1055</v>
      </c>
      <c r="J1560" s="150">
        <v>1.91</v>
      </c>
    </row>
    <row r="1561" spans="1:10" ht="14.45" customHeight="1" x14ac:dyDescent="0.25">
      <c r="A1561" s="169"/>
      <c r="B1561" s="169"/>
      <c r="C1561" s="169"/>
      <c r="D1561" s="169"/>
      <c r="E1561" s="169" t="s">
        <v>2581</v>
      </c>
      <c r="F1561" s="150">
        <v>0</v>
      </c>
      <c r="G1561" s="169"/>
      <c r="H1561" s="351" t="s">
        <v>2582</v>
      </c>
      <c r="I1561" s="351"/>
      <c r="J1561" s="150">
        <v>8.56</v>
      </c>
    </row>
    <row r="1562" spans="1:10" ht="15.75" thickBot="1" x14ac:dyDescent="0.3">
      <c r="A1562" s="161"/>
      <c r="B1562" s="161"/>
      <c r="C1562" s="161"/>
      <c r="D1562" s="161"/>
      <c r="E1562" s="161"/>
      <c r="F1562" s="161"/>
      <c r="G1562" s="161" t="s">
        <v>1056</v>
      </c>
      <c r="H1562" s="151">
        <v>2</v>
      </c>
      <c r="I1562" s="161" t="s">
        <v>1057</v>
      </c>
      <c r="J1562" s="162">
        <v>17.12</v>
      </c>
    </row>
    <row r="1563" spans="1:10" ht="15.75" thickTop="1" x14ac:dyDescent="0.25">
      <c r="A1563" s="152"/>
      <c r="B1563" s="152"/>
      <c r="C1563" s="152"/>
      <c r="D1563" s="152"/>
      <c r="E1563" s="152"/>
      <c r="F1563" s="152"/>
      <c r="G1563" s="152"/>
      <c r="H1563" s="152"/>
      <c r="I1563" s="152"/>
      <c r="J1563" s="152"/>
    </row>
    <row r="1564" spans="1:10" x14ac:dyDescent="0.25">
      <c r="A1564" s="170" t="s">
        <v>2259</v>
      </c>
      <c r="B1564" s="139" t="s">
        <v>1029</v>
      </c>
      <c r="C1564" s="170" t="s">
        <v>1030</v>
      </c>
      <c r="D1564" s="170" t="s">
        <v>1031</v>
      </c>
      <c r="E1564" s="352" t="s">
        <v>1032</v>
      </c>
      <c r="F1564" s="352"/>
      <c r="G1564" s="140" t="s">
        <v>1033</v>
      </c>
      <c r="H1564" s="139" t="s">
        <v>1034</v>
      </c>
      <c r="I1564" s="139" t="s">
        <v>1035</v>
      </c>
      <c r="J1564" s="139" t="s">
        <v>1036</v>
      </c>
    </row>
    <row r="1565" spans="1:10" ht="39.6" customHeight="1" x14ac:dyDescent="0.25">
      <c r="A1565" s="171" t="s">
        <v>1037</v>
      </c>
      <c r="B1565" s="136" t="s">
        <v>546</v>
      </c>
      <c r="C1565" s="171" t="s">
        <v>180</v>
      </c>
      <c r="D1565" s="171" t="s">
        <v>547</v>
      </c>
      <c r="E1565" s="353" t="s">
        <v>1129</v>
      </c>
      <c r="F1565" s="353"/>
      <c r="G1565" s="137" t="s">
        <v>187</v>
      </c>
      <c r="H1565" s="141">
        <v>1</v>
      </c>
      <c r="I1565" s="138">
        <v>7.57</v>
      </c>
      <c r="J1565" s="138">
        <v>7.57</v>
      </c>
    </row>
    <row r="1566" spans="1:10" ht="25.5" x14ac:dyDescent="0.25">
      <c r="A1566" s="172" t="s">
        <v>1039</v>
      </c>
      <c r="B1566" s="142" t="s">
        <v>1510</v>
      </c>
      <c r="C1566" s="172" t="s">
        <v>180</v>
      </c>
      <c r="D1566" s="172" t="s">
        <v>1511</v>
      </c>
      <c r="E1566" s="350" t="s">
        <v>1042</v>
      </c>
      <c r="F1566" s="350"/>
      <c r="G1566" s="143" t="s">
        <v>1043</v>
      </c>
      <c r="H1566" s="144">
        <v>6.5000000000000002E-2</v>
      </c>
      <c r="I1566" s="145">
        <v>15.34</v>
      </c>
      <c r="J1566" s="145">
        <v>0.99</v>
      </c>
    </row>
    <row r="1567" spans="1:10" ht="25.5" x14ac:dyDescent="0.25">
      <c r="A1567" s="172" t="s">
        <v>1039</v>
      </c>
      <c r="B1567" s="142" t="s">
        <v>1512</v>
      </c>
      <c r="C1567" s="172" t="s">
        <v>180</v>
      </c>
      <c r="D1567" s="172" t="s">
        <v>1513</v>
      </c>
      <c r="E1567" s="350" t="s">
        <v>1042</v>
      </c>
      <c r="F1567" s="350"/>
      <c r="G1567" s="143" t="s">
        <v>1043</v>
      </c>
      <c r="H1567" s="144">
        <v>6.5000000000000002E-2</v>
      </c>
      <c r="I1567" s="145">
        <v>20.39</v>
      </c>
      <c r="J1567" s="145">
        <v>1.32</v>
      </c>
    </row>
    <row r="1568" spans="1:10" ht="25.5" x14ac:dyDescent="0.25">
      <c r="A1568" s="173" t="s">
        <v>1049</v>
      </c>
      <c r="B1568" s="146" t="s">
        <v>1532</v>
      </c>
      <c r="C1568" s="173" t="s">
        <v>180</v>
      </c>
      <c r="D1568" s="173" t="s">
        <v>1533</v>
      </c>
      <c r="E1568" s="349" t="s">
        <v>1052</v>
      </c>
      <c r="F1568" s="349"/>
      <c r="G1568" s="147" t="s">
        <v>187</v>
      </c>
      <c r="H1568" s="148">
        <v>1</v>
      </c>
      <c r="I1568" s="149">
        <v>0.94</v>
      </c>
      <c r="J1568" s="149">
        <v>0.94</v>
      </c>
    </row>
    <row r="1569" spans="1:10" x14ac:dyDescent="0.25">
      <c r="A1569" s="173" t="s">
        <v>1049</v>
      </c>
      <c r="B1569" s="146" t="s">
        <v>1536</v>
      </c>
      <c r="C1569" s="173" t="s">
        <v>180</v>
      </c>
      <c r="D1569" s="173" t="s">
        <v>1537</v>
      </c>
      <c r="E1569" s="349" t="s">
        <v>1052</v>
      </c>
      <c r="F1569" s="349"/>
      <c r="G1569" s="147" t="s">
        <v>187</v>
      </c>
      <c r="H1569" s="148">
        <v>1</v>
      </c>
      <c r="I1569" s="149">
        <v>4.03</v>
      </c>
      <c r="J1569" s="149">
        <v>4.03</v>
      </c>
    </row>
    <row r="1570" spans="1:10" ht="25.5" x14ac:dyDescent="0.25">
      <c r="A1570" s="173" t="s">
        <v>1049</v>
      </c>
      <c r="B1570" s="146" t="s">
        <v>1530</v>
      </c>
      <c r="C1570" s="173" t="s">
        <v>180</v>
      </c>
      <c r="D1570" s="173" t="s">
        <v>1531</v>
      </c>
      <c r="E1570" s="349" t="s">
        <v>1052</v>
      </c>
      <c r="F1570" s="349"/>
      <c r="G1570" s="147" t="s">
        <v>187</v>
      </c>
      <c r="H1570" s="148">
        <v>0.02</v>
      </c>
      <c r="I1570" s="149">
        <v>14.88</v>
      </c>
      <c r="J1570" s="149">
        <v>0.28999999999999998</v>
      </c>
    </row>
    <row r="1571" spans="1:10" x14ac:dyDescent="0.25">
      <c r="A1571" s="169"/>
      <c r="B1571" s="169"/>
      <c r="C1571" s="169"/>
      <c r="D1571" s="169"/>
      <c r="E1571" s="169" t="s">
        <v>1053</v>
      </c>
      <c r="F1571" s="150">
        <v>1.91</v>
      </c>
      <c r="G1571" s="169" t="s">
        <v>1054</v>
      </c>
      <c r="H1571" s="150">
        <v>0</v>
      </c>
      <c r="I1571" s="169" t="s">
        <v>1055</v>
      </c>
      <c r="J1571" s="150">
        <v>1.91</v>
      </c>
    </row>
    <row r="1572" spans="1:10" ht="14.45" customHeight="1" x14ac:dyDescent="0.25">
      <c r="A1572" s="169"/>
      <c r="B1572" s="169"/>
      <c r="C1572" s="169"/>
      <c r="D1572" s="169"/>
      <c r="E1572" s="169" t="s">
        <v>2581</v>
      </c>
      <c r="F1572" s="150">
        <v>0</v>
      </c>
      <c r="G1572" s="169"/>
      <c r="H1572" s="351" t="s">
        <v>2582</v>
      </c>
      <c r="I1572" s="351"/>
      <c r="J1572" s="150">
        <v>7.57</v>
      </c>
    </row>
    <row r="1573" spans="1:10" ht="15.75" thickBot="1" x14ac:dyDescent="0.3">
      <c r="A1573" s="161"/>
      <c r="B1573" s="161"/>
      <c r="C1573" s="161"/>
      <c r="D1573" s="161"/>
      <c r="E1573" s="161"/>
      <c r="F1573" s="161"/>
      <c r="G1573" s="161" t="s">
        <v>1056</v>
      </c>
      <c r="H1573" s="151">
        <v>2</v>
      </c>
      <c r="I1573" s="161" t="s">
        <v>1057</v>
      </c>
      <c r="J1573" s="162">
        <v>15.14</v>
      </c>
    </row>
    <row r="1574" spans="1:10" ht="15.75" thickTop="1" x14ac:dyDescent="0.25">
      <c r="A1574" s="152"/>
      <c r="B1574" s="152"/>
      <c r="C1574" s="152"/>
      <c r="D1574" s="152"/>
      <c r="E1574" s="152"/>
      <c r="F1574" s="152"/>
      <c r="G1574" s="152"/>
      <c r="H1574" s="152"/>
      <c r="I1574" s="152"/>
      <c r="J1574" s="152"/>
    </row>
    <row r="1575" spans="1:10" x14ac:dyDescent="0.25">
      <c r="A1575" s="170" t="s">
        <v>2260</v>
      </c>
      <c r="B1575" s="139" t="s">
        <v>1029</v>
      </c>
      <c r="C1575" s="170" t="s">
        <v>1030</v>
      </c>
      <c r="D1575" s="170" t="s">
        <v>1031</v>
      </c>
      <c r="E1575" s="352" t="s">
        <v>1032</v>
      </c>
      <c r="F1575" s="352"/>
      <c r="G1575" s="140" t="s">
        <v>1033</v>
      </c>
      <c r="H1575" s="139" t="s">
        <v>1034</v>
      </c>
      <c r="I1575" s="139" t="s">
        <v>1035</v>
      </c>
      <c r="J1575" s="139" t="s">
        <v>1036</v>
      </c>
    </row>
    <row r="1576" spans="1:10" ht="25.5" x14ac:dyDescent="0.25">
      <c r="A1576" s="171" t="s">
        <v>1037</v>
      </c>
      <c r="B1576" s="136" t="s">
        <v>548</v>
      </c>
      <c r="C1576" s="171" t="s">
        <v>186</v>
      </c>
      <c r="D1576" s="171" t="s">
        <v>549</v>
      </c>
      <c r="E1576" s="353" t="s">
        <v>1263</v>
      </c>
      <c r="F1576" s="353"/>
      <c r="G1576" s="137" t="s">
        <v>2239</v>
      </c>
      <c r="H1576" s="141">
        <v>1</v>
      </c>
      <c r="I1576" s="138">
        <v>38.33</v>
      </c>
      <c r="J1576" s="138">
        <v>38.33</v>
      </c>
    </row>
    <row r="1577" spans="1:10" ht="25.5" x14ac:dyDescent="0.25">
      <c r="A1577" s="172" t="s">
        <v>1039</v>
      </c>
      <c r="B1577" s="142" t="s">
        <v>1538</v>
      </c>
      <c r="C1577" s="172" t="s">
        <v>186</v>
      </c>
      <c r="D1577" s="172" t="s">
        <v>1539</v>
      </c>
      <c r="E1577" s="350" t="s">
        <v>1263</v>
      </c>
      <c r="F1577" s="350"/>
      <c r="G1577" s="143" t="s">
        <v>2649</v>
      </c>
      <c r="H1577" s="144">
        <v>0.5</v>
      </c>
      <c r="I1577" s="145">
        <v>18.59</v>
      </c>
      <c r="J1577" s="145">
        <v>9.2899999999999991</v>
      </c>
    </row>
    <row r="1578" spans="1:10" ht="25.5" x14ac:dyDescent="0.25">
      <c r="A1578" s="172" t="s">
        <v>1039</v>
      </c>
      <c r="B1578" s="142" t="s">
        <v>1540</v>
      </c>
      <c r="C1578" s="172" t="s">
        <v>186</v>
      </c>
      <c r="D1578" s="172" t="s">
        <v>1541</v>
      </c>
      <c r="E1578" s="350" t="s">
        <v>1263</v>
      </c>
      <c r="F1578" s="350"/>
      <c r="G1578" s="143" t="s">
        <v>2649</v>
      </c>
      <c r="H1578" s="144">
        <v>0.5</v>
      </c>
      <c r="I1578" s="145">
        <v>23.71</v>
      </c>
      <c r="J1578" s="145">
        <v>11.85</v>
      </c>
    </row>
    <row r="1579" spans="1:10" ht="25.5" x14ac:dyDescent="0.25">
      <c r="A1579" s="173" t="s">
        <v>1049</v>
      </c>
      <c r="B1579" s="146" t="s">
        <v>2737</v>
      </c>
      <c r="C1579" s="173" t="s">
        <v>186</v>
      </c>
      <c r="D1579" s="173" t="s">
        <v>1544</v>
      </c>
      <c r="E1579" s="349" t="s">
        <v>1052</v>
      </c>
      <c r="F1579" s="349"/>
      <c r="G1579" s="147" t="s">
        <v>950</v>
      </c>
      <c r="H1579" s="148">
        <v>0.01</v>
      </c>
      <c r="I1579" s="149">
        <v>43.05</v>
      </c>
      <c r="J1579" s="149">
        <v>0.43</v>
      </c>
    </row>
    <row r="1580" spans="1:10" ht="25.5" x14ac:dyDescent="0.25">
      <c r="A1580" s="173" t="s">
        <v>1049</v>
      </c>
      <c r="B1580" s="146" t="s">
        <v>2738</v>
      </c>
      <c r="C1580" s="173" t="s">
        <v>186</v>
      </c>
      <c r="D1580" s="173" t="s">
        <v>1542</v>
      </c>
      <c r="E1580" s="349" t="s">
        <v>1052</v>
      </c>
      <c r="F1580" s="349"/>
      <c r="G1580" s="147" t="s">
        <v>2714</v>
      </c>
      <c r="H1580" s="148">
        <v>1</v>
      </c>
      <c r="I1580" s="149">
        <v>16.68</v>
      </c>
      <c r="J1580" s="149">
        <v>16.68</v>
      </c>
    </row>
    <row r="1581" spans="1:10" ht="25.5" x14ac:dyDescent="0.25">
      <c r="A1581" s="173" t="s">
        <v>1049</v>
      </c>
      <c r="B1581" s="146" t="s">
        <v>2739</v>
      </c>
      <c r="C1581" s="173" t="s">
        <v>186</v>
      </c>
      <c r="D1581" s="173" t="s">
        <v>1543</v>
      </c>
      <c r="E1581" s="349" t="s">
        <v>1052</v>
      </c>
      <c r="F1581" s="349"/>
      <c r="G1581" s="147" t="s">
        <v>2724</v>
      </c>
      <c r="H1581" s="148">
        <v>3.0000000000000001E-3</v>
      </c>
      <c r="I1581" s="149">
        <v>29.49</v>
      </c>
      <c r="J1581" s="149">
        <v>0.08</v>
      </c>
    </row>
    <row r="1582" spans="1:10" x14ac:dyDescent="0.25">
      <c r="A1582" s="169"/>
      <c r="B1582" s="169"/>
      <c r="C1582" s="169"/>
      <c r="D1582" s="169"/>
      <c r="E1582" s="169" t="s">
        <v>1053</v>
      </c>
      <c r="F1582" s="150">
        <v>14.750000000000002</v>
      </c>
      <c r="G1582" s="169" t="s">
        <v>1054</v>
      </c>
      <c r="H1582" s="150">
        <v>0</v>
      </c>
      <c r="I1582" s="169" t="s">
        <v>1055</v>
      </c>
      <c r="J1582" s="150">
        <v>14.750000000000002</v>
      </c>
    </row>
    <row r="1583" spans="1:10" ht="14.45" customHeight="1" x14ac:dyDescent="0.25">
      <c r="A1583" s="169"/>
      <c r="B1583" s="169"/>
      <c r="C1583" s="169"/>
      <c r="D1583" s="169"/>
      <c r="E1583" s="169" t="s">
        <v>2581</v>
      </c>
      <c r="F1583" s="150">
        <v>0</v>
      </c>
      <c r="G1583" s="169"/>
      <c r="H1583" s="351" t="s">
        <v>2582</v>
      </c>
      <c r="I1583" s="351"/>
      <c r="J1583" s="150">
        <v>38.33</v>
      </c>
    </row>
    <row r="1584" spans="1:10" ht="15.75" thickBot="1" x14ac:dyDescent="0.3">
      <c r="A1584" s="161"/>
      <c r="B1584" s="161"/>
      <c r="C1584" s="161"/>
      <c r="D1584" s="161"/>
      <c r="E1584" s="161"/>
      <c r="F1584" s="161"/>
      <c r="G1584" s="161" t="s">
        <v>1056</v>
      </c>
      <c r="H1584" s="151">
        <v>10</v>
      </c>
      <c r="I1584" s="161" t="s">
        <v>1057</v>
      </c>
      <c r="J1584" s="162">
        <v>383.3</v>
      </c>
    </row>
    <row r="1585" spans="1:10" ht="15.75" thickTop="1" x14ac:dyDescent="0.25">
      <c r="A1585" s="152"/>
      <c r="B1585" s="152"/>
      <c r="C1585" s="152"/>
      <c r="D1585" s="152"/>
      <c r="E1585" s="152"/>
      <c r="F1585" s="152"/>
      <c r="G1585" s="152"/>
      <c r="H1585" s="152"/>
      <c r="I1585" s="152"/>
      <c r="J1585" s="152"/>
    </row>
    <row r="1586" spans="1:10" x14ac:dyDescent="0.25">
      <c r="A1586" s="170" t="s">
        <v>2261</v>
      </c>
      <c r="B1586" s="139" t="s">
        <v>1029</v>
      </c>
      <c r="C1586" s="170" t="s">
        <v>1030</v>
      </c>
      <c r="D1586" s="170" t="s">
        <v>1031</v>
      </c>
      <c r="E1586" s="352" t="s">
        <v>1032</v>
      </c>
      <c r="F1586" s="352"/>
      <c r="G1586" s="140" t="s">
        <v>1033</v>
      </c>
      <c r="H1586" s="139" t="s">
        <v>1034</v>
      </c>
      <c r="I1586" s="139" t="s">
        <v>1035</v>
      </c>
      <c r="J1586" s="139" t="s">
        <v>1036</v>
      </c>
    </row>
    <row r="1587" spans="1:10" ht="25.5" x14ac:dyDescent="0.25">
      <c r="A1587" s="171" t="s">
        <v>1037</v>
      </c>
      <c r="B1587" s="136" t="s">
        <v>550</v>
      </c>
      <c r="C1587" s="171" t="s">
        <v>186</v>
      </c>
      <c r="D1587" s="171" t="s">
        <v>551</v>
      </c>
      <c r="E1587" s="353" t="s">
        <v>1263</v>
      </c>
      <c r="F1587" s="353"/>
      <c r="G1587" s="137" t="s">
        <v>2239</v>
      </c>
      <c r="H1587" s="141">
        <v>1</v>
      </c>
      <c r="I1587" s="138">
        <v>28.23</v>
      </c>
      <c r="J1587" s="138">
        <v>28.23</v>
      </c>
    </row>
    <row r="1588" spans="1:10" ht="25.5" x14ac:dyDescent="0.25">
      <c r="A1588" s="172" t="s">
        <v>1039</v>
      </c>
      <c r="B1588" s="142" t="s">
        <v>1538</v>
      </c>
      <c r="C1588" s="172" t="s">
        <v>186</v>
      </c>
      <c r="D1588" s="172" t="s">
        <v>1539</v>
      </c>
      <c r="E1588" s="350" t="s">
        <v>1263</v>
      </c>
      <c r="F1588" s="350"/>
      <c r="G1588" s="143" t="s">
        <v>2649</v>
      </c>
      <c r="H1588" s="144">
        <v>0.5</v>
      </c>
      <c r="I1588" s="145">
        <v>18.59</v>
      </c>
      <c r="J1588" s="145">
        <v>9.2899999999999991</v>
      </c>
    </row>
    <row r="1589" spans="1:10" ht="25.5" x14ac:dyDescent="0.25">
      <c r="A1589" s="172" t="s">
        <v>1039</v>
      </c>
      <c r="B1589" s="142" t="s">
        <v>1540</v>
      </c>
      <c r="C1589" s="172" t="s">
        <v>186</v>
      </c>
      <c r="D1589" s="172" t="s">
        <v>1541</v>
      </c>
      <c r="E1589" s="350" t="s">
        <v>1263</v>
      </c>
      <c r="F1589" s="350"/>
      <c r="G1589" s="143" t="s">
        <v>2649</v>
      </c>
      <c r="H1589" s="144">
        <v>0.5</v>
      </c>
      <c r="I1589" s="145">
        <v>23.71</v>
      </c>
      <c r="J1589" s="145">
        <v>11.85</v>
      </c>
    </row>
    <row r="1590" spans="1:10" ht="25.5" x14ac:dyDescent="0.25">
      <c r="A1590" s="173" t="s">
        <v>1049</v>
      </c>
      <c r="B1590" s="146" t="s">
        <v>2737</v>
      </c>
      <c r="C1590" s="173" t="s">
        <v>186</v>
      </c>
      <c r="D1590" s="173" t="s">
        <v>1544</v>
      </c>
      <c r="E1590" s="349" t="s">
        <v>1052</v>
      </c>
      <c r="F1590" s="349"/>
      <c r="G1590" s="147" t="s">
        <v>950</v>
      </c>
      <c r="H1590" s="148">
        <v>0.01</v>
      </c>
      <c r="I1590" s="149">
        <v>43.05</v>
      </c>
      <c r="J1590" s="149">
        <v>0.43</v>
      </c>
    </row>
    <row r="1591" spans="1:10" ht="38.25" x14ac:dyDescent="0.25">
      <c r="A1591" s="173" t="s">
        <v>1049</v>
      </c>
      <c r="B1591" s="146" t="s">
        <v>2740</v>
      </c>
      <c r="C1591" s="173" t="s">
        <v>186</v>
      </c>
      <c r="D1591" s="173" t="s">
        <v>2741</v>
      </c>
      <c r="E1591" s="349" t="s">
        <v>1052</v>
      </c>
      <c r="F1591" s="349"/>
      <c r="G1591" s="147" t="s">
        <v>2239</v>
      </c>
      <c r="H1591" s="148">
        <v>1</v>
      </c>
      <c r="I1591" s="149">
        <v>6.58</v>
      </c>
      <c r="J1591" s="149">
        <v>6.58</v>
      </c>
    </row>
    <row r="1592" spans="1:10" ht="25.5" x14ac:dyDescent="0.25">
      <c r="A1592" s="173" t="s">
        <v>1049</v>
      </c>
      <c r="B1592" s="146" t="s">
        <v>2739</v>
      </c>
      <c r="C1592" s="173" t="s">
        <v>186</v>
      </c>
      <c r="D1592" s="173" t="s">
        <v>1543</v>
      </c>
      <c r="E1592" s="349" t="s">
        <v>1052</v>
      </c>
      <c r="F1592" s="349"/>
      <c r="G1592" s="147" t="s">
        <v>2724</v>
      </c>
      <c r="H1592" s="148">
        <v>3.0000000000000001E-3</v>
      </c>
      <c r="I1592" s="149">
        <v>29.49</v>
      </c>
      <c r="J1592" s="149">
        <v>0.08</v>
      </c>
    </row>
    <row r="1593" spans="1:10" x14ac:dyDescent="0.25">
      <c r="A1593" s="169"/>
      <c r="B1593" s="169"/>
      <c r="C1593" s="169"/>
      <c r="D1593" s="169"/>
      <c r="E1593" s="169" t="s">
        <v>1053</v>
      </c>
      <c r="F1593" s="150">
        <v>14.750000000000002</v>
      </c>
      <c r="G1593" s="169" t="s">
        <v>1054</v>
      </c>
      <c r="H1593" s="150">
        <v>0</v>
      </c>
      <c r="I1593" s="169" t="s">
        <v>1055</v>
      </c>
      <c r="J1593" s="150">
        <v>14.750000000000002</v>
      </c>
    </row>
    <row r="1594" spans="1:10" ht="14.45" customHeight="1" x14ac:dyDescent="0.25">
      <c r="A1594" s="169"/>
      <c r="B1594" s="169"/>
      <c r="C1594" s="169"/>
      <c r="D1594" s="169"/>
      <c r="E1594" s="169" t="s">
        <v>2581</v>
      </c>
      <c r="F1594" s="150">
        <v>0</v>
      </c>
      <c r="G1594" s="169"/>
      <c r="H1594" s="351" t="s">
        <v>2582</v>
      </c>
      <c r="I1594" s="351"/>
      <c r="J1594" s="150">
        <v>28.23</v>
      </c>
    </row>
    <row r="1595" spans="1:10" ht="15.75" thickBot="1" x14ac:dyDescent="0.3">
      <c r="A1595" s="161"/>
      <c r="B1595" s="161"/>
      <c r="C1595" s="161"/>
      <c r="D1595" s="161"/>
      <c r="E1595" s="161"/>
      <c r="F1595" s="161"/>
      <c r="G1595" s="161" t="s">
        <v>1056</v>
      </c>
      <c r="H1595" s="151">
        <v>4</v>
      </c>
      <c r="I1595" s="161" t="s">
        <v>1057</v>
      </c>
      <c r="J1595" s="162">
        <v>112.92</v>
      </c>
    </row>
    <row r="1596" spans="1:10" ht="15.75" thickTop="1" x14ac:dyDescent="0.25">
      <c r="A1596" s="152"/>
      <c r="B1596" s="152"/>
      <c r="C1596" s="152"/>
      <c r="D1596" s="152"/>
      <c r="E1596" s="152"/>
      <c r="F1596" s="152"/>
      <c r="G1596" s="152"/>
      <c r="H1596" s="152"/>
      <c r="I1596" s="152"/>
      <c r="J1596" s="152"/>
    </row>
    <row r="1597" spans="1:10" x14ac:dyDescent="0.25">
      <c r="A1597" s="170" t="s">
        <v>2262</v>
      </c>
      <c r="B1597" s="139" t="s">
        <v>1029</v>
      </c>
      <c r="C1597" s="170" t="s">
        <v>1030</v>
      </c>
      <c r="D1597" s="170" t="s">
        <v>1031</v>
      </c>
      <c r="E1597" s="352" t="s">
        <v>1032</v>
      </c>
      <c r="F1597" s="352"/>
      <c r="G1597" s="140" t="s">
        <v>1033</v>
      </c>
      <c r="H1597" s="139" t="s">
        <v>1034</v>
      </c>
      <c r="I1597" s="139" t="s">
        <v>1035</v>
      </c>
      <c r="J1597" s="139" t="s">
        <v>1036</v>
      </c>
    </row>
    <row r="1598" spans="1:10" ht="39.6" customHeight="1" x14ac:dyDescent="0.25">
      <c r="A1598" s="171" t="s">
        <v>1037</v>
      </c>
      <c r="B1598" s="136" t="s">
        <v>552</v>
      </c>
      <c r="C1598" s="171" t="s">
        <v>180</v>
      </c>
      <c r="D1598" s="171" t="s">
        <v>553</v>
      </c>
      <c r="E1598" s="353" t="s">
        <v>1129</v>
      </c>
      <c r="F1598" s="353"/>
      <c r="G1598" s="137" t="s">
        <v>187</v>
      </c>
      <c r="H1598" s="141">
        <v>1</v>
      </c>
      <c r="I1598" s="138">
        <v>23.79</v>
      </c>
      <c r="J1598" s="138">
        <v>23.79</v>
      </c>
    </row>
    <row r="1599" spans="1:10" ht="25.5" x14ac:dyDescent="0.25">
      <c r="A1599" s="172" t="s">
        <v>1039</v>
      </c>
      <c r="B1599" s="142" t="s">
        <v>1510</v>
      </c>
      <c r="C1599" s="172" t="s">
        <v>180</v>
      </c>
      <c r="D1599" s="172" t="s">
        <v>1511</v>
      </c>
      <c r="E1599" s="350" t="s">
        <v>1042</v>
      </c>
      <c r="F1599" s="350"/>
      <c r="G1599" s="143" t="s">
        <v>1043</v>
      </c>
      <c r="H1599" s="144">
        <v>0.1</v>
      </c>
      <c r="I1599" s="145">
        <v>15.34</v>
      </c>
      <c r="J1599" s="145">
        <v>1.53</v>
      </c>
    </row>
    <row r="1600" spans="1:10" ht="25.5" x14ac:dyDescent="0.25">
      <c r="A1600" s="172" t="s">
        <v>1039</v>
      </c>
      <c r="B1600" s="142" t="s">
        <v>1512</v>
      </c>
      <c r="C1600" s="172" t="s">
        <v>180</v>
      </c>
      <c r="D1600" s="172" t="s">
        <v>1513</v>
      </c>
      <c r="E1600" s="350" t="s">
        <v>1042</v>
      </c>
      <c r="F1600" s="350"/>
      <c r="G1600" s="143" t="s">
        <v>1043</v>
      </c>
      <c r="H1600" s="144">
        <v>0.1</v>
      </c>
      <c r="I1600" s="145">
        <v>20.39</v>
      </c>
      <c r="J1600" s="145">
        <v>2.0299999999999998</v>
      </c>
    </row>
    <row r="1601" spans="1:10" ht="25.5" x14ac:dyDescent="0.25">
      <c r="A1601" s="173" t="s">
        <v>1049</v>
      </c>
      <c r="B1601" s="146" t="s">
        <v>1526</v>
      </c>
      <c r="C1601" s="173" t="s">
        <v>180</v>
      </c>
      <c r="D1601" s="173" t="s">
        <v>1527</v>
      </c>
      <c r="E1601" s="349" t="s">
        <v>1052</v>
      </c>
      <c r="F1601" s="349"/>
      <c r="G1601" s="147" t="s">
        <v>187</v>
      </c>
      <c r="H1601" s="148">
        <v>1</v>
      </c>
      <c r="I1601" s="149">
        <v>1.87</v>
      </c>
      <c r="J1601" s="149">
        <v>1.87</v>
      </c>
    </row>
    <row r="1602" spans="1:10" ht="25.5" x14ac:dyDescent="0.25">
      <c r="A1602" s="173" t="s">
        <v>1049</v>
      </c>
      <c r="B1602" s="146" t="s">
        <v>1545</v>
      </c>
      <c r="C1602" s="173" t="s">
        <v>180</v>
      </c>
      <c r="D1602" s="173" t="s">
        <v>1546</v>
      </c>
      <c r="E1602" s="349" t="s">
        <v>1052</v>
      </c>
      <c r="F1602" s="349"/>
      <c r="G1602" s="147" t="s">
        <v>187</v>
      </c>
      <c r="H1602" s="148">
        <v>1</v>
      </c>
      <c r="I1602" s="149">
        <v>17.68</v>
      </c>
      <c r="J1602" s="149">
        <v>17.68</v>
      </c>
    </row>
    <row r="1603" spans="1:10" ht="25.5" x14ac:dyDescent="0.25">
      <c r="A1603" s="173" t="s">
        <v>1049</v>
      </c>
      <c r="B1603" s="146" t="s">
        <v>1530</v>
      </c>
      <c r="C1603" s="173" t="s">
        <v>180</v>
      </c>
      <c r="D1603" s="173" t="s">
        <v>1531</v>
      </c>
      <c r="E1603" s="349" t="s">
        <v>1052</v>
      </c>
      <c r="F1603" s="349"/>
      <c r="G1603" s="147" t="s">
        <v>187</v>
      </c>
      <c r="H1603" s="148">
        <v>4.5999999999999999E-2</v>
      </c>
      <c r="I1603" s="149">
        <v>14.88</v>
      </c>
      <c r="J1603" s="149">
        <v>0.68</v>
      </c>
    </row>
    <row r="1604" spans="1:10" x14ac:dyDescent="0.25">
      <c r="A1604" s="169"/>
      <c r="B1604" s="169"/>
      <c r="C1604" s="169"/>
      <c r="D1604" s="169"/>
      <c r="E1604" s="169" t="s">
        <v>1053</v>
      </c>
      <c r="F1604" s="150">
        <v>2.94</v>
      </c>
      <c r="G1604" s="169" t="s">
        <v>1054</v>
      </c>
      <c r="H1604" s="150">
        <v>0</v>
      </c>
      <c r="I1604" s="169" t="s">
        <v>1055</v>
      </c>
      <c r="J1604" s="150">
        <v>2.94</v>
      </c>
    </row>
    <row r="1605" spans="1:10" ht="14.45" customHeight="1" x14ac:dyDescent="0.25">
      <c r="A1605" s="169"/>
      <c r="B1605" s="169"/>
      <c r="C1605" s="169"/>
      <c r="D1605" s="169"/>
      <c r="E1605" s="169" t="s">
        <v>2581</v>
      </c>
      <c r="F1605" s="150">
        <v>0</v>
      </c>
      <c r="G1605" s="169"/>
      <c r="H1605" s="351" t="s">
        <v>2582</v>
      </c>
      <c r="I1605" s="351"/>
      <c r="J1605" s="150">
        <v>23.79</v>
      </c>
    </row>
    <row r="1606" spans="1:10" ht="15.75" thickBot="1" x14ac:dyDescent="0.3">
      <c r="A1606" s="161"/>
      <c r="B1606" s="161"/>
      <c r="C1606" s="161"/>
      <c r="D1606" s="161"/>
      <c r="E1606" s="161"/>
      <c r="F1606" s="161"/>
      <c r="G1606" s="161" t="s">
        <v>1056</v>
      </c>
      <c r="H1606" s="151">
        <v>25</v>
      </c>
      <c r="I1606" s="161" t="s">
        <v>1057</v>
      </c>
      <c r="J1606" s="162">
        <v>594.75</v>
      </c>
    </row>
    <row r="1607" spans="1:10" ht="15.75" thickTop="1" x14ac:dyDescent="0.25">
      <c r="A1607" s="152"/>
      <c r="B1607" s="152"/>
      <c r="C1607" s="152"/>
      <c r="D1607" s="152"/>
      <c r="E1607" s="152"/>
      <c r="F1607" s="152"/>
      <c r="G1607" s="152"/>
      <c r="H1607" s="152"/>
      <c r="I1607" s="152"/>
      <c r="J1607" s="152"/>
    </row>
    <row r="1608" spans="1:10" x14ac:dyDescent="0.25">
      <c r="A1608" s="170" t="s">
        <v>2263</v>
      </c>
      <c r="B1608" s="139" t="s">
        <v>1029</v>
      </c>
      <c r="C1608" s="170" t="s">
        <v>1030</v>
      </c>
      <c r="D1608" s="170" t="s">
        <v>1031</v>
      </c>
      <c r="E1608" s="352" t="s">
        <v>1032</v>
      </c>
      <c r="F1608" s="352"/>
      <c r="G1608" s="140" t="s">
        <v>1033</v>
      </c>
      <c r="H1608" s="139" t="s">
        <v>1034</v>
      </c>
      <c r="I1608" s="139" t="s">
        <v>1035</v>
      </c>
      <c r="J1608" s="139" t="s">
        <v>1036</v>
      </c>
    </row>
    <row r="1609" spans="1:10" ht="63.75" x14ac:dyDescent="0.25">
      <c r="A1609" s="171" t="s">
        <v>1037</v>
      </c>
      <c r="B1609" s="136" t="s">
        <v>554</v>
      </c>
      <c r="C1609" s="171" t="s">
        <v>180</v>
      </c>
      <c r="D1609" s="171" t="s">
        <v>555</v>
      </c>
      <c r="E1609" s="353" t="s">
        <v>1146</v>
      </c>
      <c r="F1609" s="353"/>
      <c r="G1609" s="137" t="s">
        <v>184</v>
      </c>
      <c r="H1609" s="141">
        <v>1</v>
      </c>
      <c r="I1609" s="138">
        <v>4.22</v>
      </c>
      <c r="J1609" s="138">
        <v>4.22</v>
      </c>
    </row>
    <row r="1610" spans="1:10" ht="39.6" customHeight="1" x14ac:dyDescent="0.25">
      <c r="A1610" s="172" t="s">
        <v>1039</v>
      </c>
      <c r="B1610" s="142" t="s">
        <v>1547</v>
      </c>
      <c r="C1610" s="172" t="s">
        <v>180</v>
      </c>
      <c r="D1610" s="172" t="s">
        <v>1548</v>
      </c>
      <c r="E1610" s="350" t="s">
        <v>1256</v>
      </c>
      <c r="F1610" s="350"/>
      <c r="G1610" s="143" t="s">
        <v>1257</v>
      </c>
      <c r="H1610" s="144">
        <v>2.1299999999999999E-2</v>
      </c>
      <c r="I1610" s="145">
        <v>114.31</v>
      </c>
      <c r="J1610" s="145">
        <v>2.4300000000000002</v>
      </c>
    </row>
    <row r="1611" spans="1:10" ht="26.45" customHeight="1" x14ac:dyDescent="0.25">
      <c r="A1611" s="172" t="s">
        <v>1039</v>
      </c>
      <c r="B1611" s="142" t="s">
        <v>1549</v>
      </c>
      <c r="C1611" s="172" t="s">
        <v>180</v>
      </c>
      <c r="D1611" s="172" t="s">
        <v>1550</v>
      </c>
      <c r="E1611" s="350" t="s">
        <v>1256</v>
      </c>
      <c r="F1611" s="350"/>
      <c r="G1611" s="143" t="s">
        <v>1260</v>
      </c>
      <c r="H1611" s="144">
        <v>2.3099999999999999E-2</v>
      </c>
      <c r="I1611" s="145">
        <v>49.37</v>
      </c>
      <c r="J1611" s="145">
        <v>1.1399999999999999</v>
      </c>
    </row>
    <row r="1612" spans="1:10" ht="25.5" x14ac:dyDescent="0.25">
      <c r="A1612" s="172" t="s">
        <v>1039</v>
      </c>
      <c r="B1612" s="142" t="s">
        <v>1063</v>
      </c>
      <c r="C1612" s="172" t="s">
        <v>180</v>
      </c>
      <c r="D1612" s="172" t="s">
        <v>1064</v>
      </c>
      <c r="E1612" s="350" t="s">
        <v>1042</v>
      </c>
      <c r="F1612" s="350"/>
      <c r="G1612" s="143" t="s">
        <v>1043</v>
      </c>
      <c r="H1612" s="144">
        <v>4.4299999999999999E-2</v>
      </c>
      <c r="I1612" s="145">
        <v>14.76</v>
      </c>
      <c r="J1612" s="145">
        <v>0.65</v>
      </c>
    </row>
    <row r="1613" spans="1:10" x14ac:dyDescent="0.25">
      <c r="A1613" s="169"/>
      <c r="B1613" s="169"/>
      <c r="C1613" s="169"/>
      <c r="D1613" s="169"/>
      <c r="E1613" s="169" t="s">
        <v>1053</v>
      </c>
      <c r="F1613" s="150">
        <v>1.4</v>
      </c>
      <c r="G1613" s="169" t="s">
        <v>1054</v>
      </c>
      <c r="H1613" s="150">
        <v>0</v>
      </c>
      <c r="I1613" s="169" t="s">
        <v>1055</v>
      </c>
      <c r="J1613" s="150">
        <v>1.4</v>
      </c>
    </row>
    <row r="1614" spans="1:10" ht="14.45" customHeight="1" x14ac:dyDescent="0.25">
      <c r="A1614" s="169"/>
      <c r="B1614" s="169"/>
      <c r="C1614" s="169"/>
      <c r="D1614" s="169"/>
      <c r="E1614" s="169" t="s">
        <v>2581</v>
      </c>
      <c r="F1614" s="150">
        <v>0</v>
      </c>
      <c r="G1614" s="169"/>
      <c r="H1614" s="351" t="s">
        <v>2582</v>
      </c>
      <c r="I1614" s="351"/>
      <c r="J1614" s="150">
        <v>4.22</v>
      </c>
    </row>
    <row r="1615" spans="1:10" ht="15.75" thickBot="1" x14ac:dyDescent="0.3">
      <c r="A1615" s="161"/>
      <c r="B1615" s="161"/>
      <c r="C1615" s="161"/>
      <c r="D1615" s="161"/>
      <c r="E1615" s="161"/>
      <c r="F1615" s="161"/>
      <c r="G1615" s="161" t="s">
        <v>1056</v>
      </c>
      <c r="H1615" s="151">
        <v>24.99</v>
      </c>
      <c r="I1615" s="161" t="s">
        <v>1057</v>
      </c>
      <c r="J1615" s="162">
        <v>105.45</v>
      </c>
    </row>
    <row r="1616" spans="1:10" ht="15.75" thickTop="1" x14ac:dyDescent="0.25">
      <c r="A1616" s="152"/>
      <c r="B1616" s="152"/>
      <c r="C1616" s="152"/>
      <c r="D1616" s="152"/>
      <c r="E1616" s="152"/>
      <c r="F1616" s="152"/>
      <c r="G1616" s="152"/>
      <c r="H1616" s="152"/>
      <c r="I1616" s="152"/>
      <c r="J1616" s="152"/>
    </row>
    <row r="1617" spans="1:10" x14ac:dyDescent="0.25">
      <c r="A1617" s="170" t="s">
        <v>2264</v>
      </c>
      <c r="B1617" s="139" t="s">
        <v>1029</v>
      </c>
      <c r="C1617" s="170" t="s">
        <v>1030</v>
      </c>
      <c r="D1617" s="170" t="s">
        <v>1031</v>
      </c>
      <c r="E1617" s="352" t="s">
        <v>1032</v>
      </c>
      <c r="F1617" s="352"/>
      <c r="G1617" s="140" t="s">
        <v>1033</v>
      </c>
      <c r="H1617" s="139" t="s">
        <v>1034</v>
      </c>
      <c r="I1617" s="139" t="s">
        <v>1035</v>
      </c>
      <c r="J1617" s="139" t="s">
        <v>1036</v>
      </c>
    </row>
    <row r="1618" spans="1:10" ht="38.25" x14ac:dyDescent="0.25">
      <c r="A1618" s="171" t="s">
        <v>1037</v>
      </c>
      <c r="B1618" s="136" t="s">
        <v>199</v>
      </c>
      <c r="C1618" s="171" t="s">
        <v>180</v>
      </c>
      <c r="D1618" s="171" t="s">
        <v>200</v>
      </c>
      <c r="E1618" s="353" t="s">
        <v>1078</v>
      </c>
      <c r="F1618" s="353"/>
      <c r="G1618" s="137" t="s">
        <v>184</v>
      </c>
      <c r="H1618" s="141">
        <v>1</v>
      </c>
      <c r="I1618" s="138">
        <v>237.15</v>
      </c>
      <c r="J1618" s="138">
        <v>237.15</v>
      </c>
    </row>
    <row r="1619" spans="1:10" ht="39.6" customHeight="1" x14ac:dyDescent="0.25">
      <c r="A1619" s="172" t="s">
        <v>1039</v>
      </c>
      <c r="B1619" s="142" t="s">
        <v>1551</v>
      </c>
      <c r="C1619" s="172" t="s">
        <v>180</v>
      </c>
      <c r="D1619" s="172" t="s">
        <v>1552</v>
      </c>
      <c r="E1619" s="350" t="s">
        <v>1256</v>
      </c>
      <c r="F1619" s="350"/>
      <c r="G1619" s="143" t="s">
        <v>1257</v>
      </c>
      <c r="H1619" s="144">
        <v>0.69</v>
      </c>
      <c r="I1619" s="145">
        <v>4.2300000000000004</v>
      </c>
      <c r="J1619" s="145">
        <v>2.91</v>
      </c>
    </row>
    <row r="1620" spans="1:10" ht="39.6" customHeight="1" x14ac:dyDescent="0.25">
      <c r="A1620" s="172" t="s">
        <v>1039</v>
      </c>
      <c r="B1620" s="142" t="s">
        <v>1553</v>
      </c>
      <c r="C1620" s="172" t="s">
        <v>180</v>
      </c>
      <c r="D1620" s="172" t="s">
        <v>1554</v>
      </c>
      <c r="E1620" s="350" t="s">
        <v>1256</v>
      </c>
      <c r="F1620" s="350"/>
      <c r="G1620" s="143" t="s">
        <v>1260</v>
      </c>
      <c r="H1620" s="144">
        <v>0.65</v>
      </c>
      <c r="I1620" s="145">
        <v>1.04</v>
      </c>
      <c r="J1620" s="145">
        <v>0.67</v>
      </c>
    </row>
    <row r="1621" spans="1:10" ht="25.5" x14ac:dyDescent="0.25">
      <c r="A1621" s="172" t="s">
        <v>1039</v>
      </c>
      <c r="B1621" s="142" t="s">
        <v>1063</v>
      </c>
      <c r="C1621" s="172" t="s">
        <v>180</v>
      </c>
      <c r="D1621" s="172" t="s">
        <v>1064</v>
      </c>
      <c r="E1621" s="350" t="s">
        <v>1042</v>
      </c>
      <c r="F1621" s="350"/>
      <c r="G1621" s="143" t="s">
        <v>1043</v>
      </c>
      <c r="H1621" s="144">
        <v>2.11</v>
      </c>
      <c r="I1621" s="145">
        <v>14.76</v>
      </c>
      <c r="J1621" s="145">
        <v>31.14</v>
      </c>
    </row>
    <row r="1622" spans="1:10" ht="25.5" x14ac:dyDescent="0.25">
      <c r="A1622" s="172" t="s">
        <v>1039</v>
      </c>
      <c r="B1622" s="142" t="s">
        <v>1555</v>
      </c>
      <c r="C1622" s="172" t="s">
        <v>180</v>
      </c>
      <c r="D1622" s="172" t="s">
        <v>1556</v>
      </c>
      <c r="E1622" s="350" t="s">
        <v>1042</v>
      </c>
      <c r="F1622" s="350"/>
      <c r="G1622" s="143" t="s">
        <v>1043</v>
      </c>
      <c r="H1622" s="144">
        <v>1.33</v>
      </c>
      <c r="I1622" s="145">
        <v>17.28</v>
      </c>
      <c r="J1622" s="145">
        <v>22.98</v>
      </c>
    </row>
    <row r="1623" spans="1:10" ht="25.5" x14ac:dyDescent="0.25">
      <c r="A1623" s="173" t="s">
        <v>1049</v>
      </c>
      <c r="B1623" s="146" t="s">
        <v>1557</v>
      </c>
      <c r="C1623" s="173" t="s">
        <v>180</v>
      </c>
      <c r="D1623" s="173" t="s">
        <v>1558</v>
      </c>
      <c r="E1623" s="349" t="s">
        <v>1052</v>
      </c>
      <c r="F1623" s="349"/>
      <c r="G1623" s="147" t="s">
        <v>184</v>
      </c>
      <c r="H1623" s="148">
        <v>0.83199999999999996</v>
      </c>
      <c r="I1623" s="149">
        <v>66.67</v>
      </c>
      <c r="J1623" s="149">
        <v>55.46</v>
      </c>
    </row>
    <row r="1624" spans="1:10" x14ac:dyDescent="0.25">
      <c r="A1624" s="173" t="s">
        <v>1049</v>
      </c>
      <c r="B1624" s="146" t="s">
        <v>1559</v>
      </c>
      <c r="C1624" s="173" t="s">
        <v>180</v>
      </c>
      <c r="D1624" s="173" t="s">
        <v>1560</v>
      </c>
      <c r="E1624" s="349" t="s">
        <v>1052</v>
      </c>
      <c r="F1624" s="349"/>
      <c r="G1624" s="147" t="s">
        <v>144</v>
      </c>
      <c r="H1624" s="148">
        <v>213.45</v>
      </c>
      <c r="I1624" s="149">
        <v>0.39</v>
      </c>
      <c r="J1624" s="149">
        <v>83.24</v>
      </c>
    </row>
    <row r="1625" spans="1:10" ht="25.5" x14ac:dyDescent="0.25">
      <c r="A1625" s="173" t="s">
        <v>1049</v>
      </c>
      <c r="B1625" s="146" t="s">
        <v>1561</v>
      </c>
      <c r="C1625" s="173" t="s">
        <v>180</v>
      </c>
      <c r="D1625" s="173" t="s">
        <v>1562</v>
      </c>
      <c r="E1625" s="349" t="s">
        <v>1052</v>
      </c>
      <c r="F1625" s="349"/>
      <c r="G1625" s="147" t="s">
        <v>184</v>
      </c>
      <c r="H1625" s="148">
        <v>0.58199999999999996</v>
      </c>
      <c r="I1625" s="149">
        <v>70.02</v>
      </c>
      <c r="J1625" s="149">
        <v>40.75</v>
      </c>
    </row>
    <row r="1626" spans="1:10" x14ac:dyDescent="0.25">
      <c r="A1626" s="169"/>
      <c r="B1626" s="169"/>
      <c r="C1626" s="169"/>
      <c r="D1626" s="169"/>
      <c r="E1626" s="169" t="s">
        <v>1053</v>
      </c>
      <c r="F1626" s="150">
        <v>43.25</v>
      </c>
      <c r="G1626" s="169" t="s">
        <v>1054</v>
      </c>
      <c r="H1626" s="150">
        <v>0</v>
      </c>
      <c r="I1626" s="169" t="s">
        <v>1055</v>
      </c>
      <c r="J1626" s="150">
        <v>43.25</v>
      </c>
    </row>
    <row r="1627" spans="1:10" ht="14.45" customHeight="1" x14ac:dyDescent="0.25">
      <c r="A1627" s="169"/>
      <c r="B1627" s="169"/>
      <c r="C1627" s="169"/>
      <c r="D1627" s="169"/>
      <c r="E1627" s="169" t="s">
        <v>2581</v>
      </c>
      <c r="F1627" s="150">
        <v>0</v>
      </c>
      <c r="G1627" s="169"/>
      <c r="H1627" s="351" t="s">
        <v>2582</v>
      </c>
      <c r="I1627" s="351"/>
      <c r="J1627" s="150">
        <v>237.15</v>
      </c>
    </row>
    <row r="1628" spans="1:10" ht="15.75" thickBot="1" x14ac:dyDescent="0.3">
      <c r="A1628" s="161"/>
      <c r="B1628" s="161"/>
      <c r="C1628" s="161"/>
      <c r="D1628" s="161"/>
      <c r="E1628" s="161"/>
      <c r="F1628" s="161"/>
      <c r="G1628" s="161" t="s">
        <v>1056</v>
      </c>
      <c r="H1628" s="151">
        <v>1.78</v>
      </c>
      <c r="I1628" s="161" t="s">
        <v>1057</v>
      </c>
      <c r="J1628" s="162">
        <v>422.12</v>
      </c>
    </row>
    <row r="1629" spans="1:10" ht="15.75" thickTop="1" x14ac:dyDescent="0.25">
      <c r="A1629" s="152"/>
      <c r="B1629" s="152"/>
      <c r="C1629" s="152"/>
      <c r="D1629" s="152"/>
      <c r="E1629" s="152"/>
      <c r="F1629" s="152"/>
      <c r="G1629" s="152"/>
      <c r="H1629" s="152"/>
      <c r="I1629" s="152"/>
      <c r="J1629" s="152"/>
    </row>
    <row r="1630" spans="1:10" x14ac:dyDescent="0.25">
      <c r="A1630" s="170" t="s">
        <v>2265</v>
      </c>
      <c r="B1630" s="139" t="s">
        <v>1029</v>
      </c>
      <c r="C1630" s="170" t="s">
        <v>1030</v>
      </c>
      <c r="D1630" s="170" t="s">
        <v>1031</v>
      </c>
      <c r="E1630" s="352" t="s">
        <v>1032</v>
      </c>
      <c r="F1630" s="352"/>
      <c r="G1630" s="140" t="s">
        <v>1033</v>
      </c>
      <c r="H1630" s="139" t="s">
        <v>1034</v>
      </c>
      <c r="I1630" s="139" t="s">
        <v>1035</v>
      </c>
      <c r="J1630" s="139" t="s">
        <v>1036</v>
      </c>
    </row>
    <row r="1631" spans="1:10" ht="63.75" x14ac:dyDescent="0.25">
      <c r="A1631" s="171" t="s">
        <v>1037</v>
      </c>
      <c r="B1631" s="136" t="s">
        <v>556</v>
      </c>
      <c r="C1631" s="171" t="s">
        <v>180</v>
      </c>
      <c r="D1631" s="171" t="s">
        <v>557</v>
      </c>
      <c r="E1631" s="353" t="s">
        <v>1146</v>
      </c>
      <c r="F1631" s="353"/>
      <c r="G1631" s="137" t="s">
        <v>184</v>
      </c>
      <c r="H1631" s="141">
        <v>1</v>
      </c>
      <c r="I1631" s="138">
        <v>11.3</v>
      </c>
      <c r="J1631" s="138">
        <v>11.3</v>
      </c>
    </row>
    <row r="1632" spans="1:10" ht="39.6" customHeight="1" x14ac:dyDescent="0.25">
      <c r="A1632" s="172" t="s">
        <v>1039</v>
      </c>
      <c r="B1632" s="142" t="s">
        <v>1547</v>
      </c>
      <c r="C1632" s="172" t="s">
        <v>180</v>
      </c>
      <c r="D1632" s="172" t="s">
        <v>1548</v>
      </c>
      <c r="E1632" s="350" t="s">
        <v>1256</v>
      </c>
      <c r="F1632" s="350"/>
      <c r="G1632" s="143" t="s">
        <v>1257</v>
      </c>
      <c r="H1632" s="144">
        <v>3.7999999999999999E-2</v>
      </c>
      <c r="I1632" s="145">
        <v>114.31</v>
      </c>
      <c r="J1632" s="145">
        <v>4.34</v>
      </c>
    </row>
    <row r="1633" spans="1:10" ht="26.45" customHeight="1" x14ac:dyDescent="0.25">
      <c r="A1633" s="172" t="s">
        <v>1039</v>
      </c>
      <c r="B1633" s="142" t="s">
        <v>1563</v>
      </c>
      <c r="C1633" s="172" t="s">
        <v>180</v>
      </c>
      <c r="D1633" s="172" t="s">
        <v>1564</v>
      </c>
      <c r="E1633" s="350" t="s">
        <v>1256</v>
      </c>
      <c r="F1633" s="350"/>
      <c r="G1633" s="143" t="s">
        <v>1257</v>
      </c>
      <c r="H1633" s="144">
        <v>6.0999999999999999E-2</v>
      </c>
      <c r="I1633" s="145">
        <v>26.04</v>
      </c>
      <c r="J1633" s="145">
        <v>1.58</v>
      </c>
    </row>
    <row r="1634" spans="1:10" ht="26.45" customHeight="1" x14ac:dyDescent="0.25">
      <c r="A1634" s="172" t="s">
        <v>1039</v>
      </c>
      <c r="B1634" s="142" t="s">
        <v>1549</v>
      </c>
      <c r="C1634" s="172" t="s">
        <v>180</v>
      </c>
      <c r="D1634" s="172" t="s">
        <v>1550</v>
      </c>
      <c r="E1634" s="350" t="s">
        <v>1256</v>
      </c>
      <c r="F1634" s="350"/>
      <c r="G1634" s="143" t="s">
        <v>1260</v>
      </c>
      <c r="H1634" s="144">
        <v>4.9000000000000002E-2</v>
      </c>
      <c r="I1634" s="145">
        <v>49.37</v>
      </c>
      <c r="J1634" s="145">
        <v>2.41</v>
      </c>
    </row>
    <row r="1635" spans="1:10" ht="26.45" customHeight="1" x14ac:dyDescent="0.25">
      <c r="A1635" s="172" t="s">
        <v>1039</v>
      </c>
      <c r="B1635" s="142" t="s">
        <v>1565</v>
      </c>
      <c r="C1635" s="172" t="s">
        <v>180</v>
      </c>
      <c r="D1635" s="172" t="s">
        <v>1566</v>
      </c>
      <c r="E1635" s="350" t="s">
        <v>1256</v>
      </c>
      <c r="F1635" s="350"/>
      <c r="G1635" s="143" t="s">
        <v>1260</v>
      </c>
      <c r="H1635" s="144">
        <v>5.7000000000000002E-2</v>
      </c>
      <c r="I1635" s="145">
        <v>20.85</v>
      </c>
      <c r="J1635" s="145">
        <v>1.18</v>
      </c>
    </row>
    <row r="1636" spans="1:10" ht="26.45" customHeight="1" x14ac:dyDescent="0.25">
      <c r="A1636" s="172" t="s">
        <v>1039</v>
      </c>
      <c r="B1636" s="142" t="s">
        <v>1567</v>
      </c>
      <c r="C1636" s="172" t="s">
        <v>180</v>
      </c>
      <c r="D1636" s="172" t="s">
        <v>1568</v>
      </c>
      <c r="E1636" s="350" t="s">
        <v>1146</v>
      </c>
      <c r="F1636" s="350"/>
      <c r="G1636" s="143" t="s">
        <v>184</v>
      </c>
      <c r="H1636" s="144">
        <v>1</v>
      </c>
      <c r="I1636" s="145">
        <v>1.23</v>
      </c>
      <c r="J1636" s="145">
        <v>1.23</v>
      </c>
    </row>
    <row r="1637" spans="1:10" ht="25.5" x14ac:dyDescent="0.25">
      <c r="A1637" s="172" t="s">
        <v>1039</v>
      </c>
      <c r="B1637" s="142" t="s">
        <v>1063</v>
      </c>
      <c r="C1637" s="172" t="s">
        <v>180</v>
      </c>
      <c r="D1637" s="172" t="s">
        <v>1064</v>
      </c>
      <c r="E1637" s="350" t="s">
        <v>1042</v>
      </c>
      <c r="F1637" s="350"/>
      <c r="G1637" s="143" t="s">
        <v>1043</v>
      </c>
      <c r="H1637" s="144">
        <v>3.7999999999999999E-2</v>
      </c>
      <c r="I1637" s="145">
        <v>14.76</v>
      </c>
      <c r="J1637" s="145">
        <v>0.56000000000000005</v>
      </c>
    </row>
    <row r="1638" spans="1:10" x14ac:dyDescent="0.25">
      <c r="A1638" s="169"/>
      <c r="B1638" s="169"/>
      <c r="C1638" s="169"/>
      <c r="D1638" s="169"/>
      <c r="E1638" s="169" t="s">
        <v>1053</v>
      </c>
      <c r="F1638" s="150">
        <v>4.5</v>
      </c>
      <c r="G1638" s="169" t="s">
        <v>1054</v>
      </c>
      <c r="H1638" s="150">
        <v>0</v>
      </c>
      <c r="I1638" s="169" t="s">
        <v>1055</v>
      </c>
      <c r="J1638" s="150">
        <v>4.5</v>
      </c>
    </row>
    <row r="1639" spans="1:10" ht="14.45" customHeight="1" x14ac:dyDescent="0.25">
      <c r="A1639" s="169"/>
      <c r="B1639" s="169"/>
      <c r="C1639" s="169"/>
      <c r="D1639" s="169"/>
      <c r="E1639" s="169" t="s">
        <v>2581</v>
      </c>
      <c r="F1639" s="150">
        <v>0</v>
      </c>
      <c r="G1639" s="169"/>
      <c r="H1639" s="351" t="s">
        <v>2582</v>
      </c>
      <c r="I1639" s="351"/>
      <c r="J1639" s="150">
        <v>11.3</v>
      </c>
    </row>
    <row r="1640" spans="1:10" ht="15.75" thickBot="1" x14ac:dyDescent="0.3">
      <c r="A1640" s="161"/>
      <c r="B1640" s="161"/>
      <c r="C1640" s="161"/>
      <c r="D1640" s="161"/>
      <c r="E1640" s="161"/>
      <c r="F1640" s="161"/>
      <c r="G1640" s="161" t="s">
        <v>1056</v>
      </c>
      <c r="H1640" s="151">
        <v>32.479999999999997</v>
      </c>
      <c r="I1640" s="161" t="s">
        <v>1057</v>
      </c>
      <c r="J1640" s="162">
        <v>367.02</v>
      </c>
    </row>
    <row r="1641" spans="1:10" ht="15.75" thickTop="1" x14ac:dyDescent="0.25">
      <c r="A1641" s="152"/>
      <c r="B1641" s="152"/>
      <c r="C1641" s="152"/>
      <c r="D1641" s="152"/>
      <c r="E1641" s="152"/>
      <c r="F1641" s="152"/>
      <c r="G1641" s="152"/>
      <c r="H1641" s="152"/>
      <c r="I1641" s="152"/>
      <c r="J1641" s="152"/>
    </row>
    <row r="1642" spans="1:10" x14ac:dyDescent="0.25">
      <c r="A1642" s="170" t="s">
        <v>2266</v>
      </c>
      <c r="B1642" s="139" t="s">
        <v>1029</v>
      </c>
      <c r="C1642" s="170" t="s">
        <v>1030</v>
      </c>
      <c r="D1642" s="170" t="s">
        <v>1031</v>
      </c>
      <c r="E1642" s="352" t="s">
        <v>1032</v>
      </c>
      <c r="F1642" s="352"/>
      <c r="G1642" s="140" t="s">
        <v>1033</v>
      </c>
      <c r="H1642" s="139" t="s">
        <v>1034</v>
      </c>
      <c r="I1642" s="139" t="s">
        <v>1035</v>
      </c>
      <c r="J1642" s="139" t="s">
        <v>1036</v>
      </c>
    </row>
    <row r="1643" spans="1:10" ht="39.6" customHeight="1" x14ac:dyDescent="0.25">
      <c r="A1643" s="171" t="s">
        <v>1037</v>
      </c>
      <c r="B1643" s="136" t="s">
        <v>558</v>
      </c>
      <c r="C1643" s="171" t="s">
        <v>559</v>
      </c>
      <c r="D1643" s="171" t="s">
        <v>1569</v>
      </c>
      <c r="E1643" s="353" t="s">
        <v>1570</v>
      </c>
      <c r="F1643" s="353"/>
      <c r="G1643" s="137" t="s">
        <v>560</v>
      </c>
      <c r="H1643" s="141">
        <v>1</v>
      </c>
      <c r="I1643" s="138">
        <v>572.66</v>
      </c>
      <c r="J1643" s="138">
        <v>572.66</v>
      </c>
    </row>
    <row r="1644" spans="1:10" ht="25.5" x14ac:dyDescent="0.25">
      <c r="A1644" s="172" t="s">
        <v>1039</v>
      </c>
      <c r="B1644" s="142" t="s">
        <v>1298</v>
      </c>
      <c r="C1644" s="172" t="s">
        <v>180</v>
      </c>
      <c r="D1644" s="172" t="s">
        <v>1299</v>
      </c>
      <c r="E1644" s="350" t="s">
        <v>1042</v>
      </c>
      <c r="F1644" s="350"/>
      <c r="G1644" s="143" t="s">
        <v>1043</v>
      </c>
      <c r="H1644" s="144">
        <v>5.2191999999999998</v>
      </c>
      <c r="I1644" s="145">
        <v>20.81</v>
      </c>
      <c r="J1644" s="145">
        <v>108.61</v>
      </c>
    </row>
    <row r="1645" spans="1:10" ht="25.5" x14ac:dyDescent="0.25">
      <c r="A1645" s="172" t="s">
        <v>1039</v>
      </c>
      <c r="B1645" s="142" t="s">
        <v>1063</v>
      </c>
      <c r="C1645" s="172" t="s">
        <v>180</v>
      </c>
      <c r="D1645" s="172" t="s">
        <v>1064</v>
      </c>
      <c r="E1645" s="350" t="s">
        <v>1042</v>
      </c>
      <c r="F1645" s="350"/>
      <c r="G1645" s="143" t="s">
        <v>1043</v>
      </c>
      <c r="H1645" s="144">
        <v>13.911199999999999</v>
      </c>
      <c r="I1645" s="145">
        <v>14.76</v>
      </c>
      <c r="J1645" s="145">
        <v>205.32</v>
      </c>
    </row>
    <row r="1646" spans="1:10" ht="25.5" x14ac:dyDescent="0.25">
      <c r="A1646" s="172" t="s">
        <v>1039</v>
      </c>
      <c r="B1646" s="142" t="s">
        <v>1409</v>
      </c>
      <c r="C1646" s="172" t="s">
        <v>180</v>
      </c>
      <c r="D1646" s="172" t="s">
        <v>1410</v>
      </c>
      <c r="E1646" s="350" t="s">
        <v>1042</v>
      </c>
      <c r="F1646" s="350"/>
      <c r="G1646" s="143" t="s">
        <v>1043</v>
      </c>
      <c r="H1646" s="144">
        <v>7.8E-2</v>
      </c>
      <c r="I1646" s="145">
        <v>18.62</v>
      </c>
      <c r="J1646" s="145">
        <v>1.45</v>
      </c>
    </row>
    <row r="1647" spans="1:10" ht="25.5" x14ac:dyDescent="0.25">
      <c r="A1647" s="172" t="s">
        <v>1039</v>
      </c>
      <c r="B1647" s="142" t="s">
        <v>2742</v>
      </c>
      <c r="C1647" s="172" t="s">
        <v>180</v>
      </c>
      <c r="D1647" s="172" t="s">
        <v>2743</v>
      </c>
      <c r="E1647" s="350" t="s">
        <v>1042</v>
      </c>
      <c r="F1647" s="350"/>
      <c r="G1647" s="143" t="s">
        <v>1043</v>
      </c>
      <c r="H1647" s="144">
        <v>0.18959999999999999</v>
      </c>
      <c r="I1647" s="145">
        <v>15.53</v>
      </c>
      <c r="J1647" s="145">
        <v>2.94</v>
      </c>
    </row>
    <row r="1648" spans="1:10" ht="25.5" x14ac:dyDescent="0.25">
      <c r="A1648" s="172" t="s">
        <v>1039</v>
      </c>
      <c r="B1648" s="142" t="s">
        <v>1282</v>
      </c>
      <c r="C1648" s="172" t="s">
        <v>180</v>
      </c>
      <c r="D1648" s="172" t="s">
        <v>1283</v>
      </c>
      <c r="E1648" s="350" t="s">
        <v>1042</v>
      </c>
      <c r="F1648" s="350"/>
      <c r="G1648" s="143" t="s">
        <v>1043</v>
      </c>
      <c r="H1648" s="144">
        <v>0.1116</v>
      </c>
      <c r="I1648" s="145">
        <v>20.68</v>
      </c>
      <c r="J1648" s="145">
        <v>2.2999999999999998</v>
      </c>
    </row>
    <row r="1649" spans="1:10" x14ac:dyDescent="0.25">
      <c r="A1649" s="173" t="s">
        <v>1049</v>
      </c>
      <c r="B1649" s="146" t="s">
        <v>2744</v>
      </c>
      <c r="C1649" s="173" t="s">
        <v>559</v>
      </c>
      <c r="D1649" s="173" t="s">
        <v>2745</v>
      </c>
      <c r="E1649" s="349" t="s">
        <v>1052</v>
      </c>
      <c r="F1649" s="349"/>
      <c r="G1649" s="147" t="s">
        <v>141</v>
      </c>
      <c r="H1649" s="148">
        <v>0.03</v>
      </c>
      <c r="I1649" s="149">
        <v>5.35</v>
      </c>
      <c r="J1649" s="149">
        <v>0.16</v>
      </c>
    </row>
    <row r="1650" spans="1:10" x14ac:dyDescent="0.25">
      <c r="A1650" s="173" t="s">
        <v>1049</v>
      </c>
      <c r="B1650" s="146" t="s">
        <v>1580</v>
      </c>
      <c r="C1650" s="173" t="s">
        <v>559</v>
      </c>
      <c r="D1650" s="173" t="s">
        <v>2746</v>
      </c>
      <c r="E1650" s="349" t="s">
        <v>1052</v>
      </c>
      <c r="F1650" s="349"/>
      <c r="G1650" s="147" t="s">
        <v>144</v>
      </c>
      <c r="H1650" s="148">
        <v>8.9999999999999993E-3</v>
      </c>
      <c r="I1650" s="149">
        <v>7.35</v>
      </c>
      <c r="J1650" s="149">
        <v>0.06</v>
      </c>
    </row>
    <row r="1651" spans="1:10" x14ac:dyDescent="0.25">
      <c r="A1651" s="173" t="s">
        <v>1049</v>
      </c>
      <c r="B1651" s="146" t="s">
        <v>1572</v>
      </c>
      <c r="C1651" s="173" t="s">
        <v>559</v>
      </c>
      <c r="D1651" s="173" t="s">
        <v>2747</v>
      </c>
      <c r="E1651" s="349" t="s">
        <v>1052</v>
      </c>
      <c r="F1651" s="349"/>
      <c r="G1651" s="147" t="s">
        <v>184</v>
      </c>
      <c r="H1651" s="148">
        <v>0.148423</v>
      </c>
      <c r="I1651" s="149">
        <v>63.75</v>
      </c>
      <c r="J1651" s="149">
        <v>9.4600000000000009</v>
      </c>
    </row>
    <row r="1652" spans="1:10" x14ac:dyDescent="0.25">
      <c r="A1652" s="173" t="s">
        <v>1049</v>
      </c>
      <c r="B1652" s="146" t="s">
        <v>1573</v>
      </c>
      <c r="C1652" s="173" t="s">
        <v>559</v>
      </c>
      <c r="D1652" s="173" t="s">
        <v>2748</v>
      </c>
      <c r="E1652" s="349" t="s">
        <v>1052</v>
      </c>
      <c r="F1652" s="349"/>
      <c r="G1652" s="147" t="s">
        <v>144</v>
      </c>
      <c r="H1652" s="148">
        <v>4.3423999999999996</v>
      </c>
      <c r="I1652" s="149">
        <v>0.68</v>
      </c>
      <c r="J1652" s="149">
        <v>2.95</v>
      </c>
    </row>
    <row r="1653" spans="1:10" x14ac:dyDescent="0.25">
      <c r="A1653" s="173" t="s">
        <v>1049</v>
      </c>
      <c r="B1653" s="146" t="s">
        <v>1574</v>
      </c>
      <c r="C1653" s="173" t="s">
        <v>559</v>
      </c>
      <c r="D1653" s="173" t="s">
        <v>2749</v>
      </c>
      <c r="E1653" s="349" t="s">
        <v>1052</v>
      </c>
      <c r="F1653" s="349"/>
      <c r="G1653" s="147" t="s">
        <v>144</v>
      </c>
      <c r="H1653" s="148">
        <v>41.4011</v>
      </c>
      <c r="I1653" s="149">
        <v>0.32</v>
      </c>
      <c r="J1653" s="149">
        <v>13.24</v>
      </c>
    </row>
    <row r="1654" spans="1:10" x14ac:dyDescent="0.25">
      <c r="A1654" s="173" t="s">
        <v>1049</v>
      </c>
      <c r="B1654" s="146" t="s">
        <v>1575</v>
      </c>
      <c r="C1654" s="173" t="s">
        <v>559</v>
      </c>
      <c r="D1654" s="173" t="s">
        <v>2750</v>
      </c>
      <c r="E1654" s="349" t="s">
        <v>1052</v>
      </c>
      <c r="F1654" s="349"/>
      <c r="G1654" s="147" t="s">
        <v>184</v>
      </c>
      <c r="H1654" s="148">
        <v>1.6253E-2</v>
      </c>
      <c r="I1654" s="149">
        <v>83.3</v>
      </c>
      <c r="J1654" s="149">
        <v>1.35</v>
      </c>
    </row>
    <row r="1655" spans="1:10" x14ac:dyDescent="0.25">
      <c r="A1655" s="173" t="s">
        <v>1049</v>
      </c>
      <c r="B1655" s="146" t="s">
        <v>1576</v>
      </c>
      <c r="C1655" s="173" t="s">
        <v>559</v>
      </c>
      <c r="D1655" s="173" t="s">
        <v>2751</v>
      </c>
      <c r="E1655" s="349" t="s">
        <v>1052</v>
      </c>
      <c r="F1655" s="349"/>
      <c r="G1655" s="147" t="s">
        <v>184</v>
      </c>
      <c r="H1655" s="148">
        <v>4.2300999999999998E-2</v>
      </c>
      <c r="I1655" s="149">
        <v>83.3</v>
      </c>
      <c r="J1655" s="149">
        <v>3.52</v>
      </c>
    </row>
    <row r="1656" spans="1:10" x14ac:dyDescent="0.25">
      <c r="A1656" s="173" t="s">
        <v>1049</v>
      </c>
      <c r="B1656" s="146" t="s">
        <v>1577</v>
      </c>
      <c r="C1656" s="173" t="s">
        <v>559</v>
      </c>
      <c r="D1656" s="173" t="s">
        <v>2752</v>
      </c>
      <c r="E1656" s="349" t="s">
        <v>1052</v>
      </c>
      <c r="F1656" s="349"/>
      <c r="G1656" s="147" t="s">
        <v>144</v>
      </c>
      <c r="H1656" s="148">
        <v>1.62025</v>
      </c>
      <c r="I1656" s="149">
        <v>3.86</v>
      </c>
      <c r="J1656" s="149">
        <v>6.25</v>
      </c>
    </row>
    <row r="1657" spans="1:10" x14ac:dyDescent="0.25">
      <c r="A1657" s="173" t="s">
        <v>1049</v>
      </c>
      <c r="B1657" s="146" t="s">
        <v>1578</v>
      </c>
      <c r="C1657" s="173" t="s">
        <v>559</v>
      </c>
      <c r="D1657" s="173" t="s">
        <v>2753</v>
      </c>
      <c r="E1657" s="349" t="s">
        <v>1052</v>
      </c>
      <c r="F1657" s="349"/>
      <c r="G1657" s="147" t="s">
        <v>187</v>
      </c>
      <c r="H1657" s="148">
        <v>36.764000000000003</v>
      </c>
      <c r="I1657" s="149">
        <v>1.69</v>
      </c>
      <c r="J1657" s="149">
        <v>62.13</v>
      </c>
    </row>
    <row r="1658" spans="1:10" x14ac:dyDescent="0.25">
      <c r="A1658" s="173" t="s">
        <v>1049</v>
      </c>
      <c r="B1658" s="146" t="s">
        <v>1579</v>
      </c>
      <c r="C1658" s="173" t="s">
        <v>559</v>
      </c>
      <c r="D1658" s="173" t="s">
        <v>2754</v>
      </c>
      <c r="E1658" s="349" t="s">
        <v>1052</v>
      </c>
      <c r="F1658" s="349"/>
      <c r="G1658" s="147" t="s">
        <v>144</v>
      </c>
      <c r="H1658" s="148">
        <v>1.2</v>
      </c>
      <c r="I1658" s="149">
        <v>5.28</v>
      </c>
      <c r="J1658" s="149">
        <v>6.33</v>
      </c>
    </row>
    <row r="1659" spans="1:10" x14ac:dyDescent="0.25">
      <c r="A1659" s="173" t="s">
        <v>1049</v>
      </c>
      <c r="B1659" s="146" t="s">
        <v>1581</v>
      </c>
      <c r="C1659" s="173" t="s">
        <v>559</v>
      </c>
      <c r="D1659" s="173" t="s">
        <v>2755</v>
      </c>
      <c r="E1659" s="349" t="s">
        <v>1052</v>
      </c>
      <c r="F1659" s="349"/>
      <c r="G1659" s="147" t="s">
        <v>144</v>
      </c>
      <c r="H1659" s="148">
        <v>2.7900000000000001E-2</v>
      </c>
      <c r="I1659" s="149">
        <v>8.09</v>
      </c>
      <c r="J1659" s="149">
        <v>0.22</v>
      </c>
    </row>
    <row r="1660" spans="1:10" x14ac:dyDescent="0.25">
      <c r="A1660" s="173" t="s">
        <v>1049</v>
      </c>
      <c r="B1660" s="146" t="s">
        <v>1582</v>
      </c>
      <c r="C1660" s="173" t="s">
        <v>559</v>
      </c>
      <c r="D1660" s="173" t="s">
        <v>2756</v>
      </c>
      <c r="E1660" s="349" t="s">
        <v>1052</v>
      </c>
      <c r="F1660" s="349"/>
      <c r="G1660" s="147" t="s">
        <v>1070</v>
      </c>
      <c r="H1660" s="148">
        <v>2.4E-2</v>
      </c>
      <c r="I1660" s="149">
        <v>11.37</v>
      </c>
      <c r="J1660" s="149">
        <v>0.27</v>
      </c>
    </row>
    <row r="1661" spans="1:10" x14ac:dyDescent="0.25">
      <c r="A1661" s="173" t="s">
        <v>1049</v>
      </c>
      <c r="B1661" s="146" t="s">
        <v>1584</v>
      </c>
      <c r="C1661" s="173" t="s">
        <v>559</v>
      </c>
      <c r="D1661" s="173" t="s">
        <v>2757</v>
      </c>
      <c r="E1661" s="349" t="s">
        <v>1160</v>
      </c>
      <c r="F1661" s="349"/>
      <c r="G1661" s="147" t="s">
        <v>1043</v>
      </c>
      <c r="H1661" s="148">
        <v>4.6837999999999998E-2</v>
      </c>
      <c r="I1661" s="149">
        <v>29.22</v>
      </c>
      <c r="J1661" s="149">
        <v>1.36</v>
      </c>
    </row>
    <row r="1662" spans="1:10" x14ac:dyDescent="0.25">
      <c r="A1662" s="173" t="s">
        <v>1049</v>
      </c>
      <c r="B1662" s="146" t="s">
        <v>2758</v>
      </c>
      <c r="C1662" s="173" t="s">
        <v>559</v>
      </c>
      <c r="D1662" s="173" t="s">
        <v>2759</v>
      </c>
      <c r="E1662" s="349" t="s">
        <v>1052</v>
      </c>
      <c r="F1662" s="349"/>
      <c r="G1662" s="147" t="s">
        <v>141</v>
      </c>
      <c r="H1662" s="148">
        <v>0.06</v>
      </c>
      <c r="I1662" s="149">
        <v>6.72</v>
      </c>
      <c r="J1662" s="149">
        <v>0.4</v>
      </c>
    </row>
    <row r="1663" spans="1:10" ht="25.5" x14ac:dyDescent="0.25">
      <c r="A1663" s="173" t="s">
        <v>1049</v>
      </c>
      <c r="B1663" s="146" t="s">
        <v>1583</v>
      </c>
      <c r="C1663" s="173" t="s">
        <v>559</v>
      </c>
      <c r="D1663" s="173" t="s">
        <v>2760</v>
      </c>
      <c r="E1663" s="349" t="s">
        <v>1052</v>
      </c>
      <c r="F1663" s="349"/>
      <c r="G1663" s="147" t="s">
        <v>187</v>
      </c>
      <c r="H1663" s="148">
        <v>1</v>
      </c>
      <c r="I1663" s="149">
        <v>144.34</v>
      </c>
      <c r="J1663" s="149">
        <v>144.34</v>
      </c>
    </row>
    <row r="1664" spans="1:10" x14ac:dyDescent="0.25">
      <c r="A1664" s="169"/>
      <c r="B1664" s="169"/>
      <c r="C1664" s="169"/>
      <c r="D1664" s="169"/>
      <c r="E1664" s="169" t="s">
        <v>1053</v>
      </c>
      <c r="F1664" s="150">
        <v>253.19</v>
      </c>
      <c r="G1664" s="169" t="s">
        <v>1054</v>
      </c>
      <c r="H1664" s="150">
        <v>0</v>
      </c>
      <c r="I1664" s="169" t="s">
        <v>1055</v>
      </c>
      <c r="J1664" s="150">
        <v>253.19</v>
      </c>
    </row>
    <row r="1665" spans="1:10" ht="14.45" customHeight="1" x14ac:dyDescent="0.25">
      <c r="A1665" s="169"/>
      <c r="B1665" s="169"/>
      <c r="C1665" s="169"/>
      <c r="D1665" s="169"/>
      <c r="E1665" s="169" t="s">
        <v>2581</v>
      </c>
      <c r="F1665" s="150">
        <v>0</v>
      </c>
      <c r="G1665" s="169"/>
      <c r="H1665" s="351" t="s">
        <v>2582</v>
      </c>
      <c r="I1665" s="351"/>
      <c r="J1665" s="150">
        <v>572.66</v>
      </c>
    </row>
    <row r="1666" spans="1:10" ht="15.75" thickBot="1" x14ac:dyDescent="0.3">
      <c r="A1666" s="161"/>
      <c r="B1666" s="161"/>
      <c r="C1666" s="161"/>
      <c r="D1666" s="161"/>
      <c r="E1666" s="161"/>
      <c r="F1666" s="161"/>
      <c r="G1666" s="161" t="s">
        <v>1056</v>
      </c>
      <c r="H1666" s="151">
        <v>8</v>
      </c>
      <c r="I1666" s="161" t="s">
        <v>1057</v>
      </c>
      <c r="J1666" s="162">
        <v>4581.28</v>
      </c>
    </row>
    <row r="1667" spans="1:10" ht="15.75" thickTop="1" x14ac:dyDescent="0.25">
      <c r="A1667" s="152"/>
      <c r="B1667" s="152"/>
      <c r="C1667" s="152"/>
      <c r="D1667" s="152"/>
      <c r="E1667" s="152"/>
      <c r="F1667" s="152"/>
      <c r="G1667" s="152"/>
      <c r="H1667" s="152"/>
      <c r="I1667" s="152"/>
      <c r="J1667" s="152"/>
    </row>
    <row r="1668" spans="1:10" x14ac:dyDescent="0.25">
      <c r="A1668" s="174" t="s">
        <v>1476</v>
      </c>
      <c r="B1668" s="174"/>
      <c r="C1668" s="174"/>
      <c r="D1668" s="174" t="s">
        <v>2</v>
      </c>
      <c r="E1668" s="174"/>
      <c r="F1668" s="354"/>
      <c r="G1668" s="354"/>
      <c r="H1668" s="166"/>
      <c r="I1668" s="174"/>
      <c r="J1668" s="167">
        <v>207995.83</v>
      </c>
    </row>
    <row r="1669" spans="1:10" x14ac:dyDescent="0.25">
      <c r="A1669" s="174" t="s">
        <v>518</v>
      </c>
      <c r="B1669" s="174"/>
      <c r="C1669" s="174"/>
      <c r="D1669" s="174" t="s">
        <v>795</v>
      </c>
      <c r="E1669" s="174"/>
      <c r="F1669" s="354"/>
      <c r="G1669" s="354"/>
      <c r="H1669" s="166"/>
      <c r="I1669" s="174"/>
      <c r="J1669" s="167">
        <v>21273.71</v>
      </c>
    </row>
    <row r="1670" spans="1:10" x14ac:dyDescent="0.25">
      <c r="A1670" s="170" t="s">
        <v>2422</v>
      </c>
      <c r="B1670" s="139" t="s">
        <v>1029</v>
      </c>
      <c r="C1670" s="170" t="s">
        <v>1030</v>
      </c>
      <c r="D1670" s="170" t="s">
        <v>1031</v>
      </c>
      <c r="E1670" s="352" t="s">
        <v>1032</v>
      </c>
      <c r="F1670" s="352"/>
      <c r="G1670" s="140" t="s">
        <v>1033</v>
      </c>
      <c r="H1670" s="139" t="s">
        <v>1034</v>
      </c>
      <c r="I1670" s="139" t="s">
        <v>1035</v>
      </c>
      <c r="J1670" s="139" t="s">
        <v>1036</v>
      </c>
    </row>
    <row r="1671" spans="1:10" ht="26.45" customHeight="1" x14ac:dyDescent="0.25">
      <c r="A1671" s="171" t="s">
        <v>1037</v>
      </c>
      <c r="B1671" s="136" t="s">
        <v>797</v>
      </c>
      <c r="C1671" s="171" t="s">
        <v>178</v>
      </c>
      <c r="D1671" s="171" t="s">
        <v>798</v>
      </c>
      <c r="E1671" s="353" t="s">
        <v>1103</v>
      </c>
      <c r="F1671" s="353"/>
      <c r="G1671" s="137" t="s">
        <v>187</v>
      </c>
      <c r="H1671" s="141">
        <v>1</v>
      </c>
      <c r="I1671" s="138">
        <v>1562.65</v>
      </c>
      <c r="J1671" s="138">
        <v>1562.65</v>
      </c>
    </row>
    <row r="1672" spans="1:10" ht="25.5" x14ac:dyDescent="0.25">
      <c r="A1672" s="172" t="s">
        <v>1039</v>
      </c>
      <c r="B1672" s="142" t="s">
        <v>1586</v>
      </c>
      <c r="C1672" s="172" t="s">
        <v>180</v>
      </c>
      <c r="D1672" s="172" t="s">
        <v>1587</v>
      </c>
      <c r="E1672" s="350" t="s">
        <v>1042</v>
      </c>
      <c r="F1672" s="350"/>
      <c r="G1672" s="143" t="s">
        <v>1043</v>
      </c>
      <c r="H1672" s="144">
        <v>3</v>
      </c>
      <c r="I1672" s="145">
        <v>15.82</v>
      </c>
      <c r="J1672" s="145">
        <v>47.46</v>
      </c>
    </row>
    <row r="1673" spans="1:10" ht="25.5" x14ac:dyDescent="0.25">
      <c r="A1673" s="172" t="s">
        <v>1039</v>
      </c>
      <c r="B1673" s="142" t="s">
        <v>1588</v>
      </c>
      <c r="C1673" s="172" t="s">
        <v>180</v>
      </c>
      <c r="D1673" s="172" t="s">
        <v>1589</v>
      </c>
      <c r="E1673" s="350" t="s">
        <v>1042</v>
      </c>
      <c r="F1673" s="350"/>
      <c r="G1673" s="143" t="s">
        <v>1043</v>
      </c>
      <c r="H1673" s="144">
        <v>3</v>
      </c>
      <c r="I1673" s="145">
        <v>21.02</v>
      </c>
      <c r="J1673" s="145">
        <v>63.06</v>
      </c>
    </row>
    <row r="1674" spans="1:10" x14ac:dyDescent="0.25">
      <c r="A1674" s="173" t="s">
        <v>1049</v>
      </c>
      <c r="B1674" s="146" t="s">
        <v>770</v>
      </c>
      <c r="C1674" s="173" t="s">
        <v>178</v>
      </c>
      <c r="D1674" s="173" t="s">
        <v>1590</v>
      </c>
      <c r="E1674" s="349" t="s">
        <v>1160</v>
      </c>
      <c r="F1674" s="349"/>
      <c r="G1674" s="147" t="s">
        <v>31</v>
      </c>
      <c r="H1674" s="148">
        <v>1</v>
      </c>
      <c r="I1674" s="149">
        <v>1452.13</v>
      </c>
      <c r="J1674" s="149">
        <v>1452.13</v>
      </c>
    </row>
    <row r="1675" spans="1:10" x14ac:dyDescent="0.25">
      <c r="A1675" s="169"/>
      <c r="B1675" s="169"/>
      <c r="C1675" s="169"/>
      <c r="D1675" s="169"/>
      <c r="E1675" s="169" t="s">
        <v>1053</v>
      </c>
      <c r="F1675" s="150">
        <v>89.4</v>
      </c>
      <c r="G1675" s="169" t="s">
        <v>1054</v>
      </c>
      <c r="H1675" s="150">
        <v>0</v>
      </c>
      <c r="I1675" s="169" t="s">
        <v>1055</v>
      </c>
      <c r="J1675" s="150">
        <v>89.4</v>
      </c>
    </row>
    <row r="1676" spans="1:10" ht="14.45" customHeight="1" x14ac:dyDescent="0.25">
      <c r="A1676" s="169"/>
      <c r="B1676" s="169"/>
      <c r="C1676" s="169"/>
      <c r="D1676" s="169"/>
      <c r="E1676" s="169" t="s">
        <v>2581</v>
      </c>
      <c r="F1676" s="150">
        <v>0</v>
      </c>
      <c r="G1676" s="169"/>
      <c r="H1676" s="351" t="s">
        <v>2582</v>
      </c>
      <c r="I1676" s="351"/>
      <c r="J1676" s="150">
        <v>1562.65</v>
      </c>
    </row>
    <row r="1677" spans="1:10" ht="15.75" thickBot="1" x14ac:dyDescent="0.3">
      <c r="A1677" s="161"/>
      <c r="B1677" s="161"/>
      <c r="C1677" s="161"/>
      <c r="D1677" s="161"/>
      <c r="E1677" s="161"/>
      <c r="F1677" s="161"/>
      <c r="G1677" s="161" t="s">
        <v>1056</v>
      </c>
      <c r="H1677" s="151">
        <v>1</v>
      </c>
      <c r="I1677" s="161" t="s">
        <v>1057</v>
      </c>
      <c r="J1677" s="162">
        <v>1562.65</v>
      </c>
    </row>
    <row r="1678" spans="1:10" ht="15.75" thickTop="1" x14ac:dyDescent="0.25">
      <c r="A1678" s="152"/>
      <c r="B1678" s="152"/>
      <c r="C1678" s="152"/>
      <c r="D1678" s="152"/>
      <c r="E1678" s="152"/>
      <c r="F1678" s="152"/>
      <c r="G1678" s="152"/>
      <c r="H1678" s="152"/>
      <c r="I1678" s="152"/>
      <c r="J1678" s="152"/>
    </row>
    <row r="1679" spans="1:10" x14ac:dyDescent="0.25">
      <c r="A1679" s="170" t="s">
        <v>2423</v>
      </c>
      <c r="B1679" s="139" t="s">
        <v>1029</v>
      </c>
      <c r="C1679" s="170" t="s">
        <v>1030</v>
      </c>
      <c r="D1679" s="170" t="s">
        <v>1031</v>
      </c>
      <c r="E1679" s="352" t="s">
        <v>1032</v>
      </c>
      <c r="F1679" s="352"/>
      <c r="G1679" s="140" t="s">
        <v>1033</v>
      </c>
      <c r="H1679" s="139" t="s">
        <v>1034</v>
      </c>
      <c r="I1679" s="139" t="s">
        <v>1035</v>
      </c>
      <c r="J1679" s="139" t="s">
        <v>1036</v>
      </c>
    </row>
    <row r="1680" spans="1:10" ht="26.45" customHeight="1" x14ac:dyDescent="0.25">
      <c r="A1680" s="171" t="s">
        <v>1037</v>
      </c>
      <c r="B1680" s="136" t="s">
        <v>800</v>
      </c>
      <c r="C1680" s="171" t="s">
        <v>178</v>
      </c>
      <c r="D1680" s="171" t="s">
        <v>801</v>
      </c>
      <c r="E1680" s="353" t="s">
        <v>1103</v>
      </c>
      <c r="F1680" s="353"/>
      <c r="G1680" s="137" t="s">
        <v>187</v>
      </c>
      <c r="H1680" s="141">
        <v>1</v>
      </c>
      <c r="I1680" s="138">
        <v>2202.84</v>
      </c>
      <c r="J1680" s="138">
        <v>2202.84</v>
      </c>
    </row>
    <row r="1681" spans="1:10" ht="25.5" x14ac:dyDescent="0.25">
      <c r="A1681" s="172" t="s">
        <v>1039</v>
      </c>
      <c r="B1681" s="142" t="s">
        <v>1586</v>
      </c>
      <c r="C1681" s="172" t="s">
        <v>180</v>
      </c>
      <c r="D1681" s="172" t="s">
        <v>1587</v>
      </c>
      <c r="E1681" s="350" t="s">
        <v>1042</v>
      </c>
      <c r="F1681" s="350"/>
      <c r="G1681" s="143" t="s">
        <v>1043</v>
      </c>
      <c r="H1681" s="144">
        <v>6</v>
      </c>
      <c r="I1681" s="145">
        <v>15.82</v>
      </c>
      <c r="J1681" s="145">
        <v>94.92</v>
      </c>
    </row>
    <row r="1682" spans="1:10" ht="25.5" x14ac:dyDescent="0.25">
      <c r="A1682" s="172" t="s">
        <v>1039</v>
      </c>
      <c r="B1682" s="142" t="s">
        <v>1588</v>
      </c>
      <c r="C1682" s="172" t="s">
        <v>180</v>
      </c>
      <c r="D1682" s="172" t="s">
        <v>1589</v>
      </c>
      <c r="E1682" s="350" t="s">
        <v>1042</v>
      </c>
      <c r="F1682" s="350"/>
      <c r="G1682" s="143" t="s">
        <v>1043</v>
      </c>
      <c r="H1682" s="144">
        <v>6</v>
      </c>
      <c r="I1682" s="145">
        <v>21.02</v>
      </c>
      <c r="J1682" s="145">
        <v>126.12</v>
      </c>
    </row>
    <row r="1683" spans="1:10" x14ac:dyDescent="0.25">
      <c r="A1683" s="173" t="s">
        <v>1049</v>
      </c>
      <c r="B1683" s="146" t="s">
        <v>1591</v>
      </c>
      <c r="C1683" s="173" t="s">
        <v>178</v>
      </c>
      <c r="D1683" s="173" t="s">
        <v>1592</v>
      </c>
      <c r="E1683" s="349" t="s">
        <v>1160</v>
      </c>
      <c r="F1683" s="349"/>
      <c r="G1683" s="147" t="s">
        <v>31</v>
      </c>
      <c r="H1683" s="148">
        <v>1</v>
      </c>
      <c r="I1683" s="149">
        <v>1981.8</v>
      </c>
      <c r="J1683" s="149">
        <v>1981.8</v>
      </c>
    </row>
    <row r="1684" spans="1:10" x14ac:dyDescent="0.25">
      <c r="A1684" s="169"/>
      <c r="B1684" s="169"/>
      <c r="C1684" s="169"/>
      <c r="D1684" s="169"/>
      <c r="E1684" s="169" t="s">
        <v>1053</v>
      </c>
      <c r="F1684" s="150">
        <v>178.8</v>
      </c>
      <c r="G1684" s="169" t="s">
        <v>1054</v>
      </c>
      <c r="H1684" s="150">
        <v>0</v>
      </c>
      <c r="I1684" s="169" t="s">
        <v>1055</v>
      </c>
      <c r="J1684" s="150">
        <v>178.8</v>
      </c>
    </row>
    <row r="1685" spans="1:10" ht="14.45" customHeight="1" x14ac:dyDescent="0.25">
      <c r="A1685" s="169"/>
      <c r="B1685" s="169"/>
      <c r="C1685" s="169"/>
      <c r="D1685" s="169"/>
      <c r="E1685" s="169" t="s">
        <v>2581</v>
      </c>
      <c r="F1685" s="150">
        <v>0</v>
      </c>
      <c r="G1685" s="169"/>
      <c r="H1685" s="351" t="s">
        <v>2582</v>
      </c>
      <c r="I1685" s="351"/>
      <c r="J1685" s="150">
        <v>2202.84</v>
      </c>
    </row>
    <row r="1686" spans="1:10" ht="15.75" thickBot="1" x14ac:dyDescent="0.3">
      <c r="A1686" s="161"/>
      <c r="B1686" s="161"/>
      <c r="C1686" s="161"/>
      <c r="D1686" s="161"/>
      <c r="E1686" s="161"/>
      <c r="F1686" s="161"/>
      <c r="G1686" s="161" t="s">
        <v>1056</v>
      </c>
      <c r="H1686" s="151">
        <v>1</v>
      </c>
      <c r="I1686" s="161" t="s">
        <v>1057</v>
      </c>
      <c r="J1686" s="162">
        <v>2202.84</v>
      </c>
    </row>
    <row r="1687" spans="1:10" ht="15.75" thickTop="1" x14ac:dyDescent="0.25">
      <c r="A1687" s="152"/>
      <c r="B1687" s="152"/>
      <c r="C1687" s="152"/>
      <c r="D1687" s="152"/>
      <c r="E1687" s="152"/>
      <c r="F1687" s="152"/>
      <c r="G1687" s="152"/>
      <c r="H1687" s="152"/>
      <c r="I1687" s="152"/>
      <c r="J1687" s="152"/>
    </row>
    <row r="1688" spans="1:10" x14ac:dyDescent="0.25">
      <c r="A1688" s="170" t="s">
        <v>2424</v>
      </c>
      <c r="B1688" s="139" t="s">
        <v>1029</v>
      </c>
      <c r="C1688" s="170" t="s">
        <v>1030</v>
      </c>
      <c r="D1688" s="170" t="s">
        <v>1031</v>
      </c>
      <c r="E1688" s="352" t="s">
        <v>1032</v>
      </c>
      <c r="F1688" s="352"/>
      <c r="G1688" s="140" t="s">
        <v>1033</v>
      </c>
      <c r="H1688" s="139" t="s">
        <v>1034</v>
      </c>
      <c r="I1688" s="139" t="s">
        <v>1035</v>
      </c>
      <c r="J1688" s="139" t="s">
        <v>1036</v>
      </c>
    </row>
    <row r="1689" spans="1:10" ht="26.45" customHeight="1" x14ac:dyDescent="0.25">
      <c r="A1689" s="171" t="s">
        <v>1037</v>
      </c>
      <c r="B1689" s="136" t="s">
        <v>803</v>
      </c>
      <c r="C1689" s="171" t="s">
        <v>178</v>
      </c>
      <c r="D1689" s="171" t="s">
        <v>804</v>
      </c>
      <c r="E1689" s="353" t="s">
        <v>1103</v>
      </c>
      <c r="F1689" s="353"/>
      <c r="G1689" s="137" t="s">
        <v>187</v>
      </c>
      <c r="H1689" s="141">
        <v>1</v>
      </c>
      <c r="I1689" s="138">
        <v>1614.2</v>
      </c>
      <c r="J1689" s="138">
        <v>1614.2</v>
      </c>
    </row>
    <row r="1690" spans="1:10" ht="25.5" x14ac:dyDescent="0.25">
      <c r="A1690" s="172" t="s">
        <v>1039</v>
      </c>
      <c r="B1690" s="142" t="s">
        <v>1586</v>
      </c>
      <c r="C1690" s="172" t="s">
        <v>180</v>
      </c>
      <c r="D1690" s="172" t="s">
        <v>1587</v>
      </c>
      <c r="E1690" s="350" t="s">
        <v>1042</v>
      </c>
      <c r="F1690" s="350"/>
      <c r="G1690" s="143" t="s">
        <v>1043</v>
      </c>
      <c r="H1690" s="144">
        <v>3.75</v>
      </c>
      <c r="I1690" s="145">
        <v>15.82</v>
      </c>
      <c r="J1690" s="145">
        <v>59.32</v>
      </c>
    </row>
    <row r="1691" spans="1:10" ht="25.5" x14ac:dyDescent="0.25">
      <c r="A1691" s="172" t="s">
        <v>1039</v>
      </c>
      <c r="B1691" s="142" t="s">
        <v>1588</v>
      </c>
      <c r="C1691" s="172" t="s">
        <v>180</v>
      </c>
      <c r="D1691" s="172" t="s">
        <v>1589</v>
      </c>
      <c r="E1691" s="350" t="s">
        <v>1042</v>
      </c>
      <c r="F1691" s="350"/>
      <c r="G1691" s="143" t="s">
        <v>1043</v>
      </c>
      <c r="H1691" s="144">
        <v>3.75</v>
      </c>
      <c r="I1691" s="145">
        <v>21.02</v>
      </c>
      <c r="J1691" s="145">
        <v>78.819999999999993</v>
      </c>
    </row>
    <row r="1692" spans="1:10" x14ac:dyDescent="0.25">
      <c r="A1692" s="173" t="s">
        <v>1049</v>
      </c>
      <c r="B1692" s="146" t="s">
        <v>562</v>
      </c>
      <c r="C1692" s="173" t="s">
        <v>178</v>
      </c>
      <c r="D1692" s="173" t="s">
        <v>1593</v>
      </c>
      <c r="E1692" s="349" t="s">
        <v>1160</v>
      </c>
      <c r="F1692" s="349"/>
      <c r="G1692" s="147" t="s">
        <v>31</v>
      </c>
      <c r="H1692" s="148">
        <v>1</v>
      </c>
      <c r="I1692" s="149">
        <v>1476.06</v>
      </c>
      <c r="J1692" s="149">
        <v>1476.06</v>
      </c>
    </row>
    <row r="1693" spans="1:10" x14ac:dyDescent="0.25">
      <c r="A1693" s="169"/>
      <c r="B1693" s="169"/>
      <c r="C1693" s="169"/>
      <c r="D1693" s="169"/>
      <c r="E1693" s="169" t="s">
        <v>1053</v>
      </c>
      <c r="F1693" s="150">
        <v>111.74</v>
      </c>
      <c r="G1693" s="169" t="s">
        <v>1054</v>
      </c>
      <c r="H1693" s="150">
        <v>0</v>
      </c>
      <c r="I1693" s="169" t="s">
        <v>1055</v>
      </c>
      <c r="J1693" s="150">
        <v>111.74</v>
      </c>
    </row>
    <row r="1694" spans="1:10" ht="14.45" customHeight="1" x14ac:dyDescent="0.25">
      <c r="A1694" s="169"/>
      <c r="B1694" s="169"/>
      <c r="C1694" s="169"/>
      <c r="D1694" s="169"/>
      <c r="E1694" s="169" t="s">
        <v>2581</v>
      </c>
      <c r="F1694" s="150">
        <v>0</v>
      </c>
      <c r="G1694" s="169"/>
      <c r="H1694" s="351" t="s">
        <v>2582</v>
      </c>
      <c r="I1694" s="351"/>
      <c r="J1694" s="150">
        <v>1614.2</v>
      </c>
    </row>
    <row r="1695" spans="1:10" ht="15.75" thickBot="1" x14ac:dyDescent="0.3">
      <c r="A1695" s="161"/>
      <c r="B1695" s="161"/>
      <c r="C1695" s="161"/>
      <c r="D1695" s="161"/>
      <c r="E1695" s="161"/>
      <c r="F1695" s="161"/>
      <c r="G1695" s="161" t="s">
        <v>1056</v>
      </c>
      <c r="H1695" s="151">
        <v>1</v>
      </c>
      <c r="I1695" s="161" t="s">
        <v>1057</v>
      </c>
      <c r="J1695" s="162">
        <v>1614.2</v>
      </c>
    </row>
    <row r="1696" spans="1:10" ht="15.75" thickTop="1" x14ac:dyDescent="0.25">
      <c r="A1696" s="152"/>
      <c r="B1696" s="152"/>
      <c r="C1696" s="152"/>
      <c r="D1696" s="152"/>
      <c r="E1696" s="152"/>
      <c r="F1696" s="152"/>
      <c r="G1696" s="152"/>
      <c r="H1696" s="152"/>
      <c r="I1696" s="152"/>
      <c r="J1696" s="152"/>
    </row>
    <row r="1697" spans="1:10" x14ac:dyDescent="0.25">
      <c r="A1697" s="170" t="s">
        <v>2425</v>
      </c>
      <c r="B1697" s="139" t="s">
        <v>1029</v>
      </c>
      <c r="C1697" s="170" t="s">
        <v>1030</v>
      </c>
      <c r="D1697" s="170" t="s">
        <v>1031</v>
      </c>
      <c r="E1697" s="352" t="s">
        <v>1032</v>
      </c>
      <c r="F1697" s="352"/>
      <c r="G1697" s="140" t="s">
        <v>1033</v>
      </c>
      <c r="H1697" s="139" t="s">
        <v>1034</v>
      </c>
      <c r="I1697" s="139" t="s">
        <v>1035</v>
      </c>
      <c r="J1697" s="139" t="s">
        <v>1036</v>
      </c>
    </row>
    <row r="1698" spans="1:10" ht="26.45" customHeight="1" x14ac:dyDescent="0.25">
      <c r="A1698" s="171" t="s">
        <v>1037</v>
      </c>
      <c r="B1698" s="136" t="s">
        <v>806</v>
      </c>
      <c r="C1698" s="171" t="s">
        <v>178</v>
      </c>
      <c r="D1698" s="171" t="s">
        <v>807</v>
      </c>
      <c r="E1698" s="353" t="s">
        <v>1103</v>
      </c>
      <c r="F1698" s="353"/>
      <c r="G1698" s="137" t="s">
        <v>187</v>
      </c>
      <c r="H1698" s="141">
        <v>1</v>
      </c>
      <c r="I1698" s="138">
        <v>1641.28</v>
      </c>
      <c r="J1698" s="138">
        <v>1641.28</v>
      </c>
    </row>
    <row r="1699" spans="1:10" ht="25.5" x14ac:dyDescent="0.25">
      <c r="A1699" s="172" t="s">
        <v>1039</v>
      </c>
      <c r="B1699" s="142" t="s">
        <v>1586</v>
      </c>
      <c r="C1699" s="172" t="s">
        <v>180</v>
      </c>
      <c r="D1699" s="172" t="s">
        <v>1587</v>
      </c>
      <c r="E1699" s="350" t="s">
        <v>1042</v>
      </c>
      <c r="F1699" s="350"/>
      <c r="G1699" s="143" t="s">
        <v>1043</v>
      </c>
      <c r="H1699" s="144">
        <v>3.75</v>
      </c>
      <c r="I1699" s="145">
        <v>15.82</v>
      </c>
      <c r="J1699" s="145">
        <v>59.32</v>
      </c>
    </row>
    <row r="1700" spans="1:10" ht="25.5" x14ac:dyDescent="0.25">
      <c r="A1700" s="172" t="s">
        <v>1039</v>
      </c>
      <c r="B1700" s="142" t="s">
        <v>1588</v>
      </c>
      <c r="C1700" s="172" t="s">
        <v>180</v>
      </c>
      <c r="D1700" s="172" t="s">
        <v>1589</v>
      </c>
      <c r="E1700" s="350" t="s">
        <v>1042</v>
      </c>
      <c r="F1700" s="350"/>
      <c r="G1700" s="143" t="s">
        <v>1043</v>
      </c>
      <c r="H1700" s="144">
        <v>3.75</v>
      </c>
      <c r="I1700" s="145">
        <v>21.02</v>
      </c>
      <c r="J1700" s="145">
        <v>78.819999999999993</v>
      </c>
    </row>
    <row r="1701" spans="1:10" x14ac:dyDescent="0.25">
      <c r="A1701" s="173" t="s">
        <v>1049</v>
      </c>
      <c r="B1701" s="146" t="s">
        <v>565</v>
      </c>
      <c r="C1701" s="173" t="s">
        <v>178</v>
      </c>
      <c r="D1701" s="173" t="s">
        <v>1594</v>
      </c>
      <c r="E1701" s="349" t="s">
        <v>1160</v>
      </c>
      <c r="F1701" s="349"/>
      <c r="G1701" s="147" t="s">
        <v>31</v>
      </c>
      <c r="H1701" s="148">
        <v>1</v>
      </c>
      <c r="I1701" s="149">
        <v>1503.14</v>
      </c>
      <c r="J1701" s="149">
        <v>1503.14</v>
      </c>
    </row>
    <row r="1702" spans="1:10" x14ac:dyDescent="0.25">
      <c r="A1702" s="169"/>
      <c r="B1702" s="169"/>
      <c r="C1702" s="169"/>
      <c r="D1702" s="169"/>
      <c r="E1702" s="169" t="s">
        <v>1053</v>
      </c>
      <c r="F1702" s="150">
        <v>111.74</v>
      </c>
      <c r="G1702" s="169" t="s">
        <v>1054</v>
      </c>
      <c r="H1702" s="150">
        <v>0</v>
      </c>
      <c r="I1702" s="169" t="s">
        <v>1055</v>
      </c>
      <c r="J1702" s="150">
        <v>111.74</v>
      </c>
    </row>
    <row r="1703" spans="1:10" ht="14.45" customHeight="1" x14ac:dyDescent="0.25">
      <c r="A1703" s="169"/>
      <c r="B1703" s="169"/>
      <c r="C1703" s="169"/>
      <c r="D1703" s="169"/>
      <c r="E1703" s="169" t="s">
        <v>2581</v>
      </c>
      <c r="F1703" s="150">
        <v>0</v>
      </c>
      <c r="G1703" s="169"/>
      <c r="H1703" s="351" t="s">
        <v>2582</v>
      </c>
      <c r="I1703" s="351"/>
      <c r="J1703" s="150">
        <v>1641.28</v>
      </c>
    </row>
    <row r="1704" spans="1:10" ht="15.75" thickBot="1" x14ac:dyDescent="0.3">
      <c r="A1704" s="161"/>
      <c r="B1704" s="161"/>
      <c r="C1704" s="161"/>
      <c r="D1704" s="161"/>
      <c r="E1704" s="161"/>
      <c r="F1704" s="161"/>
      <c r="G1704" s="161" t="s">
        <v>1056</v>
      </c>
      <c r="H1704" s="151">
        <v>1</v>
      </c>
      <c r="I1704" s="161" t="s">
        <v>1057</v>
      </c>
      <c r="J1704" s="162">
        <v>1641.28</v>
      </c>
    </row>
    <row r="1705" spans="1:10" ht="15.75" thickTop="1" x14ac:dyDescent="0.25">
      <c r="A1705" s="152"/>
      <c r="B1705" s="152"/>
      <c r="C1705" s="152"/>
      <c r="D1705" s="152"/>
      <c r="E1705" s="152"/>
      <c r="F1705" s="152"/>
      <c r="G1705" s="152"/>
      <c r="H1705" s="152"/>
      <c r="I1705" s="152"/>
      <c r="J1705" s="152"/>
    </row>
    <row r="1706" spans="1:10" x14ac:dyDescent="0.25">
      <c r="A1706" s="170" t="s">
        <v>2426</v>
      </c>
      <c r="B1706" s="139" t="s">
        <v>1029</v>
      </c>
      <c r="C1706" s="170" t="s">
        <v>1030</v>
      </c>
      <c r="D1706" s="170" t="s">
        <v>1031</v>
      </c>
      <c r="E1706" s="352" t="s">
        <v>1032</v>
      </c>
      <c r="F1706" s="352"/>
      <c r="G1706" s="140" t="s">
        <v>1033</v>
      </c>
      <c r="H1706" s="139" t="s">
        <v>1034</v>
      </c>
      <c r="I1706" s="139" t="s">
        <v>1035</v>
      </c>
      <c r="J1706" s="139" t="s">
        <v>1036</v>
      </c>
    </row>
    <row r="1707" spans="1:10" ht="26.45" customHeight="1" x14ac:dyDescent="0.25">
      <c r="A1707" s="171" t="s">
        <v>1037</v>
      </c>
      <c r="B1707" s="136" t="s">
        <v>808</v>
      </c>
      <c r="C1707" s="171" t="s">
        <v>178</v>
      </c>
      <c r="D1707" s="171" t="s">
        <v>809</v>
      </c>
      <c r="E1707" s="353" t="s">
        <v>1103</v>
      </c>
      <c r="F1707" s="353"/>
      <c r="G1707" s="137" t="s">
        <v>187</v>
      </c>
      <c r="H1707" s="141">
        <v>1</v>
      </c>
      <c r="I1707" s="138">
        <v>1607.34</v>
      </c>
      <c r="J1707" s="138">
        <v>1607.34</v>
      </c>
    </row>
    <row r="1708" spans="1:10" ht="25.5" x14ac:dyDescent="0.25">
      <c r="A1708" s="172" t="s">
        <v>1039</v>
      </c>
      <c r="B1708" s="142" t="s">
        <v>1586</v>
      </c>
      <c r="C1708" s="172" t="s">
        <v>180</v>
      </c>
      <c r="D1708" s="172" t="s">
        <v>1587</v>
      </c>
      <c r="E1708" s="350" t="s">
        <v>1042</v>
      </c>
      <c r="F1708" s="350"/>
      <c r="G1708" s="143" t="s">
        <v>1043</v>
      </c>
      <c r="H1708" s="144">
        <v>3.75</v>
      </c>
      <c r="I1708" s="145">
        <v>15.82</v>
      </c>
      <c r="J1708" s="145">
        <v>59.32</v>
      </c>
    </row>
    <row r="1709" spans="1:10" ht="25.5" x14ac:dyDescent="0.25">
      <c r="A1709" s="172" t="s">
        <v>1039</v>
      </c>
      <c r="B1709" s="142" t="s">
        <v>1588</v>
      </c>
      <c r="C1709" s="172" t="s">
        <v>180</v>
      </c>
      <c r="D1709" s="172" t="s">
        <v>1589</v>
      </c>
      <c r="E1709" s="350" t="s">
        <v>1042</v>
      </c>
      <c r="F1709" s="350"/>
      <c r="G1709" s="143" t="s">
        <v>1043</v>
      </c>
      <c r="H1709" s="144">
        <v>3.75</v>
      </c>
      <c r="I1709" s="145">
        <v>21.02</v>
      </c>
      <c r="J1709" s="145">
        <v>78.819999999999993</v>
      </c>
    </row>
    <row r="1710" spans="1:10" x14ac:dyDescent="0.25">
      <c r="A1710" s="173" t="s">
        <v>1049</v>
      </c>
      <c r="B1710" s="146" t="s">
        <v>575</v>
      </c>
      <c r="C1710" s="173" t="s">
        <v>178</v>
      </c>
      <c r="D1710" s="173" t="s">
        <v>1595</v>
      </c>
      <c r="E1710" s="349" t="s">
        <v>1160</v>
      </c>
      <c r="F1710" s="349"/>
      <c r="G1710" s="147" t="s">
        <v>31</v>
      </c>
      <c r="H1710" s="148">
        <v>1</v>
      </c>
      <c r="I1710" s="149">
        <v>1469.2</v>
      </c>
      <c r="J1710" s="149">
        <v>1469.2</v>
      </c>
    </row>
    <row r="1711" spans="1:10" x14ac:dyDescent="0.25">
      <c r="A1711" s="169"/>
      <c r="B1711" s="169"/>
      <c r="C1711" s="169"/>
      <c r="D1711" s="169"/>
      <c r="E1711" s="169" t="s">
        <v>1053</v>
      </c>
      <c r="F1711" s="150">
        <v>111.74</v>
      </c>
      <c r="G1711" s="169" t="s">
        <v>1054</v>
      </c>
      <c r="H1711" s="150">
        <v>0</v>
      </c>
      <c r="I1711" s="169" t="s">
        <v>1055</v>
      </c>
      <c r="J1711" s="150">
        <v>111.74</v>
      </c>
    </row>
    <row r="1712" spans="1:10" ht="14.45" customHeight="1" x14ac:dyDescent="0.25">
      <c r="A1712" s="169"/>
      <c r="B1712" s="169"/>
      <c r="C1712" s="169"/>
      <c r="D1712" s="169"/>
      <c r="E1712" s="169" t="s">
        <v>2581</v>
      </c>
      <c r="F1712" s="150">
        <v>0</v>
      </c>
      <c r="G1712" s="169"/>
      <c r="H1712" s="351" t="s">
        <v>2582</v>
      </c>
      <c r="I1712" s="351"/>
      <c r="J1712" s="150">
        <v>1607.34</v>
      </c>
    </row>
    <row r="1713" spans="1:10" ht="15.75" thickBot="1" x14ac:dyDescent="0.3">
      <c r="A1713" s="161"/>
      <c r="B1713" s="161"/>
      <c r="C1713" s="161"/>
      <c r="D1713" s="161"/>
      <c r="E1713" s="161"/>
      <c r="F1713" s="161"/>
      <c r="G1713" s="161" t="s">
        <v>1056</v>
      </c>
      <c r="H1713" s="151">
        <v>1</v>
      </c>
      <c r="I1713" s="161" t="s">
        <v>1057</v>
      </c>
      <c r="J1713" s="162">
        <v>1607.34</v>
      </c>
    </row>
    <row r="1714" spans="1:10" ht="15.75" thickTop="1" x14ac:dyDescent="0.25">
      <c r="A1714" s="152"/>
      <c r="B1714" s="152"/>
      <c r="C1714" s="152"/>
      <c r="D1714" s="152"/>
      <c r="E1714" s="152"/>
      <c r="F1714" s="152"/>
      <c r="G1714" s="152"/>
      <c r="H1714" s="152"/>
      <c r="I1714" s="152"/>
      <c r="J1714" s="152"/>
    </row>
    <row r="1715" spans="1:10" x14ac:dyDescent="0.25">
      <c r="A1715" s="170" t="s">
        <v>2427</v>
      </c>
      <c r="B1715" s="139" t="s">
        <v>1029</v>
      </c>
      <c r="C1715" s="170" t="s">
        <v>1030</v>
      </c>
      <c r="D1715" s="170" t="s">
        <v>1031</v>
      </c>
      <c r="E1715" s="352" t="s">
        <v>1032</v>
      </c>
      <c r="F1715" s="352"/>
      <c r="G1715" s="140" t="s">
        <v>1033</v>
      </c>
      <c r="H1715" s="139" t="s">
        <v>1034</v>
      </c>
      <c r="I1715" s="139" t="s">
        <v>1035</v>
      </c>
      <c r="J1715" s="139" t="s">
        <v>1036</v>
      </c>
    </row>
    <row r="1716" spans="1:10" ht="26.45" customHeight="1" x14ac:dyDescent="0.25">
      <c r="A1716" s="171" t="s">
        <v>1037</v>
      </c>
      <c r="B1716" s="136" t="s">
        <v>810</v>
      </c>
      <c r="C1716" s="171" t="s">
        <v>178</v>
      </c>
      <c r="D1716" s="171" t="s">
        <v>811</v>
      </c>
      <c r="E1716" s="353" t="s">
        <v>1103</v>
      </c>
      <c r="F1716" s="353"/>
      <c r="G1716" s="137" t="s">
        <v>187</v>
      </c>
      <c r="H1716" s="141">
        <v>1</v>
      </c>
      <c r="I1716" s="138">
        <v>1904.37</v>
      </c>
      <c r="J1716" s="138">
        <v>1904.37</v>
      </c>
    </row>
    <row r="1717" spans="1:10" ht="25.5" x14ac:dyDescent="0.25">
      <c r="A1717" s="172" t="s">
        <v>1039</v>
      </c>
      <c r="B1717" s="142" t="s">
        <v>1586</v>
      </c>
      <c r="C1717" s="172" t="s">
        <v>180</v>
      </c>
      <c r="D1717" s="172" t="s">
        <v>1587</v>
      </c>
      <c r="E1717" s="350" t="s">
        <v>1042</v>
      </c>
      <c r="F1717" s="350"/>
      <c r="G1717" s="143" t="s">
        <v>1043</v>
      </c>
      <c r="H1717" s="144">
        <v>3.75</v>
      </c>
      <c r="I1717" s="145">
        <v>15.82</v>
      </c>
      <c r="J1717" s="145">
        <v>59.32</v>
      </c>
    </row>
    <row r="1718" spans="1:10" ht="25.5" x14ac:dyDescent="0.25">
      <c r="A1718" s="172" t="s">
        <v>1039</v>
      </c>
      <c r="B1718" s="142" t="s">
        <v>1588</v>
      </c>
      <c r="C1718" s="172" t="s">
        <v>180</v>
      </c>
      <c r="D1718" s="172" t="s">
        <v>1589</v>
      </c>
      <c r="E1718" s="350" t="s">
        <v>1042</v>
      </c>
      <c r="F1718" s="350"/>
      <c r="G1718" s="143" t="s">
        <v>1043</v>
      </c>
      <c r="H1718" s="144">
        <v>3.75</v>
      </c>
      <c r="I1718" s="145">
        <v>21.02</v>
      </c>
      <c r="J1718" s="145">
        <v>78.819999999999993</v>
      </c>
    </row>
    <row r="1719" spans="1:10" x14ac:dyDescent="0.25">
      <c r="A1719" s="173" t="s">
        <v>1049</v>
      </c>
      <c r="B1719" s="146" t="s">
        <v>1596</v>
      </c>
      <c r="C1719" s="173" t="s">
        <v>178</v>
      </c>
      <c r="D1719" s="173" t="s">
        <v>1597</v>
      </c>
      <c r="E1719" s="349" t="s">
        <v>1160</v>
      </c>
      <c r="F1719" s="349"/>
      <c r="G1719" s="147" t="s">
        <v>31</v>
      </c>
      <c r="H1719" s="148">
        <v>1</v>
      </c>
      <c r="I1719" s="149">
        <v>1766.23</v>
      </c>
      <c r="J1719" s="149">
        <v>1766.23</v>
      </c>
    </row>
    <row r="1720" spans="1:10" x14ac:dyDescent="0.25">
      <c r="A1720" s="169"/>
      <c r="B1720" s="169"/>
      <c r="C1720" s="169"/>
      <c r="D1720" s="169"/>
      <c r="E1720" s="169" t="s">
        <v>1053</v>
      </c>
      <c r="F1720" s="150">
        <v>111.74</v>
      </c>
      <c r="G1720" s="169" t="s">
        <v>1054</v>
      </c>
      <c r="H1720" s="150">
        <v>0</v>
      </c>
      <c r="I1720" s="169" t="s">
        <v>1055</v>
      </c>
      <c r="J1720" s="150">
        <v>111.74</v>
      </c>
    </row>
    <row r="1721" spans="1:10" ht="14.45" customHeight="1" x14ac:dyDescent="0.25">
      <c r="A1721" s="169"/>
      <c r="B1721" s="169"/>
      <c r="C1721" s="169"/>
      <c r="D1721" s="169"/>
      <c r="E1721" s="169" t="s">
        <v>2581</v>
      </c>
      <c r="F1721" s="150">
        <v>0</v>
      </c>
      <c r="G1721" s="169"/>
      <c r="H1721" s="351" t="s">
        <v>2582</v>
      </c>
      <c r="I1721" s="351"/>
      <c r="J1721" s="150">
        <v>1904.37</v>
      </c>
    </row>
    <row r="1722" spans="1:10" ht="15.75" thickBot="1" x14ac:dyDescent="0.3">
      <c r="A1722" s="161"/>
      <c r="B1722" s="161"/>
      <c r="C1722" s="161"/>
      <c r="D1722" s="161"/>
      <c r="E1722" s="161"/>
      <c r="F1722" s="161"/>
      <c r="G1722" s="161" t="s">
        <v>1056</v>
      </c>
      <c r="H1722" s="151">
        <v>1</v>
      </c>
      <c r="I1722" s="161" t="s">
        <v>1057</v>
      </c>
      <c r="J1722" s="162">
        <v>1904.37</v>
      </c>
    </row>
    <row r="1723" spans="1:10" ht="15.75" thickTop="1" x14ac:dyDescent="0.25">
      <c r="A1723" s="152"/>
      <c r="B1723" s="152"/>
      <c r="C1723" s="152"/>
      <c r="D1723" s="152"/>
      <c r="E1723" s="152"/>
      <c r="F1723" s="152"/>
      <c r="G1723" s="152"/>
      <c r="H1723" s="152"/>
      <c r="I1723" s="152"/>
      <c r="J1723" s="152"/>
    </row>
    <row r="1724" spans="1:10" x14ac:dyDescent="0.25">
      <c r="A1724" s="170" t="s">
        <v>2428</v>
      </c>
      <c r="B1724" s="139" t="s">
        <v>1029</v>
      </c>
      <c r="C1724" s="170" t="s">
        <v>1030</v>
      </c>
      <c r="D1724" s="170" t="s">
        <v>1031</v>
      </c>
      <c r="E1724" s="352" t="s">
        <v>1032</v>
      </c>
      <c r="F1724" s="352"/>
      <c r="G1724" s="140" t="s">
        <v>1033</v>
      </c>
      <c r="H1724" s="139" t="s">
        <v>1034</v>
      </c>
      <c r="I1724" s="139" t="s">
        <v>1035</v>
      </c>
      <c r="J1724" s="139" t="s">
        <v>1036</v>
      </c>
    </row>
    <row r="1725" spans="1:10" ht="26.45" customHeight="1" x14ac:dyDescent="0.25">
      <c r="A1725" s="171" t="s">
        <v>1037</v>
      </c>
      <c r="B1725" s="136" t="s">
        <v>812</v>
      </c>
      <c r="C1725" s="171" t="s">
        <v>178</v>
      </c>
      <c r="D1725" s="171" t="s">
        <v>813</v>
      </c>
      <c r="E1725" s="353" t="s">
        <v>1103</v>
      </c>
      <c r="F1725" s="353"/>
      <c r="G1725" s="137" t="s">
        <v>187</v>
      </c>
      <c r="H1725" s="141">
        <v>1</v>
      </c>
      <c r="I1725" s="138">
        <v>2051.2399999999998</v>
      </c>
      <c r="J1725" s="138">
        <v>2051.2399999999998</v>
      </c>
    </row>
    <row r="1726" spans="1:10" ht="25.5" x14ac:dyDescent="0.25">
      <c r="A1726" s="172" t="s">
        <v>1039</v>
      </c>
      <c r="B1726" s="142" t="s">
        <v>1586</v>
      </c>
      <c r="C1726" s="172" t="s">
        <v>180</v>
      </c>
      <c r="D1726" s="172" t="s">
        <v>1587</v>
      </c>
      <c r="E1726" s="350" t="s">
        <v>1042</v>
      </c>
      <c r="F1726" s="350"/>
      <c r="G1726" s="143" t="s">
        <v>1043</v>
      </c>
      <c r="H1726" s="144">
        <v>3.75</v>
      </c>
      <c r="I1726" s="145">
        <v>15.82</v>
      </c>
      <c r="J1726" s="145">
        <v>59.32</v>
      </c>
    </row>
    <row r="1727" spans="1:10" ht="25.5" x14ac:dyDescent="0.25">
      <c r="A1727" s="172" t="s">
        <v>1039</v>
      </c>
      <c r="B1727" s="142" t="s">
        <v>1588</v>
      </c>
      <c r="C1727" s="172" t="s">
        <v>180</v>
      </c>
      <c r="D1727" s="172" t="s">
        <v>1589</v>
      </c>
      <c r="E1727" s="350" t="s">
        <v>1042</v>
      </c>
      <c r="F1727" s="350"/>
      <c r="G1727" s="143" t="s">
        <v>1043</v>
      </c>
      <c r="H1727" s="144">
        <v>3.75</v>
      </c>
      <c r="I1727" s="145">
        <v>21.02</v>
      </c>
      <c r="J1727" s="145">
        <v>78.819999999999993</v>
      </c>
    </row>
    <row r="1728" spans="1:10" x14ac:dyDescent="0.25">
      <c r="A1728" s="173" t="s">
        <v>1049</v>
      </c>
      <c r="B1728" s="146" t="s">
        <v>1598</v>
      </c>
      <c r="C1728" s="173" t="s">
        <v>178</v>
      </c>
      <c r="D1728" s="173" t="s">
        <v>1599</v>
      </c>
      <c r="E1728" s="349" t="s">
        <v>1160</v>
      </c>
      <c r="F1728" s="349"/>
      <c r="G1728" s="147" t="s">
        <v>31</v>
      </c>
      <c r="H1728" s="148">
        <v>1</v>
      </c>
      <c r="I1728" s="149">
        <v>1913.1</v>
      </c>
      <c r="J1728" s="149">
        <v>1913.1</v>
      </c>
    </row>
    <row r="1729" spans="1:10" x14ac:dyDescent="0.25">
      <c r="A1729" s="169"/>
      <c r="B1729" s="169"/>
      <c r="C1729" s="169"/>
      <c r="D1729" s="169"/>
      <c r="E1729" s="169" t="s">
        <v>1053</v>
      </c>
      <c r="F1729" s="150">
        <v>111.74</v>
      </c>
      <c r="G1729" s="169" t="s">
        <v>1054</v>
      </c>
      <c r="H1729" s="150">
        <v>0</v>
      </c>
      <c r="I1729" s="169" t="s">
        <v>1055</v>
      </c>
      <c r="J1729" s="150">
        <v>111.74</v>
      </c>
    </row>
    <row r="1730" spans="1:10" ht="14.45" customHeight="1" x14ac:dyDescent="0.25">
      <c r="A1730" s="169"/>
      <c r="B1730" s="169"/>
      <c r="C1730" s="169"/>
      <c r="D1730" s="169"/>
      <c r="E1730" s="169" t="s">
        <v>2581</v>
      </c>
      <c r="F1730" s="150">
        <v>0</v>
      </c>
      <c r="G1730" s="169"/>
      <c r="H1730" s="351" t="s">
        <v>2582</v>
      </c>
      <c r="I1730" s="351"/>
      <c r="J1730" s="150">
        <v>2051.2399999999998</v>
      </c>
    </row>
    <row r="1731" spans="1:10" ht="15.75" thickBot="1" x14ac:dyDescent="0.3">
      <c r="A1731" s="161"/>
      <c r="B1731" s="161"/>
      <c r="C1731" s="161"/>
      <c r="D1731" s="161"/>
      <c r="E1731" s="161"/>
      <c r="F1731" s="161"/>
      <c r="G1731" s="161" t="s">
        <v>1056</v>
      </c>
      <c r="H1731" s="151">
        <v>1</v>
      </c>
      <c r="I1731" s="161" t="s">
        <v>1057</v>
      </c>
      <c r="J1731" s="162">
        <v>2051.2399999999998</v>
      </c>
    </row>
    <row r="1732" spans="1:10" ht="15.75" thickTop="1" x14ac:dyDescent="0.25">
      <c r="A1732" s="152"/>
      <c r="B1732" s="152"/>
      <c r="C1732" s="152"/>
      <c r="D1732" s="152"/>
      <c r="E1732" s="152"/>
      <c r="F1732" s="152"/>
      <c r="G1732" s="152"/>
      <c r="H1732" s="152"/>
      <c r="I1732" s="152"/>
      <c r="J1732" s="152"/>
    </row>
    <row r="1733" spans="1:10" x14ac:dyDescent="0.25">
      <c r="A1733" s="170" t="s">
        <v>2429</v>
      </c>
      <c r="B1733" s="139" t="s">
        <v>1029</v>
      </c>
      <c r="C1733" s="170" t="s">
        <v>1030</v>
      </c>
      <c r="D1733" s="170" t="s">
        <v>1031</v>
      </c>
      <c r="E1733" s="352" t="s">
        <v>1032</v>
      </c>
      <c r="F1733" s="352"/>
      <c r="G1733" s="140" t="s">
        <v>1033</v>
      </c>
      <c r="H1733" s="139" t="s">
        <v>1034</v>
      </c>
      <c r="I1733" s="139" t="s">
        <v>1035</v>
      </c>
      <c r="J1733" s="139" t="s">
        <v>1036</v>
      </c>
    </row>
    <row r="1734" spans="1:10" ht="26.45" customHeight="1" x14ac:dyDescent="0.25">
      <c r="A1734" s="171" t="s">
        <v>1037</v>
      </c>
      <c r="B1734" s="136" t="s">
        <v>814</v>
      </c>
      <c r="C1734" s="171" t="s">
        <v>178</v>
      </c>
      <c r="D1734" s="171" t="s">
        <v>815</v>
      </c>
      <c r="E1734" s="353" t="s">
        <v>1103</v>
      </c>
      <c r="F1734" s="353"/>
      <c r="G1734" s="137" t="s">
        <v>187</v>
      </c>
      <c r="H1734" s="141">
        <v>1</v>
      </c>
      <c r="I1734" s="138">
        <v>1922.74</v>
      </c>
      <c r="J1734" s="138">
        <v>1922.74</v>
      </c>
    </row>
    <row r="1735" spans="1:10" ht="25.5" x14ac:dyDescent="0.25">
      <c r="A1735" s="172" t="s">
        <v>1039</v>
      </c>
      <c r="B1735" s="142" t="s">
        <v>1586</v>
      </c>
      <c r="C1735" s="172" t="s">
        <v>180</v>
      </c>
      <c r="D1735" s="172" t="s">
        <v>1587</v>
      </c>
      <c r="E1735" s="350" t="s">
        <v>1042</v>
      </c>
      <c r="F1735" s="350"/>
      <c r="G1735" s="143" t="s">
        <v>1043</v>
      </c>
      <c r="H1735" s="144">
        <v>3.75</v>
      </c>
      <c r="I1735" s="145">
        <v>15.82</v>
      </c>
      <c r="J1735" s="145">
        <v>59.32</v>
      </c>
    </row>
    <row r="1736" spans="1:10" ht="25.5" x14ac:dyDescent="0.25">
      <c r="A1736" s="172" t="s">
        <v>1039</v>
      </c>
      <c r="B1736" s="142" t="s">
        <v>1588</v>
      </c>
      <c r="C1736" s="172" t="s">
        <v>180</v>
      </c>
      <c r="D1736" s="172" t="s">
        <v>1589</v>
      </c>
      <c r="E1736" s="350" t="s">
        <v>1042</v>
      </c>
      <c r="F1736" s="350"/>
      <c r="G1736" s="143" t="s">
        <v>1043</v>
      </c>
      <c r="H1736" s="144">
        <v>3.75</v>
      </c>
      <c r="I1736" s="145">
        <v>21.02</v>
      </c>
      <c r="J1736" s="145">
        <v>78.819999999999993</v>
      </c>
    </row>
    <row r="1737" spans="1:10" x14ac:dyDescent="0.25">
      <c r="A1737" s="173" t="s">
        <v>1049</v>
      </c>
      <c r="B1737" s="146" t="s">
        <v>1600</v>
      </c>
      <c r="C1737" s="173" t="s">
        <v>178</v>
      </c>
      <c r="D1737" s="173" t="s">
        <v>1601</v>
      </c>
      <c r="E1737" s="349" t="s">
        <v>1160</v>
      </c>
      <c r="F1737" s="349"/>
      <c r="G1737" s="147" t="s">
        <v>31</v>
      </c>
      <c r="H1737" s="148">
        <v>1</v>
      </c>
      <c r="I1737" s="149">
        <v>1784.6</v>
      </c>
      <c r="J1737" s="149">
        <v>1784.6</v>
      </c>
    </row>
    <row r="1738" spans="1:10" x14ac:dyDescent="0.25">
      <c r="A1738" s="169"/>
      <c r="B1738" s="169"/>
      <c r="C1738" s="169"/>
      <c r="D1738" s="169"/>
      <c r="E1738" s="169" t="s">
        <v>1053</v>
      </c>
      <c r="F1738" s="150">
        <v>111.74</v>
      </c>
      <c r="G1738" s="169" t="s">
        <v>1054</v>
      </c>
      <c r="H1738" s="150">
        <v>0</v>
      </c>
      <c r="I1738" s="169" t="s">
        <v>1055</v>
      </c>
      <c r="J1738" s="150">
        <v>111.74</v>
      </c>
    </row>
    <row r="1739" spans="1:10" ht="14.45" customHeight="1" x14ac:dyDescent="0.25">
      <c r="A1739" s="169"/>
      <c r="B1739" s="169"/>
      <c r="C1739" s="169"/>
      <c r="D1739" s="169"/>
      <c r="E1739" s="169" t="s">
        <v>2581</v>
      </c>
      <c r="F1739" s="150">
        <v>0</v>
      </c>
      <c r="G1739" s="169"/>
      <c r="H1739" s="351" t="s">
        <v>2582</v>
      </c>
      <c r="I1739" s="351"/>
      <c r="J1739" s="150">
        <v>1922.74</v>
      </c>
    </row>
    <row r="1740" spans="1:10" ht="15.75" thickBot="1" x14ac:dyDescent="0.3">
      <c r="A1740" s="161"/>
      <c r="B1740" s="161"/>
      <c r="C1740" s="161"/>
      <c r="D1740" s="161"/>
      <c r="E1740" s="161"/>
      <c r="F1740" s="161"/>
      <c r="G1740" s="161" t="s">
        <v>1056</v>
      </c>
      <c r="H1740" s="151">
        <v>1</v>
      </c>
      <c r="I1740" s="161" t="s">
        <v>1057</v>
      </c>
      <c r="J1740" s="162">
        <v>1922.74</v>
      </c>
    </row>
    <row r="1741" spans="1:10" ht="15.75" thickTop="1" x14ac:dyDescent="0.25">
      <c r="A1741" s="152"/>
      <c r="B1741" s="152"/>
      <c r="C1741" s="152"/>
      <c r="D1741" s="152"/>
      <c r="E1741" s="152"/>
      <c r="F1741" s="152"/>
      <c r="G1741" s="152"/>
      <c r="H1741" s="152"/>
      <c r="I1741" s="152"/>
      <c r="J1741" s="152"/>
    </row>
    <row r="1742" spans="1:10" x14ac:dyDescent="0.25">
      <c r="A1742" s="170" t="s">
        <v>2430</v>
      </c>
      <c r="B1742" s="139" t="s">
        <v>1029</v>
      </c>
      <c r="C1742" s="170" t="s">
        <v>1030</v>
      </c>
      <c r="D1742" s="170" t="s">
        <v>1031</v>
      </c>
      <c r="E1742" s="352" t="s">
        <v>1032</v>
      </c>
      <c r="F1742" s="352"/>
      <c r="G1742" s="140" t="s">
        <v>1033</v>
      </c>
      <c r="H1742" s="139" t="s">
        <v>1034</v>
      </c>
      <c r="I1742" s="139" t="s">
        <v>1035</v>
      </c>
      <c r="J1742" s="139" t="s">
        <v>1036</v>
      </c>
    </row>
    <row r="1743" spans="1:10" ht="26.45" customHeight="1" x14ac:dyDescent="0.25">
      <c r="A1743" s="171" t="s">
        <v>1037</v>
      </c>
      <c r="B1743" s="136" t="s">
        <v>816</v>
      </c>
      <c r="C1743" s="171" t="s">
        <v>178</v>
      </c>
      <c r="D1743" s="171" t="s">
        <v>817</v>
      </c>
      <c r="E1743" s="353" t="s">
        <v>1103</v>
      </c>
      <c r="F1743" s="353"/>
      <c r="G1743" s="137" t="s">
        <v>187</v>
      </c>
      <c r="H1743" s="141">
        <v>1</v>
      </c>
      <c r="I1743" s="138">
        <v>5210.3500000000004</v>
      </c>
      <c r="J1743" s="138">
        <v>5210.3500000000004</v>
      </c>
    </row>
    <row r="1744" spans="1:10" ht="25.5" x14ac:dyDescent="0.25">
      <c r="A1744" s="172" t="s">
        <v>1039</v>
      </c>
      <c r="B1744" s="142" t="s">
        <v>1586</v>
      </c>
      <c r="C1744" s="172" t="s">
        <v>180</v>
      </c>
      <c r="D1744" s="172" t="s">
        <v>1587</v>
      </c>
      <c r="E1744" s="350" t="s">
        <v>1042</v>
      </c>
      <c r="F1744" s="350"/>
      <c r="G1744" s="143" t="s">
        <v>1043</v>
      </c>
      <c r="H1744" s="144">
        <v>7.2</v>
      </c>
      <c r="I1744" s="145">
        <v>15.82</v>
      </c>
      <c r="J1744" s="145">
        <v>113.9</v>
      </c>
    </row>
    <row r="1745" spans="1:10" ht="25.5" x14ac:dyDescent="0.25">
      <c r="A1745" s="172" t="s">
        <v>1039</v>
      </c>
      <c r="B1745" s="142" t="s">
        <v>1588</v>
      </c>
      <c r="C1745" s="172" t="s">
        <v>180</v>
      </c>
      <c r="D1745" s="172" t="s">
        <v>1589</v>
      </c>
      <c r="E1745" s="350" t="s">
        <v>1042</v>
      </c>
      <c r="F1745" s="350"/>
      <c r="G1745" s="143" t="s">
        <v>1043</v>
      </c>
      <c r="H1745" s="144">
        <v>7.2</v>
      </c>
      <c r="I1745" s="145">
        <v>21.02</v>
      </c>
      <c r="J1745" s="145">
        <v>151.34</v>
      </c>
    </row>
    <row r="1746" spans="1:10" x14ac:dyDescent="0.25">
      <c r="A1746" s="173" t="s">
        <v>1049</v>
      </c>
      <c r="B1746" s="146" t="s">
        <v>825</v>
      </c>
      <c r="C1746" s="173" t="s">
        <v>178</v>
      </c>
      <c r="D1746" s="173" t="s">
        <v>1602</v>
      </c>
      <c r="E1746" s="349" t="s">
        <v>1160</v>
      </c>
      <c r="F1746" s="349"/>
      <c r="G1746" s="147" t="s">
        <v>31</v>
      </c>
      <c r="H1746" s="148">
        <v>1</v>
      </c>
      <c r="I1746" s="149">
        <v>4945.1099999999997</v>
      </c>
      <c r="J1746" s="149">
        <v>4945.1099999999997</v>
      </c>
    </row>
    <row r="1747" spans="1:10" x14ac:dyDescent="0.25">
      <c r="A1747" s="169"/>
      <c r="B1747" s="169"/>
      <c r="C1747" s="169"/>
      <c r="D1747" s="169"/>
      <c r="E1747" s="169" t="s">
        <v>1053</v>
      </c>
      <c r="F1747" s="150">
        <v>214.56</v>
      </c>
      <c r="G1747" s="169" t="s">
        <v>1054</v>
      </c>
      <c r="H1747" s="150">
        <v>0</v>
      </c>
      <c r="I1747" s="169" t="s">
        <v>1055</v>
      </c>
      <c r="J1747" s="150">
        <v>214.56</v>
      </c>
    </row>
    <row r="1748" spans="1:10" ht="14.45" customHeight="1" x14ac:dyDescent="0.25">
      <c r="A1748" s="169"/>
      <c r="B1748" s="169"/>
      <c r="C1748" s="169"/>
      <c r="D1748" s="169"/>
      <c r="E1748" s="169" t="s">
        <v>2581</v>
      </c>
      <c r="F1748" s="150">
        <v>0</v>
      </c>
      <c r="G1748" s="169"/>
      <c r="H1748" s="351" t="s">
        <v>2582</v>
      </c>
      <c r="I1748" s="351"/>
      <c r="J1748" s="150">
        <v>5210.3500000000004</v>
      </c>
    </row>
    <row r="1749" spans="1:10" ht="15.75" thickBot="1" x14ac:dyDescent="0.3">
      <c r="A1749" s="161"/>
      <c r="B1749" s="161"/>
      <c r="C1749" s="161"/>
      <c r="D1749" s="161"/>
      <c r="E1749" s="161"/>
      <c r="F1749" s="161"/>
      <c r="G1749" s="161" t="s">
        <v>1056</v>
      </c>
      <c r="H1749" s="151">
        <v>1</v>
      </c>
      <c r="I1749" s="161" t="s">
        <v>1057</v>
      </c>
      <c r="J1749" s="162">
        <v>5210.3500000000004</v>
      </c>
    </row>
    <row r="1750" spans="1:10" ht="15.75" thickTop="1" x14ac:dyDescent="0.25">
      <c r="A1750" s="152"/>
      <c r="B1750" s="152"/>
      <c r="C1750" s="152"/>
      <c r="D1750" s="152"/>
      <c r="E1750" s="152"/>
      <c r="F1750" s="152"/>
      <c r="G1750" s="152"/>
      <c r="H1750" s="152"/>
      <c r="I1750" s="152"/>
      <c r="J1750" s="152"/>
    </row>
    <row r="1751" spans="1:10" x14ac:dyDescent="0.25">
      <c r="A1751" s="170" t="s">
        <v>2431</v>
      </c>
      <c r="B1751" s="139" t="s">
        <v>1029</v>
      </c>
      <c r="C1751" s="170" t="s">
        <v>1030</v>
      </c>
      <c r="D1751" s="170" t="s">
        <v>1031</v>
      </c>
      <c r="E1751" s="352" t="s">
        <v>1032</v>
      </c>
      <c r="F1751" s="352"/>
      <c r="G1751" s="140" t="s">
        <v>1033</v>
      </c>
      <c r="H1751" s="139" t="s">
        <v>1034</v>
      </c>
      <c r="I1751" s="139" t="s">
        <v>1035</v>
      </c>
      <c r="J1751" s="139" t="s">
        <v>1036</v>
      </c>
    </row>
    <row r="1752" spans="1:10" ht="26.45" customHeight="1" x14ac:dyDescent="0.25">
      <c r="A1752" s="171" t="s">
        <v>1037</v>
      </c>
      <c r="B1752" s="136" t="s">
        <v>818</v>
      </c>
      <c r="C1752" s="171" t="s">
        <v>178</v>
      </c>
      <c r="D1752" s="171" t="s">
        <v>819</v>
      </c>
      <c r="E1752" s="353" t="s">
        <v>1103</v>
      </c>
      <c r="F1752" s="353"/>
      <c r="G1752" s="137" t="s">
        <v>187</v>
      </c>
      <c r="H1752" s="141">
        <v>1</v>
      </c>
      <c r="I1752" s="138">
        <v>983.02</v>
      </c>
      <c r="J1752" s="138">
        <v>983.02</v>
      </c>
    </row>
    <row r="1753" spans="1:10" ht="25.5" x14ac:dyDescent="0.25">
      <c r="A1753" s="172" t="s">
        <v>1039</v>
      </c>
      <c r="B1753" s="142" t="s">
        <v>1586</v>
      </c>
      <c r="C1753" s="172" t="s">
        <v>180</v>
      </c>
      <c r="D1753" s="172" t="s">
        <v>1587</v>
      </c>
      <c r="E1753" s="350" t="s">
        <v>1042</v>
      </c>
      <c r="F1753" s="350"/>
      <c r="G1753" s="143" t="s">
        <v>1043</v>
      </c>
      <c r="H1753" s="144">
        <v>3</v>
      </c>
      <c r="I1753" s="145">
        <v>15.82</v>
      </c>
      <c r="J1753" s="145">
        <v>47.46</v>
      </c>
    </row>
    <row r="1754" spans="1:10" ht="25.5" x14ac:dyDescent="0.25">
      <c r="A1754" s="172" t="s">
        <v>1039</v>
      </c>
      <c r="B1754" s="142" t="s">
        <v>1588</v>
      </c>
      <c r="C1754" s="172" t="s">
        <v>180</v>
      </c>
      <c r="D1754" s="172" t="s">
        <v>1589</v>
      </c>
      <c r="E1754" s="350" t="s">
        <v>1042</v>
      </c>
      <c r="F1754" s="350"/>
      <c r="G1754" s="143" t="s">
        <v>1043</v>
      </c>
      <c r="H1754" s="144">
        <v>3</v>
      </c>
      <c r="I1754" s="145">
        <v>21.02</v>
      </c>
      <c r="J1754" s="145">
        <v>63.06</v>
      </c>
    </row>
    <row r="1755" spans="1:10" x14ac:dyDescent="0.25">
      <c r="A1755" s="173" t="s">
        <v>1049</v>
      </c>
      <c r="B1755" s="146" t="s">
        <v>830</v>
      </c>
      <c r="C1755" s="173" t="s">
        <v>178</v>
      </c>
      <c r="D1755" s="173" t="s">
        <v>1603</v>
      </c>
      <c r="E1755" s="349" t="s">
        <v>1160</v>
      </c>
      <c r="F1755" s="349"/>
      <c r="G1755" s="147" t="s">
        <v>31</v>
      </c>
      <c r="H1755" s="148">
        <v>1</v>
      </c>
      <c r="I1755" s="149">
        <v>872.5</v>
      </c>
      <c r="J1755" s="149">
        <v>872.5</v>
      </c>
    </row>
    <row r="1756" spans="1:10" x14ac:dyDescent="0.25">
      <c r="A1756" s="169"/>
      <c r="B1756" s="169"/>
      <c r="C1756" s="169"/>
      <c r="D1756" s="169"/>
      <c r="E1756" s="169" t="s">
        <v>1053</v>
      </c>
      <c r="F1756" s="150">
        <v>89.4</v>
      </c>
      <c r="G1756" s="169" t="s">
        <v>1054</v>
      </c>
      <c r="H1756" s="150">
        <v>0</v>
      </c>
      <c r="I1756" s="169" t="s">
        <v>1055</v>
      </c>
      <c r="J1756" s="150">
        <v>89.4</v>
      </c>
    </row>
    <row r="1757" spans="1:10" ht="14.45" customHeight="1" x14ac:dyDescent="0.25">
      <c r="A1757" s="169"/>
      <c r="B1757" s="169"/>
      <c r="C1757" s="169"/>
      <c r="D1757" s="169"/>
      <c r="E1757" s="169" t="s">
        <v>2581</v>
      </c>
      <c r="F1757" s="150">
        <v>0</v>
      </c>
      <c r="G1757" s="169"/>
      <c r="H1757" s="351" t="s">
        <v>2582</v>
      </c>
      <c r="I1757" s="351"/>
      <c r="J1757" s="150">
        <v>983.02</v>
      </c>
    </row>
    <row r="1758" spans="1:10" ht="15.75" thickBot="1" x14ac:dyDescent="0.3">
      <c r="A1758" s="161"/>
      <c r="B1758" s="161"/>
      <c r="C1758" s="161"/>
      <c r="D1758" s="161"/>
      <c r="E1758" s="161"/>
      <c r="F1758" s="161"/>
      <c r="G1758" s="161" t="s">
        <v>1056</v>
      </c>
      <c r="H1758" s="151">
        <v>1</v>
      </c>
      <c r="I1758" s="161" t="s">
        <v>1057</v>
      </c>
      <c r="J1758" s="162">
        <v>983.02</v>
      </c>
    </row>
    <row r="1759" spans="1:10" ht="15.75" thickTop="1" x14ac:dyDescent="0.25">
      <c r="A1759" s="152"/>
      <c r="B1759" s="152"/>
      <c r="C1759" s="152"/>
      <c r="D1759" s="152"/>
      <c r="E1759" s="152"/>
      <c r="F1759" s="152"/>
      <c r="G1759" s="152"/>
      <c r="H1759" s="152"/>
      <c r="I1759" s="152"/>
      <c r="J1759" s="152"/>
    </row>
    <row r="1760" spans="1:10" x14ac:dyDescent="0.25">
      <c r="A1760" s="170" t="s">
        <v>2432</v>
      </c>
      <c r="B1760" s="139" t="s">
        <v>1029</v>
      </c>
      <c r="C1760" s="170" t="s">
        <v>1030</v>
      </c>
      <c r="D1760" s="170" t="s">
        <v>1031</v>
      </c>
      <c r="E1760" s="352" t="s">
        <v>1032</v>
      </c>
      <c r="F1760" s="352"/>
      <c r="G1760" s="140" t="s">
        <v>1033</v>
      </c>
      <c r="H1760" s="139" t="s">
        <v>1034</v>
      </c>
      <c r="I1760" s="139" t="s">
        <v>1035</v>
      </c>
      <c r="J1760" s="139" t="s">
        <v>1036</v>
      </c>
    </row>
    <row r="1761" spans="1:10" ht="26.45" customHeight="1" x14ac:dyDescent="0.25">
      <c r="A1761" s="171" t="s">
        <v>1037</v>
      </c>
      <c r="B1761" s="136" t="s">
        <v>820</v>
      </c>
      <c r="C1761" s="171" t="s">
        <v>178</v>
      </c>
      <c r="D1761" s="171" t="s">
        <v>821</v>
      </c>
      <c r="E1761" s="353" t="s">
        <v>1103</v>
      </c>
      <c r="F1761" s="353"/>
      <c r="G1761" s="137" t="s">
        <v>187</v>
      </c>
      <c r="H1761" s="141">
        <v>1</v>
      </c>
      <c r="I1761" s="138">
        <v>573.67999999999995</v>
      </c>
      <c r="J1761" s="138">
        <v>573.67999999999995</v>
      </c>
    </row>
    <row r="1762" spans="1:10" ht="25.5" x14ac:dyDescent="0.25">
      <c r="A1762" s="172" t="s">
        <v>1039</v>
      </c>
      <c r="B1762" s="142" t="s">
        <v>1586</v>
      </c>
      <c r="C1762" s="172" t="s">
        <v>180</v>
      </c>
      <c r="D1762" s="172" t="s">
        <v>1587</v>
      </c>
      <c r="E1762" s="350" t="s">
        <v>1042</v>
      </c>
      <c r="F1762" s="350"/>
      <c r="G1762" s="143" t="s">
        <v>1043</v>
      </c>
      <c r="H1762" s="144">
        <v>2</v>
      </c>
      <c r="I1762" s="145">
        <v>15.82</v>
      </c>
      <c r="J1762" s="145">
        <v>31.64</v>
      </c>
    </row>
    <row r="1763" spans="1:10" ht="25.5" x14ac:dyDescent="0.25">
      <c r="A1763" s="172" t="s">
        <v>1039</v>
      </c>
      <c r="B1763" s="142" t="s">
        <v>1588</v>
      </c>
      <c r="C1763" s="172" t="s">
        <v>180</v>
      </c>
      <c r="D1763" s="172" t="s">
        <v>1589</v>
      </c>
      <c r="E1763" s="350" t="s">
        <v>1042</v>
      </c>
      <c r="F1763" s="350"/>
      <c r="G1763" s="143" t="s">
        <v>1043</v>
      </c>
      <c r="H1763" s="144">
        <v>2</v>
      </c>
      <c r="I1763" s="145">
        <v>21.02</v>
      </c>
      <c r="J1763" s="145">
        <v>42.04</v>
      </c>
    </row>
    <row r="1764" spans="1:10" x14ac:dyDescent="0.25">
      <c r="A1764" s="173" t="s">
        <v>1049</v>
      </c>
      <c r="B1764" s="146" t="s">
        <v>833</v>
      </c>
      <c r="C1764" s="173" t="s">
        <v>178</v>
      </c>
      <c r="D1764" s="173" t="s">
        <v>1604</v>
      </c>
      <c r="E1764" s="349" t="s">
        <v>1160</v>
      </c>
      <c r="F1764" s="349"/>
      <c r="G1764" s="147" t="s">
        <v>31</v>
      </c>
      <c r="H1764" s="148">
        <v>1</v>
      </c>
      <c r="I1764" s="149">
        <v>500</v>
      </c>
      <c r="J1764" s="149">
        <v>500</v>
      </c>
    </row>
    <row r="1765" spans="1:10" x14ac:dyDescent="0.25">
      <c r="A1765" s="169"/>
      <c r="B1765" s="169"/>
      <c r="C1765" s="169"/>
      <c r="D1765" s="169"/>
      <c r="E1765" s="169" t="s">
        <v>1053</v>
      </c>
      <c r="F1765" s="150">
        <v>59.6</v>
      </c>
      <c r="G1765" s="169" t="s">
        <v>1054</v>
      </c>
      <c r="H1765" s="150">
        <v>0</v>
      </c>
      <c r="I1765" s="169" t="s">
        <v>1055</v>
      </c>
      <c r="J1765" s="150">
        <v>59.6</v>
      </c>
    </row>
    <row r="1766" spans="1:10" ht="14.45" customHeight="1" x14ac:dyDescent="0.25">
      <c r="A1766" s="169"/>
      <c r="B1766" s="169"/>
      <c r="C1766" s="169"/>
      <c r="D1766" s="169"/>
      <c r="E1766" s="169" t="s">
        <v>2581</v>
      </c>
      <c r="F1766" s="150">
        <v>0</v>
      </c>
      <c r="G1766" s="169"/>
      <c r="H1766" s="351" t="s">
        <v>2582</v>
      </c>
      <c r="I1766" s="351"/>
      <c r="J1766" s="150">
        <v>573.67999999999995</v>
      </c>
    </row>
    <row r="1767" spans="1:10" ht="15.75" thickBot="1" x14ac:dyDescent="0.3">
      <c r="A1767" s="161"/>
      <c r="B1767" s="161"/>
      <c r="C1767" s="161"/>
      <c r="D1767" s="161"/>
      <c r="E1767" s="161"/>
      <c r="F1767" s="161"/>
      <c r="G1767" s="161" t="s">
        <v>1056</v>
      </c>
      <c r="H1767" s="151">
        <v>1</v>
      </c>
      <c r="I1767" s="161" t="s">
        <v>1057</v>
      </c>
      <c r="J1767" s="162">
        <v>573.67999999999995</v>
      </c>
    </row>
    <row r="1768" spans="1:10" ht="15.75" thickTop="1" x14ac:dyDescent="0.25">
      <c r="A1768" s="152"/>
      <c r="B1768" s="152"/>
      <c r="C1768" s="152"/>
      <c r="D1768" s="152"/>
      <c r="E1768" s="152"/>
      <c r="F1768" s="152"/>
      <c r="G1768" s="152"/>
      <c r="H1768" s="152"/>
      <c r="I1768" s="152"/>
      <c r="J1768" s="152"/>
    </row>
    <row r="1769" spans="1:10" x14ac:dyDescent="0.25">
      <c r="A1769" s="174" t="s">
        <v>519</v>
      </c>
      <c r="B1769" s="174"/>
      <c r="C1769" s="174"/>
      <c r="D1769" s="174" t="s">
        <v>823</v>
      </c>
      <c r="E1769" s="174"/>
      <c r="F1769" s="354"/>
      <c r="G1769" s="354"/>
      <c r="H1769" s="166"/>
      <c r="I1769" s="174"/>
      <c r="J1769" s="167">
        <v>53544.639999999999</v>
      </c>
    </row>
    <row r="1770" spans="1:10" x14ac:dyDescent="0.25">
      <c r="A1770" s="170" t="s">
        <v>2433</v>
      </c>
      <c r="B1770" s="139" t="s">
        <v>1029</v>
      </c>
      <c r="C1770" s="170" t="s">
        <v>1030</v>
      </c>
      <c r="D1770" s="170" t="s">
        <v>1031</v>
      </c>
      <c r="E1770" s="352" t="s">
        <v>1032</v>
      </c>
      <c r="F1770" s="352"/>
      <c r="G1770" s="140" t="s">
        <v>1033</v>
      </c>
      <c r="H1770" s="139" t="s">
        <v>1034</v>
      </c>
      <c r="I1770" s="139" t="s">
        <v>1035</v>
      </c>
      <c r="J1770" s="139" t="s">
        <v>1036</v>
      </c>
    </row>
    <row r="1771" spans="1:10" ht="52.9" customHeight="1" x14ac:dyDescent="0.25">
      <c r="A1771" s="171" t="s">
        <v>1037</v>
      </c>
      <c r="B1771" s="136" t="s">
        <v>825</v>
      </c>
      <c r="C1771" s="171" t="s">
        <v>178</v>
      </c>
      <c r="D1771" s="171" t="s">
        <v>826</v>
      </c>
      <c r="E1771" s="353" t="s">
        <v>1103</v>
      </c>
      <c r="F1771" s="353"/>
      <c r="G1771" s="137" t="s">
        <v>187</v>
      </c>
      <c r="H1771" s="141">
        <v>1</v>
      </c>
      <c r="I1771" s="138">
        <v>187.03</v>
      </c>
      <c r="J1771" s="138">
        <v>187.03</v>
      </c>
    </row>
    <row r="1772" spans="1:10" ht="25.5" x14ac:dyDescent="0.25">
      <c r="A1772" s="172" t="s">
        <v>1039</v>
      </c>
      <c r="B1772" s="142" t="s">
        <v>1586</v>
      </c>
      <c r="C1772" s="172" t="s">
        <v>180</v>
      </c>
      <c r="D1772" s="172" t="s">
        <v>1587</v>
      </c>
      <c r="E1772" s="350" t="s">
        <v>1042</v>
      </c>
      <c r="F1772" s="350"/>
      <c r="G1772" s="143" t="s">
        <v>1043</v>
      </c>
      <c r="H1772" s="144">
        <v>0.12889999999999999</v>
      </c>
      <c r="I1772" s="145">
        <v>15.82</v>
      </c>
      <c r="J1772" s="145">
        <v>2.0299999999999998</v>
      </c>
    </row>
    <row r="1773" spans="1:10" ht="25.5" x14ac:dyDescent="0.25">
      <c r="A1773" s="172" t="s">
        <v>1039</v>
      </c>
      <c r="B1773" s="142" t="s">
        <v>1588</v>
      </c>
      <c r="C1773" s="172" t="s">
        <v>180</v>
      </c>
      <c r="D1773" s="172" t="s">
        <v>1589</v>
      </c>
      <c r="E1773" s="350" t="s">
        <v>1042</v>
      </c>
      <c r="F1773" s="350"/>
      <c r="G1773" s="143" t="s">
        <v>1043</v>
      </c>
      <c r="H1773" s="144">
        <v>0.30940000000000001</v>
      </c>
      <c r="I1773" s="145">
        <v>21.02</v>
      </c>
      <c r="J1773" s="145">
        <v>6.5</v>
      </c>
    </row>
    <row r="1774" spans="1:10" ht="51" x14ac:dyDescent="0.25">
      <c r="A1774" s="173" t="s">
        <v>1049</v>
      </c>
      <c r="B1774" s="146" t="s">
        <v>1605</v>
      </c>
      <c r="C1774" s="173" t="s">
        <v>746</v>
      </c>
      <c r="D1774" s="173" t="s">
        <v>1606</v>
      </c>
      <c r="E1774" s="349" t="s">
        <v>1052</v>
      </c>
      <c r="F1774" s="349"/>
      <c r="G1774" s="147" t="s">
        <v>692</v>
      </c>
      <c r="H1774" s="148">
        <v>2</v>
      </c>
      <c r="I1774" s="149">
        <v>33.119999999999997</v>
      </c>
      <c r="J1774" s="149">
        <v>66.239999999999995</v>
      </c>
    </row>
    <row r="1775" spans="1:10" ht="38.25" x14ac:dyDescent="0.25">
      <c r="A1775" s="173" t="s">
        <v>1049</v>
      </c>
      <c r="B1775" s="146" t="s">
        <v>1607</v>
      </c>
      <c r="C1775" s="173" t="s">
        <v>746</v>
      </c>
      <c r="D1775" s="173" t="s">
        <v>1608</v>
      </c>
      <c r="E1775" s="349" t="s">
        <v>1052</v>
      </c>
      <c r="F1775" s="349"/>
      <c r="G1775" s="147" t="s">
        <v>692</v>
      </c>
      <c r="H1775" s="148">
        <v>1</v>
      </c>
      <c r="I1775" s="149">
        <v>112.26</v>
      </c>
      <c r="J1775" s="149">
        <v>112.26</v>
      </c>
    </row>
    <row r="1776" spans="1:10" x14ac:dyDescent="0.25">
      <c r="A1776" s="169"/>
      <c r="B1776" s="169"/>
      <c r="C1776" s="169"/>
      <c r="D1776" s="169"/>
      <c r="E1776" s="169" t="s">
        <v>1053</v>
      </c>
      <c r="F1776" s="150">
        <v>6.99</v>
      </c>
      <c r="G1776" s="169" t="s">
        <v>1054</v>
      </c>
      <c r="H1776" s="150">
        <v>0</v>
      </c>
      <c r="I1776" s="169" t="s">
        <v>1055</v>
      </c>
      <c r="J1776" s="150">
        <v>6.99</v>
      </c>
    </row>
    <row r="1777" spans="1:10" ht="14.45" customHeight="1" x14ac:dyDescent="0.25">
      <c r="A1777" s="169"/>
      <c r="B1777" s="169"/>
      <c r="C1777" s="169"/>
      <c r="D1777" s="169"/>
      <c r="E1777" s="169" t="s">
        <v>2581</v>
      </c>
      <c r="F1777" s="150">
        <v>0</v>
      </c>
      <c r="G1777" s="169"/>
      <c r="H1777" s="351" t="s">
        <v>2582</v>
      </c>
      <c r="I1777" s="351"/>
      <c r="J1777" s="150">
        <v>187.03</v>
      </c>
    </row>
    <row r="1778" spans="1:10" ht="15.75" thickBot="1" x14ac:dyDescent="0.3">
      <c r="A1778" s="161"/>
      <c r="B1778" s="161"/>
      <c r="C1778" s="161"/>
      <c r="D1778" s="161"/>
      <c r="E1778" s="161"/>
      <c r="F1778" s="161"/>
      <c r="G1778" s="161" t="s">
        <v>1056</v>
      </c>
      <c r="H1778" s="151">
        <v>227</v>
      </c>
      <c r="I1778" s="161" t="s">
        <v>1057</v>
      </c>
      <c r="J1778" s="162">
        <v>42455.81</v>
      </c>
    </row>
    <row r="1779" spans="1:10" ht="15.75" thickTop="1" x14ac:dyDescent="0.25">
      <c r="A1779" s="152"/>
      <c r="B1779" s="152"/>
      <c r="C1779" s="152"/>
      <c r="D1779" s="152"/>
      <c r="E1779" s="152"/>
      <c r="F1779" s="152"/>
      <c r="G1779" s="152"/>
      <c r="H1779" s="152"/>
      <c r="I1779" s="152"/>
      <c r="J1779" s="152"/>
    </row>
    <row r="1780" spans="1:10" x14ac:dyDescent="0.25">
      <c r="A1780" s="170" t="s">
        <v>2434</v>
      </c>
      <c r="B1780" s="139" t="s">
        <v>1029</v>
      </c>
      <c r="C1780" s="170" t="s">
        <v>1030</v>
      </c>
      <c r="D1780" s="170" t="s">
        <v>1031</v>
      </c>
      <c r="E1780" s="352" t="s">
        <v>1032</v>
      </c>
      <c r="F1780" s="352"/>
      <c r="G1780" s="140" t="s">
        <v>1033</v>
      </c>
      <c r="H1780" s="139" t="s">
        <v>1034</v>
      </c>
      <c r="I1780" s="139" t="s">
        <v>1035</v>
      </c>
      <c r="J1780" s="139" t="s">
        <v>1036</v>
      </c>
    </row>
    <row r="1781" spans="1:10" ht="52.9" customHeight="1" x14ac:dyDescent="0.25">
      <c r="A1781" s="171" t="s">
        <v>1037</v>
      </c>
      <c r="B1781" s="136" t="s">
        <v>830</v>
      </c>
      <c r="C1781" s="171" t="s">
        <v>178</v>
      </c>
      <c r="D1781" s="171" t="s">
        <v>831</v>
      </c>
      <c r="E1781" s="353" t="s">
        <v>1103</v>
      </c>
      <c r="F1781" s="353"/>
      <c r="G1781" s="137" t="s">
        <v>187</v>
      </c>
      <c r="H1781" s="141">
        <v>1</v>
      </c>
      <c r="I1781" s="138">
        <v>187.34</v>
      </c>
      <c r="J1781" s="138">
        <v>187.34</v>
      </c>
    </row>
    <row r="1782" spans="1:10" ht="25.5" x14ac:dyDescent="0.25">
      <c r="A1782" s="172" t="s">
        <v>1039</v>
      </c>
      <c r="B1782" s="142" t="s">
        <v>1586</v>
      </c>
      <c r="C1782" s="172" t="s">
        <v>180</v>
      </c>
      <c r="D1782" s="172" t="s">
        <v>1587</v>
      </c>
      <c r="E1782" s="350" t="s">
        <v>1042</v>
      </c>
      <c r="F1782" s="350"/>
      <c r="G1782" s="143" t="s">
        <v>1043</v>
      </c>
      <c r="H1782" s="144">
        <v>0.1963</v>
      </c>
      <c r="I1782" s="145">
        <v>15.82</v>
      </c>
      <c r="J1782" s="145">
        <v>3.1</v>
      </c>
    </row>
    <row r="1783" spans="1:10" ht="25.5" x14ac:dyDescent="0.25">
      <c r="A1783" s="172" t="s">
        <v>1039</v>
      </c>
      <c r="B1783" s="142" t="s">
        <v>1588</v>
      </c>
      <c r="C1783" s="172" t="s">
        <v>180</v>
      </c>
      <c r="D1783" s="172" t="s">
        <v>1589</v>
      </c>
      <c r="E1783" s="350" t="s">
        <v>1042</v>
      </c>
      <c r="F1783" s="350"/>
      <c r="G1783" s="143" t="s">
        <v>1043</v>
      </c>
      <c r="H1783" s="144">
        <v>0.47099999999999997</v>
      </c>
      <c r="I1783" s="145">
        <v>21.02</v>
      </c>
      <c r="J1783" s="145">
        <v>9.9</v>
      </c>
    </row>
    <row r="1784" spans="1:10" ht="51" x14ac:dyDescent="0.25">
      <c r="A1784" s="173" t="s">
        <v>1049</v>
      </c>
      <c r="B1784" s="146" t="s">
        <v>1605</v>
      </c>
      <c r="C1784" s="173" t="s">
        <v>746</v>
      </c>
      <c r="D1784" s="173" t="s">
        <v>1606</v>
      </c>
      <c r="E1784" s="349" t="s">
        <v>1052</v>
      </c>
      <c r="F1784" s="349"/>
      <c r="G1784" s="147" t="s">
        <v>692</v>
      </c>
      <c r="H1784" s="148">
        <v>2</v>
      </c>
      <c r="I1784" s="149">
        <v>33.119999999999997</v>
      </c>
      <c r="J1784" s="149">
        <v>66.239999999999995</v>
      </c>
    </row>
    <row r="1785" spans="1:10" ht="38.25" x14ac:dyDescent="0.25">
      <c r="A1785" s="173" t="s">
        <v>1049</v>
      </c>
      <c r="B1785" s="146" t="s">
        <v>1609</v>
      </c>
      <c r="C1785" s="173" t="s">
        <v>746</v>
      </c>
      <c r="D1785" s="173" t="s">
        <v>1610</v>
      </c>
      <c r="E1785" s="349" t="s">
        <v>1052</v>
      </c>
      <c r="F1785" s="349"/>
      <c r="G1785" s="147" t="s">
        <v>692</v>
      </c>
      <c r="H1785" s="148">
        <v>1</v>
      </c>
      <c r="I1785" s="149">
        <v>108.1</v>
      </c>
      <c r="J1785" s="149">
        <v>108.1</v>
      </c>
    </row>
    <row r="1786" spans="1:10" x14ac:dyDescent="0.25">
      <c r="A1786" s="169"/>
      <c r="B1786" s="169"/>
      <c r="C1786" s="169"/>
      <c r="D1786" s="169"/>
      <c r="E1786" s="169" t="s">
        <v>1053</v>
      </c>
      <c r="F1786" s="150">
        <v>10.65</v>
      </c>
      <c r="G1786" s="169" t="s">
        <v>1054</v>
      </c>
      <c r="H1786" s="150">
        <v>0</v>
      </c>
      <c r="I1786" s="169" t="s">
        <v>1055</v>
      </c>
      <c r="J1786" s="150">
        <v>10.65</v>
      </c>
    </row>
    <row r="1787" spans="1:10" ht="14.45" customHeight="1" x14ac:dyDescent="0.25">
      <c r="A1787" s="169"/>
      <c r="B1787" s="169"/>
      <c r="C1787" s="169"/>
      <c r="D1787" s="169"/>
      <c r="E1787" s="169" t="s">
        <v>2581</v>
      </c>
      <c r="F1787" s="150">
        <v>0</v>
      </c>
      <c r="G1787" s="169"/>
      <c r="H1787" s="351" t="s">
        <v>2582</v>
      </c>
      <c r="I1787" s="351"/>
      <c r="J1787" s="150">
        <v>187.34</v>
      </c>
    </row>
    <row r="1788" spans="1:10" ht="15.75" thickBot="1" x14ac:dyDescent="0.3">
      <c r="A1788" s="161"/>
      <c r="B1788" s="161"/>
      <c r="C1788" s="161"/>
      <c r="D1788" s="161"/>
      <c r="E1788" s="161"/>
      <c r="F1788" s="161"/>
      <c r="G1788" s="161" t="s">
        <v>1056</v>
      </c>
      <c r="H1788" s="151">
        <v>4</v>
      </c>
      <c r="I1788" s="161" t="s">
        <v>1057</v>
      </c>
      <c r="J1788" s="162">
        <v>749.36</v>
      </c>
    </row>
    <row r="1789" spans="1:10" ht="15.75" thickTop="1" x14ac:dyDescent="0.25">
      <c r="A1789" s="152"/>
      <c r="B1789" s="152"/>
      <c r="C1789" s="152"/>
      <c r="D1789" s="152"/>
      <c r="E1789" s="152"/>
      <c r="F1789" s="152"/>
      <c r="G1789" s="152"/>
      <c r="H1789" s="152"/>
      <c r="I1789" s="152"/>
      <c r="J1789" s="152"/>
    </row>
    <row r="1790" spans="1:10" x14ac:dyDescent="0.25">
      <c r="A1790" s="170" t="s">
        <v>2435</v>
      </c>
      <c r="B1790" s="139" t="s">
        <v>1029</v>
      </c>
      <c r="C1790" s="170" t="s">
        <v>1030</v>
      </c>
      <c r="D1790" s="170" t="s">
        <v>1031</v>
      </c>
      <c r="E1790" s="352" t="s">
        <v>1032</v>
      </c>
      <c r="F1790" s="352"/>
      <c r="G1790" s="140" t="s">
        <v>1033</v>
      </c>
      <c r="H1790" s="139" t="s">
        <v>1034</v>
      </c>
      <c r="I1790" s="139" t="s">
        <v>1035</v>
      </c>
      <c r="J1790" s="139" t="s">
        <v>1036</v>
      </c>
    </row>
    <row r="1791" spans="1:10" ht="26.45" customHeight="1" x14ac:dyDescent="0.25">
      <c r="A1791" s="171" t="s">
        <v>1037</v>
      </c>
      <c r="B1791" s="136" t="s">
        <v>833</v>
      </c>
      <c r="C1791" s="171" t="s">
        <v>178</v>
      </c>
      <c r="D1791" s="171" t="s">
        <v>834</v>
      </c>
      <c r="E1791" s="353" t="s">
        <v>1103</v>
      </c>
      <c r="F1791" s="353"/>
      <c r="G1791" s="137" t="s">
        <v>187</v>
      </c>
      <c r="H1791" s="141">
        <v>1</v>
      </c>
      <c r="I1791" s="138">
        <v>52.69</v>
      </c>
      <c r="J1791" s="138">
        <v>52.69</v>
      </c>
    </row>
    <row r="1792" spans="1:10" ht="25.5" x14ac:dyDescent="0.25">
      <c r="A1792" s="172" t="s">
        <v>1039</v>
      </c>
      <c r="B1792" s="142" t="s">
        <v>1586</v>
      </c>
      <c r="C1792" s="172" t="s">
        <v>180</v>
      </c>
      <c r="D1792" s="172" t="s">
        <v>1587</v>
      </c>
      <c r="E1792" s="350" t="s">
        <v>1042</v>
      </c>
      <c r="F1792" s="350"/>
      <c r="G1792" s="143" t="s">
        <v>1043</v>
      </c>
      <c r="H1792" s="144">
        <v>0.19719999999999999</v>
      </c>
      <c r="I1792" s="145">
        <v>15.82</v>
      </c>
      <c r="J1792" s="145">
        <v>3.11</v>
      </c>
    </row>
    <row r="1793" spans="1:10" ht="25.5" x14ac:dyDescent="0.25">
      <c r="A1793" s="172" t="s">
        <v>1039</v>
      </c>
      <c r="B1793" s="142" t="s">
        <v>1588</v>
      </c>
      <c r="C1793" s="172" t="s">
        <v>180</v>
      </c>
      <c r="D1793" s="172" t="s">
        <v>1589</v>
      </c>
      <c r="E1793" s="350" t="s">
        <v>1042</v>
      </c>
      <c r="F1793" s="350"/>
      <c r="G1793" s="143" t="s">
        <v>1043</v>
      </c>
      <c r="H1793" s="144">
        <v>0.47320000000000001</v>
      </c>
      <c r="I1793" s="145">
        <v>21.02</v>
      </c>
      <c r="J1793" s="145">
        <v>9.94</v>
      </c>
    </row>
    <row r="1794" spans="1:10" ht="38.25" x14ac:dyDescent="0.25">
      <c r="A1794" s="173" t="s">
        <v>1049</v>
      </c>
      <c r="B1794" s="146" t="s">
        <v>1611</v>
      </c>
      <c r="C1794" s="173" t="s">
        <v>180</v>
      </c>
      <c r="D1794" s="173" t="s">
        <v>1612</v>
      </c>
      <c r="E1794" s="349" t="s">
        <v>1052</v>
      </c>
      <c r="F1794" s="349"/>
      <c r="G1794" s="147" t="s">
        <v>187</v>
      </c>
      <c r="H1794" s="148">
        <v>1</v>
      </c>
      <c r="I1794" s="149">
        <v>30.69</v>
      </c>
      <c r="J1794" s="149">
        <v>30.69</v>
      </c>
    </row>
    <row r="1795" spans="1:10" ht="25.5" x14ac:dyDescent="0.25">
      <c r="A1795" s="173" t="s">
        <v>1049</v>
      </c>
      <c r="B1795" s="146" t="s">
        <v>1613</v>
      </c>
      <c r="C1795" s="173" t="s">
        <v>180</v>
      </c>
      <c r="D1795" s="173" t="s">
        <v>1614</v>
      </c>
      <c r="E1795" s="349" t="s">
        <v>1052</v>
      </c>
      <c r="F1795" s="349"/>
      <c r="G1795" s="147" t="s">
        <v>187</v>
      </c>
      <c r="H1795" s="148">
        <v>1</v>
      </c>
      <c r="I1795" s="149">
        <v>8.9499999999999993</v>
      </c>
      <c r="J1795" s="149">
        <v>8.9499999999999993</v>
      </c>
    </row>
    <row r="1796" spans="1:10" x14ac:dyDescent="0.25">
      <c r="A1796" s="169"/>
      <c r="B1796" s="169"/>
      <c r="C1796" s="169"/>
      <c r="D1796" s="169"/>
      <c r="E1796" s="169" t="s">
        <v>1053</v>
      </c>
      <c r="F1796" s="150">
        <v>10.7</v>
      </c>
      <c r="G1796" s="169" t="s">
        <v>1054</v>
      </c>
      <c r="H1796" s="150">
        <v>0</v>
      </c>
      <c r="I1796" s="169" t="s">
        <v>1055</v>
      </c>
      <c r="J1796" s="150">
        <v>10.7</v>
      </c>
    </row>
    <row r="1797" spans="1:10" ht="14.45" customHeight="1" x14ac:dyDescent="0.25">
      <c r="A1797" s="169"/>
      <c r="B1797" s="169"/>
      <c r="C1797" s="169"/>
      <c r="D1797" s="169"/>
      <c r="E1797" s="169" t="s">
        <v>2581</v>
      </c>
      <c r="F1797" s="150">
        <v>0</v>
      </c>
      <c r="G1797" s="169"/>
      <c r="H1797" s="351" t="s">
        <v>2582</v>
      </c>
      <c r="I1797" s="351"/>
      <c r="J1797" s="150">
        <v>52.69</v>
      </c>
    </row>
    <row r="1798" spans="1:10" ht="15.75" thickBot="1" x14ac:dyDescent="0.3">
      <c r="A1798" s="161"/>
      <c r="B1798" s="161"/>
      <c r="C1798" s="161"/>
      <c r="D1798" s="161"/>
      <c r="E1798" s="161"/>
      <c r="F1798" s="161"/>
      <c r="G1798" s="161" t="s">
        <v>1056</v>
      </c>
      <c r="H1798" s="151">
        <v>3</v>
      </c>
      <c r="I1798" s="161" t="s">
        <v>1057</v>
      </c>
      <c r="J1798" s="162">
        <v>158.07</v>
      </c>
    </row>
    <row r="1799" spans="1:10" ht="15.75" thickTop="1" x14ac:dyDescent="0.25">
      <c r="A1799" s="152"/>
      <c r="B1799" s="152"/>
      <c r="C1799" s="152"/>
      <c r="D1799" s="152"/>
      <c r="E1799" s="152"/>
      <c r="F1799" s="152"/>
      <c r="G1799" s="152"/>
      <c r="H1799" s="152"/>
      <c r="I1799" s="152"/>
      <c r="J1799" s="152"/>
    </row>
    <row r="1800" spans="1:10" x14ac:dyDescent="0.25">
      <c r="A1800" s="170" t="s">
        <v>2436</v>
      </c>
      <c r="B1800" s="139" t="s">
        <v>1029</v>
      </c>
      <c r="C1800" s="170" t="s">
        <v>1030</v>
      </c>
      <c r="D1800" s="170" t="s">
        <v>1031</v>
      </c>
      <c r="E1800" s="352" t="s">
        <v>1032</v>
      </c>
      <c r="F1800" s="352"/>
      <c r="G1800" s="140" t="s">
        <v>1033</v>
      </c>
      <c r="H1800" s="139" t="s">
        <v>1034</v>
      </c>
      <c r="I1800" s="139" t="s">
        <v>1035</v>
      </c>
      <c r="J1800" s="139" t="s">
        <v>1036</v>
      </c>
    </row>
    <row r="1801" spans="1:10" ht="26.45" customHeight="1" x14ac:dyDescent="0.25">
      <c r="A1801" s="171" t="s">
        <v>1037</v>
      </c>
      <c r="B1801" s="136" t="s">
        <v>268</v>
      </c>
      <c r="C1801" s="171" t="s">
        <v>180</v>
      </c>
      <c r="D1801" s="171" t="s">
        <v>2341</v>
      </c>
      <c r="E1801" s="353" t="s">
        <v>1103</v>
      </c>
      <c r="F1801" s="353"/>
      <c r="G1801" s="137" t="s">
        <v>187</v>
      </c>
      <c r="H1801" s="141">
        <v>1</v>
      </c>
      <c r="I1801" s="138">
        <v>27.43</v>
      </c>
      <c r="J1801" s="138">
        <v>27.43</v>
      </c>
    </row>
    <row r="1802" spans="1:10" ht="25.5" x14ac:dyDescent="0.25">
      <c r="A1802" s="172" t="s">
        <v>1039</v>
      </c>
      <c r="B1802" s="142" t="s">
        <v>1586</v>
      </c>
      <c r="C1802" s="172" t="s">
        <v>180</v>
      </c>
      <c r="D1802" s="172" t="s">
        <v>1587</v>
      </c>
      <c r="E1802" s="350" t="s">
        <v>1042</v>
      </c>
      <c r="F1802" s="350"/>
      <c r="G1802" s="143" t="s">
        <v>1043</v>
      </c>
      <c r="H1802" s="144">
        <v>7.4800000000000005E-2</v>
      </c>
      <c r="I1802" s="145">
        <v>15.82</v>
      </c>
      <c r="J1802" s="145">
        <v>1.18</v>
      </c>
    </row>
    <row r="1803" spans="1:10" ht="25.5" x14ac:dyDescent="0.25">
      <c r="A1803" s="172" t="s">
        <v>1039</v>
      </c>
      <c r="B1803" s="142" t="s">
        <v>1588</v>
      </c>
      <c r="C1803" s="172" t="s">
        <v>180</v>
      </c>
      <c r="D1803" s="172" t="s">
        <v>1589</v>
      </c>
      <c r="E1803" s="350" t="s">
        <v>1042</v>
      </c>
      <c r="F1803" s="350"/>
      <c r="G1803" s="143" t="s">
        <v>1043</v>
      </c>
      <c r="H1803" s="144">
        <v>0.17949999999999999</v>
      </c>
      <c r="I1803" s="145">
        <v>21.02</v>
      </c>
      <c r="J1803" s="145">
        <v>3.77</v>
      </c>
    </row>
    <row r="1804" spans="1:10" ht="25.5" x14ac:dyDescent="0.25">
      <c r="A1804" s="173" t="s">
        <v>1049</v>
      </c>
      <c r="B1804" s="146" t="s">
        <v>1615</v>
      </c>
      <c r="C1804" s="173" t="s">
        <v>180</v>
      </c>
      <c r="D1804" s="173" t="s">
        <v>1616</v>
      </c>
      <c r="E1804" s="349" t="s">
        <v>1052</v>
      </c>
      <c r="F1804" s="349"/>
      <c r="G1804" s="147" t="s">
        <v>187</v>
      </c>
      <c r="H1804" s="148">
        <v>1</v>
      </c>
      <c r="I1804" s="149">
        <v>22.48</v>
      </c>
      <c r="J1804" s="149">
        <v>22.48</v>
      </c>
    </row>
    <row r="1805" spans="1:10" x14ac:dyDescent="0.25">
      <c r="A1805" s="169"/>
      <c r="B1805" s="169"/>
      <c r="C1805" s="169"/>
      <c r="D1805" s="169"/>
      <c r="E1805" s="169" t="s">
        <v>1053</v>
      </c>
      <c r="F1805" s="150">
        <v>4.0599999999999996</v>
      </c>
      <c r="G1805" s="169" t="s">
        <v>1054</v>
      </c>
      <c r="H1805" s="150">
        <v>0</v>
      </c>
      <c r="I1805" s="169" t="s">
        <v>1055</v>
      </c>
      <c r="J1805" s="150">
        <v>4.0599999999999996</v>
      </c>
    </row>
    <row r="1806" spans="1:10" ht="14.45" customHeight="1" x14ac:dyDescent="0.25">
      <c r="A1806" s="169"/>
      <c r="B1806" s="169"/>
      <c r="C1806" s="169"/>
      <c r="D1806" s="169"/>
      <c r="E1806" s="169" t="s">
        <v>2581</v>
      </c>
      <c r="F1806" s="150">
        <v>0</v>
      </c>
      <c r="G1806" s="169"/>
      <c r="H1806" s="351" t="s">
        <v>2582</v>
      </c>
      <c r="I1806" s="351"/>
      <c r="J1806" s="150">
        <v>27.43</v>
      </c>
    </row>
    <row r="1807" spans="1:10" ht="15.75" thickBot="1" x14ac:dyDescent="0.3">
      <c r="A1807" s="161"/>
      <c r="B1807" s="161"/>
      <c r="C1807" s="161"/>
      <c r="D1807" s="161"/>
      <c r="E1807" s="161"/>
      <c r="F1807" s="161"/>
      <c r="G1807" s="161" t="s">
        <v>1056</v>
      </c>
      <c r="H1807" s="151">
        <v>78</v>
      </c>
      <c r="I1807" s="161" t="s">
        <v>1057</v>
      </c>
      <c r="J1807" s="162">
        <v>2139.54</v>
      </c>
    </row>
    <row r="1808" spans="1:10" ht="15.75" thickTop="1" x14ac:dyDescent="0.25">
      <c r="A1808" s="152"/>
      <c r="B1808" s="152"/>
      <c r="C1808" s="152"/>
      <c r="D1808" s="152"/>
      <c r="E1808" s="152"/>
      <c r="F1808" s="152"/>
      <c r="G1808" s="152"/>
      <c r="H1808" s="152"/>
      <c r="I1808" s="152"/>
      <c r="J1808" s="152"/>
    </row>
    <row r="1809" spans="1:10" x14ac:dyDescent="0.25">
      <c r="A1809" s="170" t="s">
        <v>2437</v>
      </c>
      <c r="B1809" s="139" t="s">
        <v>1029</v>
      </c>
      <c r="C1809" s="170" t="s">
        <v>1030</v>
      </c>
      <c r="D1809" s="170" t="s">
        <v>1031</v>
      </c>
      <c r="E1809" s="352" t="s">
        <v>1032</v>
      </c>
      <c r="F1809" s="352"/>
      <c r="G1809" s="140" t="s">
        <v>1033</v>
      </c>
      <c r="H1809" s="139" t="s">
        <v>1034</v>
      </c>
      <c r="I1809" s="139" t="s">
        <v>1035</v>
      </c>
      <c r="J1809" s="139" t="s">
        <v>1036</v>
      </c>
    </row>
    <row r="1810" spans="1:10" ht="26.45" customHeight="1" x14ac:dyDescent="0.25">
      <c r="A1810" s="171" t="s">
        <v>1037</v>
      </c>
      <c r="B1810" s="136" t="s">
        <v>837</v>
      </c>
      <c r="C1810" s="171" t="s">
        <v>180</v>
      </c>
      <c r="D1810" s="171" t="s">
        <v>838</v>
      </c>
      <c r="E1810" s="353" t="s">
        <v>1103</v>
      </c>
      <c r="F1810" s="353"/>
      <c r="G1810" s="137" t="s">
        <v>187</v>
      </c>
      <c r="H1810" s="141">
        <v>1</v>
      </c>
      <c r="I1810" s="138">
        <v>18.59</v>
      </c>
      <c r="J1810" s="138">
        <v>18.59</v>
      </c>
    </row>
    <row r="1811" spans="1:10" ht="39.6" customHeight="1" x14ac:dyDescent="0.25">
      <c r="A1811" s="172" t="s">
        <v>1039</v>
      </c>
      <c r="B1811" s="142" t="s">
        <v>1617</v>
      </c>
      <c r="C1811" s="172" t="s">
        <v>180</v>
      </c>
      <c r="D1811" s="172" t="s">
        <v>1618</v>
      </c>
      <c r="E1811" s="350" t="s">
        <v>1103</v>
      </c>
      <c r="F1811" s="350"/>
      <c r="G1811" s="143" t="s">
        <v>187</v>
      </c>
      <c r="H1811" s="144">
        <v>1</v>
      </c>
      <c r="I1811" s="145">
        <v>5.62</v>
      </c>
      <c r="J1811" s="145">
        <v>5.62</v>
      </c>
    </row>
    <row r="1812" spans="1:10" ht="26.45" customHeight="1" x14ac:dyDescent="0.25">
      <c r="A1812" s="172" t="s">
        <v>1039</v>
      </c>
      <c r="B1812" s="142" t="s">
        <v>1619</v>
      </c>
      <c r="C1812" s="172" t="s">
        <v>180</v>
      </c>
      <c r="D1812" s="172" t="s">
        <v>1620</v>
      </c>
      <c r="E1812" s="350" t="s">
        <v>1103</v>
      </c>
      <c r="F1812" s="350"/>
      <c r="G1812" s="143" t="s">
        <v>187</v>
      </c>
      <c r="H1812" s="144">
        <v>1</v>
      </c>
      <c r="I1812" s="145">
        <v>12.97</v>
      </c>
      <c r="J1812" s="145">
        <v>12.97</v>
      </c>
    </row>
    <row r="1813" spans="1:10" x14ac:dyDescent="0.25">
      <c r="A1813" s="169"/>
      <c r="B1813" s="169"/>
      <c r="C1813" s="169"/>
      <c r="D1813" s="169"/>
      <c r="E1813" s="169" t="s">
        <v>1053</v>
      </c>
      <c r="F1813" s="150">
        <v>8.86</v>
      </c>
      <c r="G1813" s="169" t="s">
        <v>1054</v>
      </c>
      <c r="H1813" s="150">
        <v>0</v>
      </c>
      <c r="I1813" s="169" t="s">
        <v>1055</v>
      </c>
      <c r="J1813" s="150">
        <v>8.86</v>
      </c>
    </row>
    <row r="1814" spans="1:10" ht="14.45" customHeight="1" x14ac:dyDescent="0.25">
      <c r="A1814" s="169"/>
      <c r="B1814" s="169"/>
      <c r="C1814" s="169"/>
      <c r="D1814" s="169"/>
      <c r="E1814" s="169" t="s">
        <v>2581</v>
      </c>
      <c r="F1814" s="150">
        <v>0</v>
      </c>
      <c r="G1814" s="169"/>
      <c r="H1814" s="351" t="s">
        <v>2582</v>
      </c>
      <c r="I1814" s="351"/>
      <c r="J1814" s="150">
        <v>18.59</v>
      </c>
    </row>
    <row r="1815" spans="1:10" ht="15.75" thickBot="1" x14ac:dyDescent="0.3">
      <c r="A1815" s="161"/>
      <c r="B1815" s="161"/>
      <c r="C1815" s="161"/>
      <c r="D1815" s="161"/>
      <c r="E1815" s="161"/>
      <c r="F1815" s="161"/>
      <c r="G1815" s="161" t="s">
        <v>1056</v>
      </c>
      <c r="H1815" s="151">
        <v>11</v>
      </c>
      <c r="I1815" s="161" t="s">
        <v>1057</v>
      </c>
      <c r="J1815" s="162">
        <v>204.49</v>
      </c>
    </row>
    <row r="1816" spans="1:10" ht="15.75" thickTop="1" x14ac:dyDescent="0.25">
      <c r="A1816" s="152"/>
      <c r="B1816" s="152"/>
      <c r="C1816" s="152"/>
      <c r="D1816" s="152"/>
      <c r="E1816" s="152"/>
      <c r="F1816" s="152"/>
      <c r="G1816" s="152"/>
      <c r="H1816" s="152"/>
      <c r="I1816" s="152"/>
      <c r="J1816" s="152"/>
    </row>
    <row r="1817" spans="1:10" x14ac:dyDescent="0.25">
      <c r="A1817" s="170" t="s">
        <v>2438</v>
      </c>
      <c r="B1817" s="139" t="s">
        <v>1029</v>
      </c>
      <c r="C1817" s="170" t="s">
        <v>1030</v>
      </c>
      <c r="D1817" s="170" t="s">
        <v>1031</v>
      </c>
      <c r="E1817" s="352" t="s">
        <v>1032</v>
      </c>
      <c r="F1817" s="352"/>
      <c r="G1817" s="140" t="s">
        <v>1033</v>
      </c>
      <c r="H1817" s="139" t="s">
        <v>1034</v>
      </c>
      <c r="I1817" s="139" t="s">
        <v>1035</v>
      </c>
      <c r="J1817" s="139" t="s">
        <v>1036</v>
      </c>
    </row>
    <row r="1818" spans="1:10" ht="26.45" customHeight="1" x14ac:dyDescent="0.25">
      <c r="A1818" s="171" t="s">
        <v>1037</v>
      </c>
      <c r="B1818" s="136" t="s">
        <v>840</v>
      </c>
      <c r="C1818" s="171" t="s">
        <v>180</v>
      </c>
      <c r="D1818" s="171" t="s">
        <v>841</v>
      </c>
      <c r="E1818" s="353" t="s">
        <v>1103</v>
      </c>
      <c r="F1818" s="353"/>
      <c r="G1818" s="137" t="s">
        <v>187</v>
      </c>
      <c r="H1818" s="141">
        <v>1</v>
      </c>
      <c r="I1818" s="138">
        <v>29.37</v>
      </c>
      <c r="J1818" s="138">
        <v>29.37</v>
      </c>
    </row>
    <row r="1819" spans="1:10" ht="39.6" customHeight="1" x14ac:dyDescent="0.25">
      <c r="A1819" s="172" t="s">
        <v>1039</v>
      </c>
      <c r="B1819" s="142" t="s">
        <v>1617</v>
      </c>
      <c r="C1819" s="172" t="s">
        <v>180</v>
      </c>
      <c r="D1819" s="172" t="s">
        <v>1618</v>
      </c>
      <c r="E1819" s="350" t="s">
        <v>1103</v>
      </c>
      <c r="F1819" s="350"/>
      <c r="G1819" s="143" t="s">
        <v>187</v>
      </c>
      <c r="H1819" s="144">
        <v>1</v>
      </c>
      <c r="I1819" s="145">
        <v>5.62</v>
      </c>
      <c r="J1819" s="145">
        <v>5.62</v>
      </c>
    </row>
    <row r="1820" spans="1:10" ht="26.45" customHeight="1" x14ac:dyDescent="0.25">
      <c r="A1820" s="172" t="s">
        <v>1039</v>
      </c>
      <c r="B1820" s="142" t="s">
        <v>1621</v>
      </c>
      <c r="C1820" s="172" t="s">
        <v>180</v>
      </c>
      <c r="D1820" s="172" t="s">
        <v>1622</v>
      </c>
      <c r="E1820" s="350" t="s">
        <v>1103</v>
      </c>
      <c r="F1820" s="350"/>
      <c r="G1820" s="143" t="s">
        <v>187</v>
      </c>
      <c r="H1820" s="144">
        <v>1</v>
      </c>
      <c r="I1820" s="145">
        <v>23.75</v>
      </c>
      <c r="J1820" s="145">
        <v>23.75</v>
      </c>
    </row>
    <row r="1821" spans="1:10" x14ac:dyDescent="0.25">
      <c r="A1821" s="169"/>
      <c r="B1821" s="169"/>
      <c r="C1821" s="169"/>
      <c r="D1821" s="169"/>
      <c r="E1821" s="169" t="s">
        <v>1053</v>
      </c>
      <c r="F1821" s="150">
        <v>13.78</v>
      </c>
      <c r="G1821" s="169" t="s">
        <v>1054</v>
      </c>
      <c r="H1821" s="150">
        <v>0</v>
      </c>
      <c r="I1821" s="169" t="s">
        <v>1055</v>
      </c>
      <c r="J1821" s="150">
        <v>13.78</v>
      </c>
    </row>
    <row r="1822" spans="1:10" ht="14.45" customHeight="1" x14ac:dyDescent="0.25">
      <c r="A1822" s="169"/>
      <c r="B1822" s="169"/>
      <c r="C1822" s="169"/>
      <c r="D1822" s="169"/>
      <c r="E1822" s="169" t="s">
        <v>2581</v>
      </c>
      <c r="F1822" s="150">
        <v>0</v>
      </c>
      <c r="G1822" s="169"/>
      <c r="H1822" s="351" t="s">
        <v>2582</v>
      </c>
      <c r="I1822" s="351"/>
      <c r="J1822" s="150">
        <v>29.37</v>
      </c>
    </row>
    <row r="1823" spans="1:10" ht="15.75" thickBot="1" x14ac:dyDescent="0.3">
      <c r="A1823" s="161"/>
      <c r="B1823" s="161"/>
      <c r="C1823" s="161"/>
      <c r="D1823" s="161"/>
      <c r="E1823" s="161"/>
      <c r="F1823" s="161"/>
      <c r="G1823" s="161" t="s">
        <v>1056</v>
      </c>
      <c r="H1823" s="151">
        <v>2</v>
      </c>
      <c r="I1823" s="161" t="s">
        <v>1057</v>
      </c>
      <c r="J1823" s="162">
        <v>58.74</v>
      </c>
    </row>
    <row r="1824" spans="1:10" ht="15.75" thickTop="1" x14ac:dyDescent="0.25">
      <c r="A1824" s="152"/>
      <c r="B1824" s="152"/>
      <c r="C1824" s="152"/>
      <c r="D1824" s="152"/>
      <c r="E1824" s="152"/>
      <c r="F1824" s="152"/>
      <c r="G1824" s="152"/>
      <c r="H1824" s="152"/>
      <c r="I1824" s="152"/>
      <c r="J1824" s="152"/>
    </row>
    <row r="1825" spans="1:10" x14ac:dyDescent="0.25">
      <c r="A1825" s="170" t="s">
        <v>2439</v>
      </c>
      <c r="B1825" s="139" t="s">
        <v>1029</v>
      </c>
      <c r="C1825" s="170" t="s">
        <v>1030</v>
      </c>
      <c r="D1825" s="170" t="s">
        <v>1031</v>
      </c>
      <c r="E1825" s="352" t="s">
        <v>1032</v>
      </c>
      <c r="F1825" s="352"/>
      <c r="G1825" s="140" t="s">
        <v>1033</v>
      </c>
      <c r="H1825" s="139" t="s">
        <v>1034</v>
      </c>
      <c r="I1825" s="139" t="s">
        <v>1035</v>
      </c>
      <c r="J1825" s="139" t="s">
        <v>1036</v>
      </c>
    </row>
    <row r="1826" spans="1:10" ht="26.45" customHeight="1" x14ac:dyDescent="0.25">
      <c r="A1826" s="171" t="s">
        <v>1037</v>
      </c>
      <c r="B1826" s="136" t="s">
        <v>843</v>
      </c>
      <c r="C1826" s="171" t="s">
        <v>180</v>
      </c>
      <c r="D1826" s="171" t="s">
        <v>844</v>
      </c>
      <c r="E1826" s="353" t="s">
        <v>1103</v>
      </c>
      <c r="F1826" s="353"/>
      <c r="G1826" s="137" t="s">
        <v>187</v>
      </c>
      <c r="H1826" s="141">
        <v>1</v>
      </c>
      <c r="I1826" s="138">
        <v>40.159999999999997</v>
      </c>
      <c r="J1826" s="138">
        <v>40.159999999999997</v>
      </c>
    </row>
    <row r="1827" spans="1:10" ht="39.6" customHeight="1" x14ac:dyDescent="0.25">
      <c r="A1827" s="172" t="s">
        <v>1039</v>
      </c>
      <c r="B1827" s="142" t="s">
        <v>1617</v>
      </c>
      <c r="C1827" s="172" t="s">
        <v>180</v>
      </c>
      <c r="D1827" s="172" t="s">
        <v>1618</v>
      </c>
      <c r="E1827" s="350" t="s">
        <v>1103</v>
      </c>
      <c r="F1827" s="350"/>
      <c r="G1827" s="143" t="s">
        <v>187</v>
      </c>
      <c r="H1827" s="144">
        <v>1</v>
      </c>
      <c r="I1827" s="145">
        <v>5.62</v>
      </c>
      <c r="J1827" s="145">
        <v>5.62</v>
      </c>
    </row>
    <row r="1828" spans="1:10" ht="26.45" customHeight="1" x14ac:dyDescent="0.25">
      <c r="A1828" s="172" t="s">
        <v>1039</v>
      </c>
      <c r="B1828" s="142" t="s">
        <v>1623</v>
      </c>
      <c r="C1828" s="172" t="s">
        <v>180</v>
      </c>
      <c r="D1828" s="172" t="s">
        <v>1624</v>
      </c>
      <c r="E1828" s="350" t="s">
        <v>1103</v>
      </c>
      <c r="F1828" s="350"/>
      <c r="G1828" s="143" t="s">
        <v>187</v>
      </c>
      <c r="H1828" s="144">
        <v>1</v>
      </c>
      <c r="I1828" s="145">
        <v>34.54</v>
      </c>
      <c r="J1828" s="145">
        <v>34.54</v>
      </c>
    </row>
    <row r="1829" spans="1:10" x14ac:dyDescent="0.25">
      <c r="A1829" s="169"/>
      <c r="B1829" s="169"/>
      <c r="C1829" s="169"/>
      <c r="D1829" s="169"/>
      <c r="E1829" s="169" t="s">
        <v>1053</v>
      </c>
      <c r="F1829" s="150">
        <v>18.7</v>
      </c>
      <c r="G1829" s="169" t="s">
        <v>1054</v>
      </c>
      <c r="H1829" s="150">
        <v>0</v>
      </c>
      <c r="I1829" s="169" t="s">
        <v>1055</v>
      </c>
      <c r="J1829" s="150">
        <v>18.7</v>
      </c>
    </row>
    <row r="1830" spans="1:10" ht="14.45" customHeight="1" x14ac:dyDescent="0.25">
      <c r="A1830" s="169"/>
      <c r="B1830" s="169"/>
      <c r="C1830" s="169"/>
      <c r="D1830" s="169"/>
      <c r="E1830" s="169" t="s">
        <v>2581</v>
      </c>
      <c r="F1830" s="150">
        <v>0</v>
      </c>
      <c r="G1830" s="169"/>
      <c r="H1830" s="351" t="s">
        <v>2582</v>
      </c>
      <c r="I1830" s="351"/>
      <c r="J1830" s="150">
        <v>40.159999999999997</v>
      </c>
    </row>
    <row r="1831" spans="1:10" ht="15.75" thickBot="1" x14ac:dyDescent="0.3">
      <c r="A1831" s="161"/>
      <c r="B1831" s="161"/>
      <c r="C1831" s="161"/>
      <c r="D1831" s="161"/>
      <c r="E1831" s="161"/>
      <c r="F1831" s="161"/>
      <c r="G1831" s="161" t="s">
        <v>1056</v>
      </c>
      <c r="H1831" s="151">
        <v>12</v>
      </c>
      <c r="I1831" s="161" t="s">
        <v>1057</v>
      </c>
      <c r="J1831" s="162">
        <v>481.92</v>
      </c>
    </row>
    <row r="1832" spans="1:10" ht="15.75" thickTop="1" x14ac:dyDescent="0.25">
      <c r="A1832" s="152"/>
      <c r="B1832" s="152"/>
      <c r="C1832" s="152"/>
      <c r="D1832" s="152"/>
      <c r="E1832" s="152"/>
      <c r="F1832" s="152"/>
      <c r="G1832" s="152"/>
      <c r="H1832" s="152"/>
      <c r="I1832" s="152"/>
      <c r="J1832" s="152"/>
    </row>
    <row r="1833" spans="1:10" x14ac:dyDescent="0.25">
      <c r="A1833" s="170" t="s">
        <v>2440</v>
      </c>
      <c r="B1833" s="139" t="s">
        <v>1029</v>
      </c>
      <c r="C1833" s="170" t="s">
        <v>1030</v>
      </c>
      <c r="D1833" s="170" t="s">
        <v>1031</v>
      </c>
      <c r="E1833" s="352" t="s">
        <v>1032</v>
      </c>
      <c r="F1833" s="352"/>
      <c r="G1833" s="140" t="s">
        <v>1033</v>
      </c>
      <c r="H1833" s="139" t="s">
        <v>1034</v>
      </c>
      <c r="I1833" s="139" t="s">
        <v>1035</v>
      </c>
      <c r="J1833" s="139" t="s">
        <v>1036</v>
      </c>
    </row>
    <row r="1834" spans="1:10" ht="25.5" x14ac:dyDescent="0.25">
      <c r="A1834" s="171" t="s">
        <v>1037</v>
      </c>
      <c r="B1834" s="136" t="s">
        <v>846</v>
      </c>
      <c r="C1834" s="171" t="s">
        <v>186</v>
      </c>
      <c r="D1834" s="171" t="s">
        <v>847</v>
      </c>
      <c r="E1834" s="353" t="s">
        <v>1263</v>
      </c>
      <c r="F1834" s="353"/>
      <c r="G1834" s="137" t="s">
        <v>187</v>
      </c>
      <c r="H1834" s="141">
        <v>1</v>
      </c>
      <c r="I1834" s="138">
        <v>26.01</v>
      </c>
      <c r="J1834" s="138">
        <v>26.01</v>
      </c>
    </row>
    <row r="1835" spans="1:10" ht="25.5" x14ac:dyDescent="0.25">
      <c r="A1835" s="172" t="s">
        <v>1039</v>
      </c>
      <c r="B1835" s="142" t="s">
        <v>2024</v>
      </c>
      <c r="C1835" s="172" t="s">
        <v>186</v>
      </c>
      <c r="D1835" s="172" t="s">
        <v>2025</v>
      </c>
      <c r="E1835" s="350" t="s">
        <v>1263</v>
      </c>
      <c r="F1835" s="350"/>
      <c r="G1835" s="143" t="s">
        <v>2649</v>
      </c>
      <c r="H1835" s="144">
        <v>0.35</v>
      </c>
      <c r="I1835" s="145">
        <v>19.64</v>
      </c>
      <c r="J1835" s="145">
        <v>6.87</v>
      </c>
    </row>
    <row r="1836" spans="1:10" ht="25.5" x14ac:dyDescent="0.25">
      <c r="A1836" s="172" t="s">
        <v>1039</v>
      </c>
      <c r="B1836" s="142" t="s">
        <v>2023</v>
      </c>
      <c r="C1836" s="172" t="s">
        <v>186</v>
      </c>
      <c r="D1836" s="172" t="s">
        <v>1589</v>
      </c>
      <c r="E1836" s="350" t="s">
        <v>1263</v>
      </c>
      <c r="F1836" s="350"/>
      <c r="G1836" s="143" t="s">
        <v>2649</v>
      </c>
      <c r="H1836" s="144">
        <v>0.35</v>
      </c>
      <c r="I1836" s="145">
        <v>24.97</v>
      </c>
      <c r="J1836" s="145">
        <v>8.73</v>
      </c>
    </row>
    <row r="1837" spans="1:10" ht="25.5" x14ac:dyDescent="0.25">
      <c r="A1837" s="173" t="s">
        <v>1049</v>
      </c>
      <c r="B1837" s="146" t="s">
        <v>2761</v>
      </c>
      <c r="C1837" s="173" t="s">
        <v>186</v>
      </c>
      <c r="D1837" s="173" t="s">
        <v>2762</v>
      </c>
      <c r="E1837" s="349" t="s">
        <v>1052</v>
      </c>
      <c r="F1837" s="349"/>
      <c r="G1837" s="147" t="s">
        <v>2239</v>
      </c>
      <c r="H1837" s="148">
        <v>1</v>
      </c>
      <c r="I1837" s="149">
        <v>10.41</v>
      </c>
      <c r="J1837" s="149">
        <v>10.41</v>
      </c>
    </row>
    <row r="1838" spans="1:10" x14ac:dyDescent="0.25">
      <c r="A1838" s="169"/>
      <c r="B1838" s="169"/>
      <c r="C1838" s="169"/>
      <c r="D1838" s="169"/>
      <c r="E1838" s="169" t="s">
        <v>1053</v>
      </c>
      <c r="F1838" s="150">
        <v>10.42</v>
      </c>
      <c r="G1838" s="169" t="s">
        <v>1054</v>
      </c>
      <c r="H1838" s="150">
        <v>0</v>
      </c>
      <c r="I1838" s="169" t="s">
        <v>1055</v>
      </c>
      <c r="J1838" s="150">
        <v>10.42</v>
      </c>
    </row>
    <row r="1839" spans="1:10" ht="14.45" customHeight="1" x14ac:dyDescent="0.25">
      <c r="A1839" s="169"/>
      <c r="B1839" s="169"/>
      <c r="C1839" s="169"/>
      <c r="D1839" s="169"/>
      <c r="E1839" s="169" t="s">
        <v>2581</v>
      </c>
      <c r="F1839" s="150">
        <v>0</v>
      </c>
      <c r="G1839" s="169"/>
      <c r="H1839" s="351" t="s">
        <v>2582</v>
      </c>
      <c r="I1839" s="351"/>
      <c r="J1839" s="150">
        <v>26.01</v>
      </c>
    </row>
    <row r="1840" spans="1:10" ht="15.75" thickBot="1" x14ac:dyDescent="0.3">
      <c r="A1840" s="161"/>
      <c r="B1840" s="161"/>
      <c r="C1840" s="161"/>
      <c r="D1840" s="161"/>
      <c r="E1840" s="161"/>
      <c r="F1840" s="161"/>
      <c r="G1840" s="161" t="s">
        <v>1056</v>
      </c>
      <c r="H1840" s="151">
        <v>215</v>
      </c>
      <c r="I1840" s="161" t="s">
        <v>1057</v>
      </c>
      <c r="J1840" s="162">
        <v>5592.15</v>
      </c>
    </row>
    <row r="1841" spans="1:10" ht="15.75" thickTop="1" x14ac:dyDescent="0.25">
      <c r="A1841" s="152"/>
      <c r="B1841" s="152"/>
      <c r="C1841" s="152"/>
      <c r="D1841" s="152"/>
      <c r="E1841" s="152"/>
      <c r="F1841" s="152"/>
      <c r="G1841" s="152"/>
      <c r="H1841" s="152"/>
      <c r="I1841" s="152"/>
      <c r="J1841" s="152"/>
    </row>
    <row r="1842" spans="1:10" x14ac:dyDescent="0.25">
      <c r="A1842" s="170" t="s">
        <v>2441</v>
      </c>
      <c r="B1842" s="139" t="s">
        <v>1029</v>
      </c>
      <c r="C1842" s="170" t="s">
        <v>1030</v>
      </c>
      <c r="D1842" s="170" t="s">
        <v>1031</v>
      </c>
      <c r="E1842" s="352" t="s">
        <v>1032</v>
      </c>
      <c r="F1842" s="352"/>
      <c r="G1842" s="140" t="s">
        <v>1033</v>
      </c>
      <c r="H1842" s="139" t="s">
        <v>1034</v>
      </c>
      <c r="I1842" s="139" t="s">
        <v>1035</v>
      </c>
      <c r="J1842" s="139" t="s">
        <v>1036</v>
      </c>
    </row>
    <row r="1843" spans="1:10" ht="25.5" x14ac:dyDescent="0.25">
      <c r="A1843" s="171" t="s">
        <v>1037</v>
      </c>
      <c r="B1843" s="136" t="s">
        <v>849</v>
      </c>
      <c r="C1843" s="171" t="s">
        <v>186</v>
      </c>
      <c r="D1843" s="171" t="s">
        <v>850</v>
      </c>
      <c r="E1843" s="353" t="s">
        <v>1263</v>
      </c>
      <c r="F1843" s="353"/>
      <c r="G1843" s="137" t="s">
        <v>187</v>
      </c>
      <c r="H1843" s="141">
        <v>1</v>
      </c>
      <c r="I1843" s="138">
        <v>27.13</v>
      </c>
      <c r="J1843" s="138">
        <v>27.13</v>
      </c>
    </row>
    <row r="1844" spans="1:10" ht="25.5" x14ac:dyDescent="0.25">
      <c r="A1844" s="172" t="s">
        <v>1039</v>
      </c>
      <c r="B1844" s="142" t="s">
        <v>2024</v>
      </c>
      <c r="C1844" s="172" t="s">
        <v>186</v>
      </c>
      <c r="D1844" s="172" t="s">
        <v>2025</v>
      </c>
      <c r="E1844" s="350" t="s">
        <v>1263</v>
      </c>
      <c r="F1844" s="350"/>
      <c r="G1844" s="143" t="s">
        <v>2649</v>
      </c>
      <c r="H1844" s="144">
        <v>0.4</v>
      </c>
      <c r="I1844" s="145">
        <v>19.64</v>
      </c>
      <c r="J1844" s="145">
        <v>7.85</v>
      </c>
    </row>
    <row r="1845" spans="1:10" ht="25.5" x14ac:dyDescent="0.25">
      <c r="A1845" s="172" t="s">
        <v>1039</v>
      </c>
      <c r="B1845" s="142" t="s">
        <v>2023</v>
      </c>
      <c r="C1845" s="172" t="s">
        <v>186</v>
      </c>
      <c r="D1845" s="172" t="s">
        <v>1589</v>
      </c>
      <c r="E1845" s="350" t="s">
        <v>1263</v>
      </c>
      <c r="F1845" s="350"/>
      <c r="G1845" s="143" t="s">
        <v>2649</v>
      </c>
      <c r="H1845" s="144">
        <v>0.4</v>
      </c>
      <c r="I1845" s="145">
        <v>24.97</v>
      </c>
      <c r="J1845" s="145">
        <v>9.98</v>
      </c>
    </row>
    <row r="1846" spans="1:10" ht="25.5" x14ac:dyDescent="0.25">
      <c r="A1846" s="173" t="s">
        <v>1049</v>
      </c>
      <c r="B1846" s="146" t="s">
        <v>2763</v>
      </c>
      <c r="C1846" s="173" t="s">
        <v>186</v>
      </c>
      <c r="D1846" s="173" t="s">
        <v>1625</v>
      </c>
      <c r="E1846" s="349" t="s">
        <v>1052</v>
      </c>
      <c r="F1846" s="349"/>
      <c r="G1846" s="147" t="s">
        <v>2239</v>
      </c>
      <c r="H1846" s="148">
        <v>1</v>
      </c>
      <c r="I1846" s="149">
        <v>9.3000000000000007</v>
      </c>
      <c r="J1846" s="149">
        <v>9.3000000000000007</v>
      </c>
    </row>
    <row r="1847" spans="1:10" x14ac:dyDescent="0.25">
      <c r="A1847" s="169"/>
      <c r="B1847" s="169"/>
      <c r="C1847" s="169"/>
      <c r="D1847" s="169"/>
      <c r="E1847" s="169" t="s">
        <v>1053</v>
      </c>
      <c r="F1847" s="150">
        <v>11.92</v>
      </c>
      <c r="G1847" s="169" t="s">
        <v>1054</v>
      </c>
      <c r="H1847" s="150">
        <v>0</v>
      </c>
      <c r="I1847" s="169" t="s">
        <v>1055</v>
      </c>
      <c r="J1847" s="150">
        <v>11.92</v>
      </c>
    </row>
    <row r="1848" spans="1:10" ht="14.45" customHeight="1" x14ac:dyDescent="0.25">
      <c r="A1848" s="169"/>
      <c r="B1848" s="169"/>
      <c r="C1848" s="169"/>
      <c r="D1848" s="169"/>
      <c r="E1848" s="169" t="s">
        <v>2581</v>
      </c>
      <c r="F1848" s="150">
        <v>0</v>
      </c>
      <c r="G1848" s="169"/>
      <c r="H1848" s="351" t="s">
        <v>2582</v>
      </c>
      <c r="I1848" s="351"/>
      <c r="J1848" s="150">
        <v>27.13</v>
      </c>
    </row>
    <row r="1849" spans="1:10" ht="15.75" thickBot="1" x14ac:dyDescent="0.3">
      <c r="A1849" s="161"/>
      <c r="B1849" s="161"/>
      <c r="C1849" s="161"/>
      <c r="D1849" s="161"/>
      <c r="E1849" s="161"/>
      <c r="F1849" s="161"/>
      <c r="G1849" s="161" t="s">
        <v>1056</v>
      </c>
      <c r="H1849" s="151">
        <v>2</v>
      </c>
      <c r="I1849" s="161" t="s">
        <v>1057</v>
      </c>
      <c r="J1849" s="162">
        <v>54.26</v>
      </c>
    </row>
    <row r="1850" spans="1:10" ht="15.75" thickTop="1" x14ac:dyDescent="0.25">
      <c r="A1850" s="152"/>
      <c r="B1850" s="152"/>
      <c r="C1850" s="152"/>
      <c r="D1850" s="152"/>
      <c r="E1850" s="152"/>
      <c r="F1850" s="152"/>
      <c r="G1850" s="152"/>
      <c r="H1850" s="152"/>
      <c r="I1850" s="152"/>
      <c r="J1850" s="152"/>
    </row>
    <row r="1851" spans="1:10" x14ac:dyDescent="0.25">
      <c r="A1851" s="170" t="s">
        <v>2442</v>
      </c>
      <c r="B1851" s="139" t="s">
        <v>1029</v>
      </c>
      <c r="C1851" s="170" t="s">
        <v>1030</v>
      </c>
      <c r="D1851" s="170" t="s">
        <v>1031</v>
      </c>
      <c r="E1851" s="352" t="s">
        <v>1032</v>
      </c>
      <c r="F1851" s="352"/>
      <c r="G1851" s="140" t="s">
        <v>1033</v>
      </c>
      <c r="H1851" s="139" t="s">
        <v>1034</v>
      </c>
      <c r="I1851" s="139" t="s">
        <v>1035</v>
      </c>
      <c r="J1851" s="139" t="s">
        <v>1036</v>
      </c>
    </row>
    <row r="1852" spans="1:10" ht="38.25" x14ac:dyDescent="0.25">
      <c r="A1852" s="171" t="s">
        <v>1037</v>
      </c>
      <c r="B1852" s="136" t="s">
        <v>853</v>
      </c>
      <c r="C1852" s="171" t="s">
        <v>178</v>
      </c>
      <c r="D1852" s="171" t="s">
        <v>854</v>
      </c>
      <c r="E1852" s="353">
        <v>38.07</v>
      </c>
      <c r="F1852" s="353"/>
      <c r="G1852" s="137" t="s">
        <v>187</v>
      </c>
      <c r="H1852" s="141">
        <v>1</v>
      </c>
      <c r="I1852" s="138">
        <v>11.04</v>
      </c>
      <c r="J1852" s="138">
        <v>11.04</v>
      </c>
    </row>
    <row r="1853" spans="1:10" ht="25.5" x14ac:dyDescent="0.25">
      <c r="A1853" s="172" t="s">
        <v>1039</v>
      </c>
      <c r="B1853" s="142" t="s">
        <v>1588</v>
      </c>
      <c r="C1853" s="172" t="s">
        <v>180</v>
      </c>
      <c r="D1853" s="172" t="s">
        <v>1589</v>
      </c>
      <c r="E1853" s="350" t="s">
        <v>1042</v>
      </c>
      <c r="F1853" s="350"/>
      <c r="G1853" s="143" t="s">
        <v>1043</v>
      </c>
      <c r="H1853" s="144">
        <v>0.3</v>
      </c>
      <c r="I1853" s="145">
        <v>21.02</v>
      </c>
      <c r="J1853" s="145">
        <v>6.3</v>
      </c>
    </row>
    <row r="1854" spans="1:10" ht="25.5" x14ac:dyDescent="0.25">
      <c r="A1854" s="172" t="s">
        <v>1039</v>
      </c>
      <c r="B1854" s="142" t="s">
        <v>1586</v>
      </c>
      <c r="C1854" s="172" t="s">
        <v>180</v>
      </c>
      <c r="D1854" s="172" t="s">
        <v>1587</v>
      </c>
      <c r="E1854" s="350" t="s">
        <v>1042</v>
      </c>
      <c r="F1854" s="350"/>
      <c r="G1854" s="143" t="s">
        <v>1043</v>
      </c>
      <c r="H1854" s="144">
        <v>0.3</v>
      </c>
      <c r="I1854" s="145">
        <v>15.82</v>
      </c>
      <c r="J1854" s="145">
        <v>4.74</v>
      </c>
    </row>
    <row r="1855" spans="1:10" x14ac:dyDescent="0.25">
      <c r="A1855" s="169"/>
      <c r="B1855" s="169"/>
      <c r="C1855" s="169"/>
      <c r="D1855" s="169"/>
      <c r="E1855" s="169" t="s">
        <v>1053</v>
      </c>
      <c r="F1855" s="150">
        <v>8.94</v>
      </c>
      <c r="G1855" s="169" t="s">
        <v>1054</v>
      </c>
      <c r="H1855" s="150">
        <v>0</v>
      </c>
      <c r="I1855" s="169" t="s">
        <v>1055</v>
      </c>
      <c r="J1855" s="150">
        <v>8.94</v>
      </c>
    </row>
    <row r="1856" spans="1:10" ht="14.45" customHeight="1" x14ac:dyDescent="0.25">
      <c r="A1856" s="169"/>
      <c r="B1856" s="169"/>
      <c r="C1856" s="169"/>
      <c r="D1856" s="169"/>
      <c r="E1856" s="169" t="s">
        <v>2581</v>
      </c>
      <c r="F1856" s="150">
        <v>0</v>
      </c>
      <c r="G1856" s="169"/>
      <c r="H1856" s="351" t="s">
        <v>2582</v>
      </c>
      <c r="I1856" s="351"/>
      <c r="J1856" s="150">
        <v>11.04</v>
      </c>
    </row>
    <row r="1857" spans="1:10" ht="15.75" thickBot="1" x14ac:dyDescent="0.3">
      <c r="A1857" s="161"/>
      <c r="B1857" s="161"/>
      <c r="C1857" s="161"/>
      <c r="D1857" s="161"/>
      <c r="E1857" s="161"/>
      <c r="F1857" s="161"/>
      <c r="G1857" s="161" t="s">
        <v>1056</v>
      </c>
      <c r="H1857" s="151">
        <v>11</v>
      </c>
      <c r="I1857" s="161" t="s">
        <v>1057</v>
      </c>
      <c r="J1857" s="162">
        <v>121.44</v>
      </c>
    </row>
    <row r="1858" spans="1:10" ht="15.75" thickTop="1" x14ac:dyDescent="0.25">
      <c r="A1858" s="152"/>
      <c r="B1858" s="152"/>
      <c r="C1858" s="152"/>
      <c r="D1858" s="152"/>
      <c r="E1858" s="152"/>
      <c r="F1858" s="152"/>
      <c r="G1858" s="152"/>
      <c r="H1858" s="152"/>
      <c r="I1858" s="152"/>
      <c r="J1858" s="152"/>
    </row>
    <row r="1859" spans="1:10" x14ac:dyDescent="0.25">
      <c r="A1859" s="170" t="s">
        <v>2443</v>
      </c>
      <c r="B1859" s="139" t="s">
        <v>1029</v>
      </c>
      <c r="C1859" s="170" t="s">
        <v>1030</v>
      </c>
      <c r="D1859" s="170" t="s">
        <v>1031</v>
      </c>
      <c r="E1859" s="352" t="s">
        <v>1032</v>
      </c>
      <c r="F1859" s="352"/>
      <c r="G1859" s="140" t="s">
        <v>1033</v>
      </c>
      <c r="H1859" s="139" t="s">
        <v>1034</v>
      </c>
      <c r="I1859" s="139" t="s">
        <v>1035</v>
      </c>
      <c r="J1859" s="139" t="s">
        <v>1036</v>
      </c>
    </row>
    <row r="1860" spans="1:10" ht="38.25" x14ac:dyDescent="0.25">
      <c r="A1860" s="171" t="s">
        <v>1037</v>
      </c>
      <c r="B1860" s="136" t="s">
        <v>856</v>
      </c>
      <c r="C1860" s="171" t="s">
        <v>178</v>
      </c>
      <c r="D1860" s="171" t="s">
        <v>857</v>
      </c>
      <c r="E1860" s="353">
        <v>38.07</v>
      </c>
      <c r="F1860" s="353"/>
      <c r="G1860" s="137" t="s">
        <v>187</v>
      </c>
      <c r="H1860" s="141">
        <v>1</v>
      </c>
      <c r="I1860" s="138">
        <v>18.420000000000002</v>
      </c>
      <c r="J1860" s="138">
        <v>18.420000000000002</v>
      </c>
    </row>
    <row r="1861" spans="1:10" ht="25.5" x14ac:dyDescent="0.25">
      <c r="A1861" s="172" t="s">
        <v>1039</v>
      </c>
      <c r="B1861" s="142" t="s">
        <v>1588</v>
      </c>
      <c r="C1861" s="172" t="s">
        <v>180</v>
      </c>
      <c r="D1861" s="172" t="s">
        <v>1589</v>
      </c>
      <c r="E1861" s="350" t="s">
        <v>1042</v>
      </c>
      <c r="F1861" s="350"/>
      <c r="G1861" s="143" t="s">
        <v>1043</v>
      </c>
      <c r="H1861" s="144">
        <v>0.5</v>
      </c>
      <c r="I1861" s="145">
        <v>21.02</v>
      </c>
      <c r="J1861" s="145">
        <v>10.51</v>
      </c>
    </row>
    <row r="1862" spans="1:10" ht="25.5" x14ac:dyDescent="0.25">
      <c r="A1862" s="172" t="s">
        <v>1039</v>
      </c>
      <c r="B1862" s="142" t="s">
        <v>1586</v>
      </c>
      <c r="C1862" s="172" t="s">
        <v>180</v>
      </c>
      <c r="D1862" s="172" t="s">
        <v>1587</v>
      </c>
      <c r="E1862" s="350" t="s">
        <v>1042</v>
      </c>
      <c r="F1862" s="350"/>
      <c r="G1862" s="143" t="s">
        <v>1043</v>
      </c>
      <c r="H1862" s="144">
        <v>0.5</v>
      </c>
      <c r="I1862" s="145">
        <v>15.82</v>
      </c>
      <c r="J1862" s="145">
        <v>7.91</v>
      </c>
    </row>
    <row r="1863" spans="1:10" x14ac:dyDescent="0.25">
      <c r="A1863" s="169"/>
      <c r="B1863" s="169"/>
      <c r="C1863" s="169"/>
      <c r="D1863" s="169"/>
      <c r="E1863" s="169" t="s">
        <v>1053</v>
      </c>
      <c r="F1863" s="150">
        <v>14.9</v>
      </c>
      <c r="G1863" s="169" t="s">
        <v>1054</v>
      </c>
      <c r="H1863" s="150">
        <v>0</v>
      </c>
      <c r="I1863" s="169" t="s">
        <v>1055</v>
      </c>
      <c r="J1863" s="150">
        <v>14.9</v>
      </c>
    </row>
    <row r="1864" spans="1:10" ht="14.45" customHeight="1" x14ac:dyDescent="0.25">
      <c r="A1864" s="169"/>
      <c r="B1864" s="169"/>
      <c r="C1864" s="169"/>
      <c r="D1864" s="169"/>
      <c r="E1864" s="169" t="s">
        <v>2581</v>
      </c>
      <c r="F1864" s="150">
        <v>0</v>
      </c>
      <c r="G1864" s="169"/>
      <c r="H1864" s="351" t="s">
        <v>2582</v>
      </c>
      <c r="I1864" s="351"/>
      <c r="J1864" s="150">
        <v>18.420000000000002</v>
      </c>
    </row>
    <row r="1865" spans="1:10" ht="15.75" thickBot="1" x14ac:dyDescent="0.3">
      <c r="A1865" s="161"/>
      <c r="B1865" s="161"/>
      <c r="C1865" s="161"/>
      <c r="D1865" s="161"/>
      <c r="E1865" s="161"/>
      <c r="F1865" s="161"/>
      <c r="G1865" s="161" t="s">
        <v>1056</v>
      </c>
      <c r="H1865" s="151">
        <v>83</v>
      </c>
      <c r="I1865" s="161" t="s">
        <v>1057</v>
      </c>
      <c r="J1865" s="162">
        <v>1528.86</v>
      </c>
    </row>
    <row r="1866" spans="1:10" ht="15.75" thickTop="1" x14ac:dyDescent="0.25">
      <c r="A1866" s="152"/>
      <c r="B1866" s="152"/>
      <c r="C1866" s="152"/>
      <c r="D1866" s="152"/>
      <c r="E1866" s="152"/>
      <c r="F1866" s="152"/>
      <c r="G1866" s="152"/>
      <c r="H1866" s="152"/>
      <c r="I1866" s="152"/>
      <c r="J1866" s="152"/>
    </row>
    <row r="1867" spans="1:10" x14ac:dyDescent="0.25">
      <c r="A1867" s="174" t="s">
        <v>521</v>
      </c>
      <c r="B1867" s="174"/>
      <c r="C1867" s="174"/>
      <c r="D1867" s="174" t="s">
        <v>2444</v>
      </c>
      <c r="E1867" s="174"/>
      <c r="F1867" s="354"/>
      <c r="G1867" s="354"/>
      <c r="H1867" s="166"/>
      <c r="I1867" s="174"/>
      <c r="J1867" s="167">
        <v>22755.18</v>
      </c>
    </row>
    <row r="1868" spans="1:10" x14ac:dyDescent="0.25">
      <c r="A1868" s="170" t="s">
        <v>2445</v>
      </c>
      <c r="B1868" s="139" t="s">
        <v>1029</v>
      </c>
      <c r="C1868" s="170" t="s">
        <v>1030</v>
      </c>
      <c r="D1868" s="170" t="s">
        <v>1031</v>
      </c>
      <c r="E1868" s="352" t="s">
        <v>1032</v>
      </c>
      <c r="F1868" s="352"/>
      <c r="G1868" s="140" t="s">
        <v>1033</v>
      </c>
      <c r="H1868" s="139" t="s">
        <v>1034</v>
      </c>
      <c r="I1868" s="139" t="s">
        <v>1035</v>
      </c>
      <c r="J1868" s="139" t="s">
        <v>1036</v>
      </c>
    </row>
    <row r="1869" spans="1:10" ht="14.45" customHeight="1" x14ac:dyDescent="0.25">
      <c r="A1869" s="171" t="s">
        <v>1037</v>
      </c>
      <c r="B1869" s="136" t="s">
        <v>860</v>
      </c>
      <c r="C1869" s="171" t="s">
        <v>397</v>
      </c>
      <c r="D1869" s="171" t="s">
        <v>2446</v>
      </c>
      <c r="E1869" s="353" t="s">
        <v>1626</v>
      </c>
      <c r="F1869" s="353"/>
      <c r="G1869" s="137" t="s">
        <v>187</v>
      </c>
      <c r="H1869" s="141">
        <v>1</v>
      </c>
      <c r="I1869" s="138">
        <v>41.37</v>
      </c>
      <c r="J1869" s="138">
        <v>41.37</v>
      </c>
    </row>
    <row r="1870" spans="1:10" ht="25.5" x14ac:dyDescent="0.25">
      <c r="A1870" s="172" t="s">
        <v>1039</v>
      </c>
      <c r="B1870" s="142" t="s">
        <v>2063</v>
      </c>
      <c r="C1870" s="172" t="s">
        <v>397</v>
      </c>
      <c r="D1870" s="172" t="s">
        <v>2064</v>
      </c>
      <c r="E1870" s="350" t="s">
        <v>2065</v>
      </c>
      <c r="F1870" s="350"/>
      <c r="G1870" s="143" t="s">
        <v>1685</v>
      </c>
      <c r="H1870" s="144">
        <v>0.5</v>
      </c>
      <c r="I1870" s="145">
        <v>2.9</v>
      </c>
      <c r="J1870" s="145">
        <v>1.45</v>
      </c>
    </row>
    <row r="1871" spans="1:10" ht="25.5" x14ac:dyDescent="0.25">
      <c r="A1871" s="172" t="s">
        <v>1039</v>
      </c>
      <c r="B1871" s="142" t="s">
        <v>2066</v>
      </c>
      <c r="C1871" s="172" t="s">
        <v>397</v>
      </c>
      <c r="D1871" s="172" t="s">
        <v>2067</v>
      </c>
      <c r="E1871" s="350" t="s">
        <v>2065</v>
      </c>
      <c r="F1871" s="350"/>
      <c r="G1871" s="143" t="s">
        <v>1685</v>
      </c>
      <c r="H1871" s="144">
        <v>0.5</v>
      </c>
      <c r="I1871" s="145">
        <v>2.78</v>
      </c>
      <c r="J1871" s="145">
        <v>1.39</v>
      </c>
    </row>
    <row r="1872" spans="1:10" ht="25.5" x14ac:dyDescent="0.25">
      <c r="A1872" s="173" t="s">
        <v>1049</v>
      </c>
      <c r="B1872" s="146" t="s">
        <v>1627</v>
      </c>
      <c r="C1872" s="173" t="s">
        <v>397</v>
      </c>
      <c r="D1872" s="173" t="s">
        <v>1628</v>
      </c>
      <c r="E1872" s="349" t="s">
        <v>1052</v>
      </c>
      <c r="F1872" s="349"/>
      <c r="G1872" s="147" t="s">
        <v>692</v>
      </c>
      <c r="H1872" s="148">
        <v>1</v>
      </c>
      <c r="I1872" s="149">
        <v>24.42</v>
      </c>
      <c r="J1872" s="149">
        <v>24.42</v>
      </c>
    </row>
    <row r="1873" spans="1:10" x14ac:dyDescent="0.25">
      <c r="A1873" s="173" t="s">
        <v>1049</v>
      </c>
      <c r="B1873" s="146" t="s">
        <v>2072</v>
      </c>
      <c r="C1873" s="173" t="s">
        <v>180</v>
      </c>
      <c r="D1873" s="173" t="s">
        <v>2020</v>
      </c>
      <c r="E1873" s="349" t="s">
        <v>1325</v>
      </c>
      <c r="F1873" s="349"/>
      <c r="G1873" s="147" t="s">
        <v>1043</v>
      </c>
      <c r="H1873" s="148">
        <v>0.5</v>
      </c>
      <c r="I1873" s="149">
        <v>17.07</v>
      </c>
      <c r="J1873" s="149">
        <v>8.5299999999999994</v>
      </c>
    </row>
    <row r="1874" spans="1:10" x14ac:dyDescent="0.25">
      <c r="A1874" s="173" t="s">
        <v>1049</v>
      </c>
      <c r="B1874" s="146" t="s">
        <v>2075</v>
      </c>
      <c r="C1874" s="173" t="s">
        <v>180</v>
      </c>
      <c r="D1874" s="173" t="s">
        <v>2076</v>
      </c>
      <c r="E1874" s="349" t="s">
        <v>1325</v>
      </c>
      <c r="F1874" s="349"/>
      <c r="G1874" s="147" t="s">
        <v>1043</v>
      </c>
      <c r="H1874" s="148">
        <v>0.5</v>
      </c>
      <c r="I1874" s="149">
        <v>11.16</v>
      </c>
      <c r="J1874" s="149">
        <v>5.58</v>
      </c>
    </row>
    <row r="1875" spans="1:10" x14ac:dyDescent="0.25">
      <c r="A1875" s="169"/>
      <c r="B1875" s="169"/>
      <c r="C1875" s="169"/>
      <c r="D1875" s="169"/>
      <c r="E1875" s="169" t="s">
        <v>1053</v>
      </c>
      <c r="F1875" s="150">
        <v>14.11</v>
      </c>
      <c r="G1875" s="169" t="s">
        <v>1054</v>
      </c>
      <c r="H1875" s="150">
        <v>0</v>
      </c>
      <c r="I1875" s="169" t="s">
        <v>1055</v>
      </c>
      <c r="J1875" s="150">
        <v>14.11</v>
      </c>
    </row>
    <row r="1876" spans="1:10" ht="14.45" customHeight="1" x14ac:dyDescent="0.25">
      <c r="A1876" s="169"/>
      <c r="B1876" s="169"/>
      <c r="C1876" s="169"/>
      <c r="D1876" s="169"/>
      <c r="E1876" s="169" t="s">
        <v>2581</v>
      </c>
      <c r="F1876" s="150">
        <v>0</v>
      </c>
      <c r="G1876" s="169"/>
      <c r="H1876" s="351" t="s">
        <v>2582</v>
      </c>
      <c r="I1876" s="351"/>
      <c r="J1876" s="150">
        <v>41.37</v>
      </c>
    </row>
    <row r="1877" spans="1:10" ht="15.75" thickBot="1" x14ac:dyDescent="0.3">
      <c r="A1877" s="161"/>
      <c r="B1877" s="161"/>
      <c r="C1877" s="161"/>
      <c r="D1877" s="161"/>
      <c r="E1877" s="161"/>
      <c r="F1877" s="161"/>
      <c r="G1877" s="161" t="s">
        <v>1056</v>
      </c>
      <c r="H1877" s="151">
        <v>101</v>
      </c>
      <c r="I1877" s="161" t="s">
        <v>1057</v>
      </c>
      <c r="J1877" s="162">
        <v>4178.37</v>
      </c>
    </row>
    <row r="1878" spans="1:10" ht="15.75" thickTop="1" x14ac:dyDescent="0.25">
      <c r="A1878" s="152"/>
      <c r="B1878" s="152"/>
      <c r="C1878" s="152"/>
      <c r="D1878" s="152"/>
      <c r="E1878" s="152"/>
      <c r="F1878" s="152"/>
      <c r="G1878" s="152"/>
      <c r="H1878" s="152"/>
      <c r="I1878" s="152"/>
      <c r="J1878" s="152"/>
    </row>
    <row r="1879" spans="1:10" x14ac:dyDescent="0.25">
      <c r="A1879" s="170" t="s">
        <v>2447</v>
      </c>
      <c r="B1879" s="139" t="s">
        <v>1029</v>
      </c>
      <c r="C1879" s="170" t="s">
        <v>1030</v>
      </c>
      <c r="D1879" s="170" t="s">
        <v>1031</v>
      </c>
      <c r="E1879" s="352" t="s">
        <v>1032</v>
      </c>
      <c r="F1879" s="352"/>
      <c r="G1879" s="140" t="s">
        <v>1033</v>
      </c>
      <c r="H1879" s="139" t="s">
        <v>1034</v>
      </c>
      <c r="I1879" s="139" t="s">
        <v>1035</v>
      </c>
      <c r="J1879" s="139" t="s">
        <v>1036</v>
      </c>
    </row>
    <row r="1880" spans="1:10" ht="25.5" x14ac:dyDescent="0.25">
      <c r="A1880" s="171" t="s">
        <v>1037</v>
      </c>
      <c r="B1880" s="136" t="s">
        <v>862</v>
      </c>
      <c r="C1880" s="171" t="s">
        <v>186</v>
      </c>
      <c r="D1880" s="171" t="s">
        <v>863</v>
      </c>
      <c r="E1880" s="353" t="s">
        <v>1263</v>
      </c>
      <c r="F1880" s="353"/>
      <c r="G1880" s="137" t="s">
        <v>2239</v>
      </c>
      <c r="H1880" s="141">
        <v>1</v>
      </c>
      <c r="I1880" s="138">
        <v>8.01</v>
      </c>
      <c r="J1880" s="138">
        <v>8.01</v>
      </c>
    </row>
    <row r="1881" spans="1:10" ht="25.5" x14ac:dyDescent="0.25">
      <c r="A1881" s="172" t="s">
        <v>1039</v>
      </c>
      <c r="B1881" s="142" t="s">
        <v>2024</v>
      </c>
      <c r="C1881" s="172" t="s">
        <v>186</v>
      </c>
      <c r="D1881" s="172" t="s">
        <v>2025</v>
      </c>
      <c r="E1881" s="350" t="s">
        <v>1263</v>
      </c>
      <c r="F1881" s="350"/>
      <c r="G1881" s="143" t="s">
        <v>2649</v>
      </c>
      <c r="H1881" s="144">
        <v>0.15</v>
      </c>
      <c r="I1881" s="145">
        <v>19.64</v>
      </c>
      <c r="J1881" s="145">
        <v>2.94</v>
      </c>
    </row>
    <row r="1882" spans="1:10" ht="25.5" x14ac:dyDescent="0.25">
      <c r="A1882" s="172" t="s">
        <v>1039</v>
      </c>
      <c r="B1882" s="142" t="s">
        <v>2023</v>
      </c>
      <c r="C1882" s="172" t="s">
        <v>186</v>
      </c>
      <c r="D1882" s="172" t="s">
        <v>1589</v>
      </c>
      <c r="E1882" s="350" t="s">
        <v>1263</v>
      </c>
      <c r="F1882" s="350"/>
      <c r="G1882" s="143" t="s">
        <v>2649</v>
      </c>
      <c r="H1882" s="144">
        <v>0.15</v>
      </c>
      <c r="I1882" s="145">
        <v>24.97</v>
      </c>
      <c r="J1882" s="145">
        <v>3.74</v>
      </c>
    </row>
    <row r="1883" spans="1:10" ht="25.5" x14ac:dyDescent="0.25">
      <c r="A1883" s="173" t="s">
        <v>1049</v>
      </c>
      <c r="B1883" s="146" t="s">
        <v>2764</v>
      </c>
      <c r="C1883" s="173" t="s">
        <v>186</v>
      </c>
      <c r="D1883" s="173" t="s">
        <v>2765</v>
      </c>
      <c r="E1883" s="349" t="s">
        <v>1052</v>
      </c>
      <c r="F1883" s="349"/>
      <c r="G1883" s="147" t="s">
        <v>2239</v>
      </c>
      <c r="H1883" s="148">
        <v>1</v>
      </c>
      <c r="I1883" s="149">
        <v>1.33</v>
      </c>
      <c r="J1883" s="149">
        <v>1.33</v>
      </c>
    </row>
    <row r="1884" spans="1:10" x14ac:dyDescent="0.25">
      <c r="A1884" s="169"/>
      <c r="B1884" s="169"/>
      <c r="C1884" s="169"/>
      <c r="D1884" s="169"/>
      <c r="E1884" s="169" t="s">
        <v>1053</v>
      </c>
      <c r="F1884" s="150">
        <v>4.46</v>
      </c>
      <c r="G1884" s="169" t="s">
        <v>1054</v>
      </c>
      <c r="H1884" s="150">
        <v>0</v>
      </c>
      <c r="I1884" s="169" t="s">
        <v>1055</v>
      </c>
      <c r="J1884" s="150">
        <v>4.46</v>
      </c>
    </row>
    <row r="1885" spans="1:10" ht="14.45" customHeight="1" x14ac:dyDescent="0.25">
      <c r="A1885" s="169"/>
      <c r="B1885" s="169"/>
      <c r="C1885" s="169"/>
      <c r="D1885" s="169"/>
      <c r="E1885" s="169" t="s">
        <v>2581</v>
      </c>
      <c r="F1885" s="150">
        <v>0</v>
      </c>
      <c r="G1885" s="169"/>
      <c r="H1885" s="351" t="s">
        <v>2582</v>
      </c>
      <c r="I1885" s="351"/>
      <c r="J1885" s="150">
        <v>8.01</v>
      </c>
    </row>
    <row r="1886" spans="1:10" ht="15.75" thickBot="1" x14ac:dyDescent="0.3">
      <c r="A1886" s="161"/>
      <c r="B1886" s="161"/>
      <c r="C1886" s="161"/>
      <c r="D1886" s="161"/>
      <c r="E1886" s="161"/>
      <c r="F1886" s="161"/>
      <c r="G1886" s="161" t="s">
        <v>1056</v>
      </c>
      <c r="H1886" s="151">
        <v>8</v>
      </c>
      <c r="I1886" s="161" t="s">
        <v>1057</v>
      </c>
      <c r="J1886" s="162">
        <v>64.08</v>
      </c>
    </row>
    <row r="1887" spans="1:10" ht="15.75" thickTop="1" x14ac:dyDescent="0.25">
      <c r="A1887" s="152"/>
      <c r="B1887" s="152"/>
      <c r="C1887" s="152"/>
      <c r="D1887" s="152"/>
      <c r="E1887" s="152"/>
      <c r="F1887" s="152"/>
      <c r="G1887" s="152"/>
      <c r="H1887" s="152"/>
      <c r="I1887" s="152"/>
      <c r="J1887" s="152"/>
    </row>
    <row r="1888" spans="1:10" x14ac:dyDescent="0.25">
      <c r="A1888" s="170" t="s">
        <v>2448</v>
      </c>
      <c r="B1888" s="139" t="s">
        <v>1029</v>
      </c>
      <c r="C1888" s="170" t="s">
        <v>1030</v>
      </c>
      <c r="D1888" s="170" t="s">
        <v>1031</v>
      </c>
      <c r="E1888" s="352" t="s">
        <v>1032</v>
      </c>
      <c r="F1888" s="352"/>
      <c r="G1888" s="140" t="s">
        <v>1033</v>
      </c>
      <c r="H1888" s="139" t="s">
        <v>1034</v>
      </c>
      <c r="I1888" s="139" t="s">
        <v>1035</v>
      </c>
      <c r="J1888" s="139" t="s">
        <v>1036</v>
      </c>
    </row>
    <row r="1889" spans="1:10" ht="25.5" x14ac:dyDescent="0.25">
      <c r="A1889" s="171" t="s">
        <v>1037</v>
      </c>
      <c r="B1889" s="136" t="s">
        <v>865</v>
      </c>
      <c r="C1889" s="171" t="s">
        <v>178</v>
      </c>
      <c r="D1889" s="171" t="s">
        <v>866</v>
      </c>
      <c r="E1889" s="353">
        <v>55</v>
      </c>
      <c r="F1889" s="353"/>
      <c r="G1889" s="137" t="s">
        <v>187</v>
      </c>
      <c r="H1889" s="141">
        <v>1</v>
      </c>
      <c r="I1889" s="138">
        <v>12.33</v>
      </c>
      <c r="J1889" s="138">
        <v>12.33</v>
      </c>
    </row>
    <row r="1890" spans="1:10" ht="25.5" x14ac:dyDescent="0.25">
      <c r="A1890" s="172" t="s">
        <v>1039</v>
      </c>
      <c r="B1890" s="142" t="s">
        <v>1586</v>
      </c>
      <c r="C1890" s="172" t="s">
        <v>180</v>
      </c>
      <c r="D1890" s="172" t="s">
        <v>1587</v>
      </c>
      <c r="E1890" s="350" t="s">
        <v>1042</v>
      </c>
      <c r="F1890" s="350"/>
      <c r="G1890" s="143" t="s">
        <v>1043</v>
      </c>
      <c r="H1890" s="144">
        <v>6.3799999999999996E-2</v>
      </c>
      <c r="I1890" s="145">
        <v>15.82</v>
      </c>
      <c r="J1890" s="145">
        <v>1</v>
      </c>
    </row>
    <row r="1891" spans="1:10" ht="25.5" x14ac:dyDescent="0.25">
      <c r="A1891" s="172" t="s">
        <v>1039</v>
      </c>
      <c r="B1891" s="142" t="s">
        <v>1588</v>
      </c>
      <c r="C1891" s="172" t="s">
        <v>180</v>
      </c>
      <c r="D1891" s="172" t="s">
        <v>1589</v>
      </c>
      <c r="E1891" s="350" t="s">
        <v>1042</v>
      </c>
      <c r="F1891" s="350"/>
      <c r="G1891" s="143" t="s">
        <v>1043</v>
      </c>
      <c r="H1891" s="144">
        <v>6.3799999999999996E-2</v>
      </c>
      <c r="I1891" s="145">
        <v>21.02</v>
      </c>
      <c r="J1891" s="145">
        <v>1.34</v>
      </c>
    </row>
    <row r="1892" spans="1:10" x14ac:dyDescent="0.25">
      <c r="A1892" s="173" t="s">
        <v>1049</v>
      </c>
      <c r="B1892" s="146" t="s">
        <v>1629</v>
      </c>
      <c r="C1892" s="173" t="s">
        <v>479</v>
      </c>
      <c r="D1892" s="173" t="s">
        <v>2766</v>
      </c>
      <c r="E1892" s="349" t="s">
        <v>1052</v>
      </c>
      <c r="F1892" s="349"/>
      <c r="G1892" s="147" t="s">
        <v>187</v>
      </c>
      <c r="H1892" s="148">
        <v>1</v>
      </c>
      <c r="I1892" s="149">
        <v>9.99</v>
      </c>
      <c r="J1892" s="149">
        <v>9.99</v>
      </c>
    </row>
    <row r="1893" spans="1:10" x14ac:dyDescent="0.25">
      <c r="A1893" s="169"/>
      <c r="B1893" s="169"/>
      <c r="C1893" s="169"/>
      <c r="D1893" s="169"/>
      <c r="E1893" s="169" t="s">
        <v>1053</v>
      </c>
      <c r="F1893" s="150">
        <v>1.89</v>
      </c>
      <c r="G1893" s="169" t="s">
        <v>1054</v>
      </c>
      <c r="H1893" s="150">
        <v>0</v>
      </c>
      <c r="I1893" s="169" t="s">
        <v>1055</v>
      </c>
      <c r="J1893" s="150">
        <v>1.89</v>
      </c>
    </row>
    <row r="1894" spans="1:10" ht="14.45" customHeight="1" x14ac:dyDescent="0.25">
      <c r="A1894" s="169"/>
      <c r="B1894" s="169"/>
      <c r="C1894" s="169"/>
      <c r="D1894" s="169"/>
      <c r="E1894" s="169" t="s">
        <v>2581</v>
      </c>
      <c r="F1894" s="150">
        <v>0</v>
      </c>
      <c r="G1894" s="169"/>
      <c r="H1894" s="351" t="s">
        <v>2582</v>
      </c>
      <c r="I1894" s="351"/>
      <c r="J1894" s="150">
        <v>12.33</v>
      </c>
    </row>
    <row r="1895" spans="1:10" ht="15.75" thickBot="1" x14ac:dyDescent="0.3">
      <c r="A1895" s="161"/>
      <c r="B1895" s="161"/>
      <c r="C1895" s="161"/>
      <c r="D1895" s="161"/>
      <c r="E1895" s="161"/>
      <c r="F1895" s="161"/>
      <c r="G1895" s="161" t="s">
        <v>1056</v>
      </c>
      <c r="H1895" s="151">
        <v>303</v>
      </c>
      <c r="I1895" s="161" t="s">
        <v>1057</v>
      </c>
      <c r="J1895" s="162">
        <v>3735.99</v>
      </c>
    </row>
    <row r="1896" spans="1:10" ht="15.75" thickTop="1" x14ac:dyDescent="0.25">
      <c r="A1896" s="152"/>
      <c r="B1896" s="152"/>
      <c r="C1896" s="152"/>
      <c r="D1896" s="152"/>
      <c r="E1896" s="152"/>
      <c r="F1896" s="152"/>
      <c r="G1896" s="152"/>
      <c r="H1896" s="152"/>
      <c r="I1896" s="152"/>
      <c r="J1896" s="152"/>
    </row>
    <row r="1897" spans="1:10" x14ac:dyDescent="0.25">
      <c r="A1897" s="170" t="s">
        <v>2449</v>
      </c>
      <c r="B1897" s="139" t="s">
        <v>1029</v>
      </c>
      <c r="C1897" s="170" t="s">
        <v>1030</v>
      </c>
      <c r="D1897" s="170" t="s">
        <v>1031</v>
      </c>
      <c r="E1897" s="352" t="s">
        <v>1032</v>
      </c>
      <c r="F1897" s="352"/>
      <c r="G1897" s="140" t="s">
        <v>1033</v>
      </c>
      <c r="H1897" s="139" t="s">
        <v>1034</v>
      </c>
      <c r="I1897" s="139" t="s">
        <v>1035</v>
      </c>
      <c r="J1897" s="139" t="s">
        <v>1036</v>
      </c>
    </row>
    <row r="1898" spans="1:10" ht="25.5" x14ac:dyDescent="0.25">
      <c r="A1898" s="171" t="s">
        <v>1037</v>
      </c>
      <c r="B1898" s="136" t="s">
        <v>868</v>
      </c>
      <c r="C1898" s="171" t="s">
        <v>186</v>
      </c>
      <c r="D1898" s="171" t="s">
        <v>869</v>
      </c>
      <c r="E1898" s="353" t="s">
        <v>1263</v>
      </c>
      <c r="F1898" s="353"/>
      <c r="G1898" s="137" t="s">
        <v>2239</v>
      </c>
      <c r="H1898" s="141">
        <v>1</v>
      </c>
      <c r="I1898" s="138">
        <v>10.11</v>
      </c>
      <c r="J1898" s="138">
        <v>10.11</v>
      </c>
    </row>
    <row r="1899" spans="1:10" ht="25.5" x14ac:dyDescent="0.25">
      <c r="A1899" s="172" t="s">
        <v>1039</v>
      </c>
      <c r="B1899" s="142" t="s">
        <v>2024</v>
      </c>
      <c r="C1899" s="172" t="s">
        <v>186</v>
      </c>
      <c r="D1899" s="172" t="s">
        <v>2025</v>
      </c>
      <c r="E1899" s="350" t="s">
        <v>1263</v>
      </c>
      <c r="F1899" s="350"/>
      <c r="G1899" s="143" t="s">
        <v>2649</v>
      </c>
      <c r="H1899" s="144">
        <v>0.2</v>
      </c>
      <c r="I1899" s="145">
        <v>19.64</v>
      </c>
      <c r="J1899" s="145">
        <v>3.92</v>
      </c>
    </row>
    <row r="1900" spans="1:10" ht="25.5" x14ac:dyDescent="0.25">
      <c r="A1900" s="172" t="s">
        <v>1039</v>
      </c>
      <c r="B1900" s="142" t="s">
        <v>2023</v>
      </c>
      <c r="C1900" s="172" t="s">
        <v>186</v>
      </c>
      <c r="D1900" s="172" t="s">
        <v>1589</v>
      </c>
      <c r="E1900" s="350" t="s">
        <v>1263</v>
      </c>
      <c r="F1900" s="350"/>
      <c r="G1900" s="143" t="s">
        <v>2649</v>
      </c>
      <c r="H1900" s="144">
        <v>0.2</v>
      </c>
      <c r="I1900" s="145">
        <v>24.97</v>
      </c>
      <c r="J1900" s="145">
        <v>4.99</v>
      </c>
    </row>
    <row r="1901" spans="1:10" ht="25.5" x14ac:dyDescent="0.25">
      <c r="A1901" s="173" t="s">
        <v>1049</v>
      </c>
      <c r="B1901" s="146" t="s">
        <v>2767</v>
      </c>
      <c r="C1901" s="173" t="s">
        <v>186</v>
      </c>
      <c r="D1901" s="173" t="s">
        <v>2768</v>
      </c>
      <c r="E1901" s="349" t="s">
        <v>1052</v>
      </c>
      <c r="F1901" s="349"/>
      <c r="G1901" s="147" t="s">
        <v>2239</v>
      </c>
      <c r="H1901" s="148">
        <v>1</v>
      </c>
      <c r="I1901" s="149">
        <v>1.2</v>
      </c>
      <c r="J1901" s="149">
        <v>1.2</v>
      </c>
    </row>
    <row r="1902" spans="1:10" x14ac:dyDescent="0.25">
      <c r="A1902" s="169"/>
      <c r="B1902" s="169"/>
      <c r="C1902" s="169"/>
      <c r="D1902" s="169"/>
      <c r="E1902" s="169" t="s">
        <v>1053</v>
      </c>
      <c r="F1902" s="150">
        <v>5.96</v>
      </c>
      <c r="G1902" s="169" t="s">
        <v>1054</v>
      </c>
      <c r="H1902" s="150">
        <v>0</v>
      </c>
      <c r="I1902" s="169" t="s">
        <v>1055</v>
      </c>
      <c r="J1902" s="150">
        <v>5.96</v>
      </c>
    </row>
    <row r="1903" spans="1:10" ht="14.45" customHeight="1" x14ac:dyDescent="0.25">
      <c r="A1903" s="169"/>
      <c r="B1903" s="169"/>
      <c r="C1903" s="169"/>
      <c r="D1903" s="169"/>
      <c r="E1903" s="169" t="s">
        <v>2581</v>
      </c>
      <c r="F1903" s="150">
        <v>0</v>
      </c>
      <c r="G1903" s="169"/>
      <c r="H1903" s="351" t="s">
        <v>2582</v>
      </c>
      <c r="I1903" s="351"/>
      <c r="J1903" s="150">
        <v>10.11</v>
      </c>
    </row>
    <row r="1904" spans="1:10" ht="15.75" thickBot="1" x14ac:dyDescent="0.3">
      <c r="A1904" s="161"/>
      <c r="B1904" s="161"/>
      <c r="C1904" s="161"/>
      <c r="D1904" s="161"/>
      <c r="E1904" s="161"/>
      <c r="F1904" s="161"/>
      <c r="G1904" s="161" t="s">
        <v>1056</v>
      </c>
      <c r="H1904" s="151">
        <v>303</v>
      </c>
      <c r="I1904" s="161" t="s">
        <v>1057</v>
      </c>
      <c r="J1904" s="162">
        <v>3063.33</v>
      </c>
    </row>
    <row r="1905" spans="1:10" ht="15.75" thickTop="1" x14ac:dyDescent="0.25">
      <c r="A1905" s="152"/>
      <c r="B1905" s="152"/>
      <c r="C1905" s="152"/>
      <c r="D1905" s="152"/>
      <c r="E1905" s="152"/>
      <c r="F1905" s="152"/>
      <c r="G1905" s="152"/>
      <c r="H1905" s="152"/>
      <c r="I1905" s="152"/>
      <c r="J1905" s="152"/>
    </row>
    <row r="1906" spans="1:10" x14ac:dyDescent="0.25">
      <c r="A1906" s="170" t="s">
        <v>2450</v>
      </c>
      <c r="B1906" s="139" t="s">
        <v>1029</v>
      </c>
      <c r="C1906" s="170" t="s">
        <v>1030</v>
      </c>
      <c r="D1906" s="170" t="s">
        <v>1031</v>
      </c>
      <c r="E1906" s="352" t="s">
        <v>1032</v>
      </c>
      <c r="F1906" s="352"/>
      <c r="G1906" s="140" t="s">
        <v>1033</v>
      </c>
      <c r="H1906" s="139" t="s">
        <v>1034</v>
      </c>
      <c r="I1906" s="139" t="s">
        <v>1035</v>
      </c>
      <c r="J1906" s="139" t="s">
        <v>1036</v>
      </c>
    </row>
    <row r="1907" spans="1:10" ht="25.5" x14ac:dyDescent="0.25">
      <c r="A1907" s="171" t="s">
        <v>1037</v>
      </c>
      <c r="B1907" s="136" t="s">
        <v>871</v>
      </c>
      <c r="C1907" s="171" t="s">
        <v>186</v>
      </c>
      <c r="D1907" s="171" t="s">
        <v>872</v>
      </c>
      <c r="E1907" s="353" t="s">
        <v>1263</v>
      </c>
      <c r="F1907" s="353"/>
      <c r="G1907" s="137" t="s">
        <v>2239</v>
      </c>
      <c r="H1907" s="141">
        <v>1</v>
      </c>
      <c r="I1907" s="138">
        <v>37.590000000000003</v>
      </c>
      <c r="J1907" s="138">
        <v>37.590000000000003</v>
      </c>
    </row>
    <row r="1908" spans="1:10" ht="25.5" x14ac:dyDescent="0.25">
      <c r="A1908" s="172" t="s">
        <v>1039</v>
      </c>
      <c r="B1908" s="142" t="s">
        <v>2024</v>
      </c>
      <c r="C1908" s="172" t="s">
        <v>186</v>
      </c>
      <c r="D1908" s="172" t="s">
        <v>2025</v>
      </c>
      <c r="E1908" s="350" t="s">
        <v>1263</v>
      </c>
      <c r="F1908" s="350"/>
      <c r="G1908" s="143" t="s">
        <v>2649</v>
      </c>
      <c r="H1908" s="144">
        <v>0.65</v>
      </c>
      <c r="I1908" s="145">
        <v>19.64</v>
      </c>
      <c r="J1908" s="145">
        <v>12.76</v>
      </c>
    </row>
    <row r="1909" spans="1:10" ht="25.5" x14ac:dyDescent="0.25">
      <c r="A1909" s="172" t="s">
        <v>1039</v>
      </c>
      <c r="B1909" s="142" t="s">
        <v>2023</v>
      </c>
      <c r="C1909" s="172" t="s">
        <v>186</v>
      </c>
      <c r="D1909" s="172" t="s">
        <v>1589</v>
      </c>
      <c r="E1909" s="350" t="s">
        <v>1263</v>
      </c>
      <c r="F1909" s="350"/>
      <c r="G1909" s="143" t="s">
        <v>2649</v>
      </c>
      <c r="H1909" s="144">
        <v>0.65</v>
      </c>
      <c r="I1909" s="145">
        <v>24.97</v>
      </c>
      <c r="J1909" s="145">
        <v>16.23</v>
      </c>
    </row>
    <row r="1910" spans="1:10" ht="25.5" x14ac:dyDescent="0.25">
      <c r="A1910" s="173" t="s">
        <v>1049</v>
      </c>
      <c r="B1910" s="146" t="s">
        <v>2769</v>
      </c>
      <c r="C1910" s="173" t="s">
        <v>186</v>
      </c>
      <c r="D1910" s="173" t="s">
        <v>2770</v>
      </c>
      <c r="E1910" s="349" t="s">
        <v>1052</v>
      </c>
      <c r="F1910" s="349"/>
      <c r="G1910" s="147" t="s">
        <v>2239</v>
      </c>
      <c r="H1910" s="148">
        <v>1</v>
      </c>
      <c r="I1910" s="149">
        <v>2.2000000000000002</v>
      </c>
      <c r="J1910" s="149">
        <v>2.2000000000000002</v>
      </c>
    </row>
    <row r="1911" spans="1:10" ht="25.5" x14ac:dyDescent="0.25">
      <c r="A1911" s="173" t="s">
        <v>1049</v>
      </c>
      <c r="B1911" s="146" t="s">
        <v>2771</v>
      </c>
      <c r="C1911" s="173" t="s">
        <v>186</v>
      </c>
      <c r="D1911" s="173" t="s">
        <v>2772</v>
      </c>
      <c r="E1911" s="349" t="s">
        <v>1052</v>
      </c>
      <c r="F1911" s="349"/>
      <c r="G1911" s="147" t="s">
        <v>2239</v>
      </c>
      <c r="H1911" s="148">
        <v>1</v>
      </c>
      <c r="I1911" s="149">
        <v>6.4</v>
      </c>
      <c r="J1911" s="149">
        <v>6.4</v>
      </c>
    </row>
    <row r="1912" spans="1:10" x14ac:dyDescent="0.25">
      <c r="A1912" s="169"/>
      <c r="B1912" s="169"/>
      <c r="C1912" s="169"/>
      <c r="D1912" s="169"/>
      <c r="E1912" s="169" t="s">
        <v>1053</v>
      </c>
      <c r="F1912" s="150">
        <v>19.36</v>
      </c>
      <c r="G1912" s="169" t="s">
        <v>1054</v>
      </c>
      <c r="H1912" s="150">
        <v>0</v>
      </c>
      <c r="I1912" s="169" t="s">
        <v>1055</v>
      </c>
      <c r="J1912" s="150">
        <v>19.36</v>
      </c>
    </row>
    <row r="1913" spans="1:10" ht="14.45" customHeight="1" x14ac:dyDescent="0.25">
      <c r="A1913" s="169"/>
      <c r="B1913" s="169"/>
      <c r="C1913" s="169"/>
      <c r="D1913" s="169"/>
      <c r="E1913" s="169" t="s">
        <v>2581</v>
      </c>
      <c r="F1913" s="150">
        <v>0</v>
      </c>
      <c r="G1913" s="169"/>
      <c r="H1913" s="351" t="s">
        <v>2582</v>
      </c>
      <c r="I1913" s="351"/>
      <c r="J1913" s="150">
        <v>37.590000000000003</v>
      </c>
    </row>
    <row r="1914" spans="1:10" ht="15.75" thickBot="1" x14ac:dyDescent="0.3">
      <c r="A1914" s="161"/>
      <c r="B1914" s="161"/>
      <c r="C1914" s="161"/>
      <c r="D1914" s="161"/>
      <c r="E1914" s="161"/>
      <c r="F1914" s="161"/>
      <c r="G1914" s="161" t="s">
        <v>1056</v>
      </c>
      <c r="H1914" s="151">
        <v>231</v>
      </c>
      <c r="I1914" s="161" t="s">
        <v>1057</v>
      </c>
      <c r="J1914" s="162">
        <v>8683.2900000000009</v>
      </c>
    </row>
    <row r="1915" spans="1:10" ht="15.75" thickTop="1" x14ac:dyDescent="0.25">
      <c r="A1915" s="152"/>
      <c r="B1915" s="152"/>
      <c r="C1915" s="152"/>
      <c r="D1915" s="152"/>
      <c r="E1915" s="152"/>
      <c r="F1915" s="152"/>
      <c r="G1915" s="152"/>
      <c r="H1915" s="152"/>
      <c r="I1915" s="152"/>
      <c r="J1915" s="152"/>
    </row>
    <row r="1916" spans="1:10" x14ac:dyDescent="0.25">
      <c r="A1916" s="170" t="s">
        <v>2451</v>
      </c>
      <c r="B1916" s="139" t="s">
        <v>1029</v>
      </c>
      <c r="C1916" s="170" t="s">
        <v>1030</v>
      </c>
      <c r="D1916" s="170" t="s">
        <v>1031</v>
      </c>
      <c r="E1916" s="352" t="s">
        <v>1032</v>
      </c>
      <c r="F1916" s="352"/>
      <c r="G1916" s="140" t="s">
        <v>1033</v>
      </c>
      <c r="H1916" s="139" t="s">
        <v>1034</v>
      </c>
      <c r="I1916" s="139" t="s">
        <v>1035</v>
      </c>
      <c r="J1916" s="139" t="s">
        <v>1036</v>
      </c>
    </row>
    <row r="1917" spans="1:10" ht="26.45" customHeight="1" x14ac:dyDescent="0.25">
      <c r="A1917" s="171" t="s">
        <v>1037</v>
      </c>
      <c r="B1917" s="136" t="s">
        <v>874</v>
      </c>
      <c r="C1917" s="171" t="s">
        <v>397</v>
      </c>
      <c r="D1917" s="171" t="s">
        <v>2452</v>
      </c>
      <c r="E1917" s="353" t="s">
        <v>1630</v>
      </c>
      <c r="F1917" s="353"/>
      <c r="G1917" s="137" t="s">
        <v>187</v>
      </c>
      <c r="H1917" s="141">
        <v>1</v>
      </c>
      <c r="I1917" s="138">
        <v>8.52</v>
      </c>
      <c r="J1917" s="138">
        <v>8.52</v>
      </c>
    </row>
    <row r="1918" spans="1:10" ht="25.5" x14ac:dyDescent="0.25">
      <c r="A1918" s="172" t="s">
        <v>1039</v>
      </c>
      <c r="B1918" s="142" t="s">
        <v>2063</v>
      </c>
      <c r="C1918" s="172" t="s">
        <v>397</v>
      </c>
      <c r="D1918" s="172" t="s">
        <v>2064</v>
      </c>
      <c r="E1918" s="350" t="s">
        <v>2065</v>
      </c>
      <c r="F1918" s="350"/>
      <c r="G1918" s="143" t="s">
        <v>1685</v>
      </c>
      <c r="H1918" s="144">
        <v>0.2</v>
      </c>
      <c r="I1918" s="145">
        <v>2.9</v>
      </c>
      <c r="J1918" s="145">
        <v>0.57999999999999996</v>
      </c>
    </row>
    <row r="1919" spans="1:10" ht="25.5" x14ac:dyDescent="0.25">
      <c r="A1919" s="172" t="s">
        <v>1039</v>
      </c>
      <c r="B1919" s="142" t="s">
        <v>2066</v>
      </c>
      <c r="C1919" s="172" t="s">
        <v>397</v>
      </c>
      <c r="D1919" s="172" t="s">
        <v>2067</v>
      </c>
      <c r="E1919" s="350" t="s">
        <v>2065</v>
      </c>
      <c r="F1919" s="350"/>
      <c r="G1919" s="143" t="s">
        <v>1685</v>
      </c>
      <c r="H1919" s="144">
        <v>0.2</v>
      </c>
      <c r="I1919" s="145">
        <v>2.78</v>
      </c>
      <c r="J1919" s="145">
        <v>0.55000000000000004</v>
      </c>
    </row>
    <row r="1920" spans="1:10" x14ac:dyDescent="0.25">
      <c r="A1920" s="173" t="s">
        <v>1049</v>
      </c>
      <c r="B1920" s="146" t="s">
        <v>1631</v>
      </c>
      <c r="C1920" s="173" t="s">
        <v>397</v>
      </c>
      <c r="D1920" s="173" t="s">
        <v>1632</v>
      </c>
      <c r="E1920" s="349" t="s">
        <v>1052</v>
      </c>
      <c r="F1920" s="349"/>
      <c r="G1920" s="147" t="s">
        <v>692</v>
      </c>
      <c r="H1920" s="148">
        <v>1</v>
      </c>
      <c r="I1920" s="149">
        <v>1.75</v>
      </c>
      <c r="J1920" s="149">
        <v>1.75</v>
      </c>
    </row>
    <row r="1921" spans="1:10" x14ac:dyDescent="0.25">
      <c r="A1921" s="173" t="s">
        <v>1049</v>
      </c>
      <c r="B1921" s="146" t="s">
        <v>2072</v>
      </c>
      <c r="C1921" s="173" t="s">
        <v>180</v>
      </c>
      <c r="D1921" s="173" t="s">
        <v>2020</v>
      </c>
      <c r="E1921" s="349" t="s">
        <v>1325</v>
      </c>
      <c r="F1921" s="349"/>
      <c r="G1921" s="147" t="s">
        <v>1043</v>
      </c>
      <c r="H1921" s="148">
        <v>0.2</v>
      </c>
      <c r="I1921" s="149">
        <v>17.07</v>
      </c>
      <c r="J1921" s="149">
        <v>3.41</v>
      </c>
    </row>
    <row r="1922" spans="1:10" x14ac:dyDescent="0.25">
      <c r="A1922" s="173" t="s">
        <v>1049</v>
      </c>
      <c r="B1922" s="146" t="s">
        <v>2075</v>
      </c>
      <c r="C1922" s="173" t="s">
        <v>180</v>
      </c>
      <c r="D1922" s="173" t="s">
        <v>2076</v>
      </c>
      <c r="E1922" s="349" t="s">
        <v>1325</v>
      </c>
      <c r="F1922" s="349"/>
      <c r="G1922" s="147" t="s">
        <v>1043</v>
      </c>
      <c r="H1922" s="148">
        <v>0.2</v>
      </c>
      <c r="I1922" s="149">
        <v>11.16</v>
      </c>
      <c r="J1922" s="149">
        <v>2.23</v>
      </c>
    </row>
    <row r="1923" spans="1:10" x14ac:dyDescent="0.25">
      <c r="A1923" s="169"/>
      <c r="B1923" s="169"/>
      <c r="C1923" s="169"/>
      <c r="D1923" s="169"/>
      <c r="E1923" s="169" t="s">
        <v>1053</v>
      </c>
      <c r="F1923" s="150">
        <v>5.64</v>
      </c>
      <c r="G1923" s="169" t="s">
        <v>1054</v>
      </c>
      <c r="H1923" s="150">
        <v>0</v>
      </c>
      <c r="I1923" s="169" t="s">
        <v>1055</v>
      </c>
      <c r="J1923" s="150">
        <v>5.64</v>
      </c>
    </row>
    <row r="1924" spans="1:10" ht="14.45" customHeight="1" x14ac:dyDescent="0.25">
      <c r="A1924" s="169"/>
      <c r="B1924" s="169"/>
      <c r="C1924" s="169"/>
      <c r="D1924" s="169"/>
      <c r="E1924" s="169" t="s">
        <v>2581</v>
      </c>
      <c r="F1924" s="150">
        <v>0</v>
      </c>
      <c r="G1924" s="169"/>
      <c r="H1924" s="351" t="s">
        <v>2582</v>
      </c>
      <c r="I1924" s="351"/>
      <c r="J1924" s="150">
        <v>8.52</v>
      </c>
    </row>
    <row r="1925" spans="1:10" ht="15.75" thickBot="1" x14ac:dyDescent="0.3">
      <c r="A1925" s="161"/>
      <c r="B1925" s="161"/>
      <c r="C1925" s="161"/>
      <c r="D1925" s="161"/>
      <c r="E1925" s="161"/>
      <c r="F1925" s="161"/>
      <c r="G1925" s="161" t="s">
        <v>1056</v>
      </c>
      <c r="H1925" s="151">
        <v>2</v>
      </c>
      <c r="I1925" s="161" t="s">
        <v>1057</v>
      </c>
      <c r="J1925" s="162">
        <v>17.04</v>
      </c>
    </row>
    <row r="1926" spans="1:10" ht="15.75" thickTop="1" x14ac:dyDescent="0.25">
      <c r="A1926" s="152"/>
      <c r="B1926" s="152"/>
      <c r="C1926" s="152"/>
      <c r="D1926" s="152"/>
      <c r="E1926" s="152"/>
      <c r="F1926" s="152"/>
      <c r="G1926" s="152"/>
      <c r="H1926" s="152"/>
      <c r="I1926" s="152"/>
      <c r="J1926" s="152"/>
    </row>
    <row r="1927" spans="1:10" x14ac:dyDescent="0.25">
      <c r="A1927" s="170" t="s">
        <v>2453</v>
      </c>
      <c r="B1927" s="139" t="s">
        <v>1029</v>
      </c>
      <c r="C1927" s="170" t="s">
        <v>1030</v>
      </c>
      <c r="D1927" s="170" t="s">
        <v>1031</v>
      </c>
      <c r="E1927" s="352" t="s">
        <v>1032</v>
      </c>
      <c r="F1927" s="352"/>
      <c r="G1927" s="140" t="s">
        <v>1033</v>
      </c>
      <c r="H1927" s="139" t="s">
        <v>1034</v>
      </c>
      <c r="I1927" s="139" t="s">
        <v>1035</v>
      </c>
      <c r="J1927" s="139" t="s">
        <v>1036</v>
      </c>
    </row>
    <row r="1928" spans="1:10" ht="25.5" x14ac:dyDescent="0.25">
      <c r="A1928" s="171" t="s">
        <v>1037</v>
      </c>
      <c r="B1928" s="136" t="s">
        <v>876</v>
      </c>
      <c r="C1928" s="171" t="s">
        <v>178</v>
      </c>
      <c r="D1928" s="171" t="s">
        <v>1633</v>
      </c>
      <c r="E1928" s="353">
        <v>89</v>
      </c>
      <c r="F1928" s="353"/>
      <c r="G1928" s="137" t="s">
        <v>187</v>
      </c>
      <c r="H1928" s="141">
        <v>1</v>
      </c>
      <c r="I1928" s="138">
        <v>7.36</v>
      </c>
      <c r="J1928" s="138">
        <v>7.36</v>
      </c>
    </row>
    <row r="1929" spans="1:10" ht="25.5" x14ac:dyDescent="0.25">
      <c r="A1929" s="172" t="s">
        <v>1039</v>
      </c>
      <c r="B1929" s="142" t="s">
        <v>1586</v>
      </c>
      <c r="C1929" s="172" t="s">
        <v>180</v>
      </c>
      <c r="D1929" s="172" t="s">
        <v>1587</v>
      </c>
      <c r="E1929" s="350" t="s">
        <v>1042</v>
      </c>
      <c r="F1929" s="350"/>
      <c r="G1929" s="143" t="s">
        <v>1043</v>
      </c>
      <c r="H1929" s="144">
        <v>0.2</v>
      </c>
      <c r="I1929" s="145">
        <v>15.82</v>
      </c>
      <c r="J1929" s="145">
        <v>3.16</v>
      </c>
    </row>
    <row r="1930" spans="1:10" ht="25.5" x14ac:dyDescent="0.25">
      <c r="A1930" s="172" t="s">
        <v>1039</v>
      </c>
      <c r="B1930" s="142" t="s">
        <v>1588</v>
      </c>
      <c r="C1930" s="172" t="s">
        <v>180</v>
      </c>
      <c r="D1930" s="172" t="s">
        <v>1589</v>
      </c>
      <c r="E1930" s="350" t="s">
        <v>1042</v>
      </c>
      <c r="F1930" s="350"/>
      <c r="G1930" s="143" t="s">
        <v>1043</v>
      </c>
      <c r="H1930" s="144">
        <v>0.2</v>
      </c>
      <c r="I1930" s="145">
        <v>21.02</v>
      </c>
      <c r="J1930" s="145">
        <v>4.2</v>
      </c>
    </row>
    <row r="1931" spans="1:10" x14ac:dyDescent="0.25">
      <c r="A1931" s="169"/>
      <c r="B1931" s="169"/>
      <c r="C1931" s="169"/>
      <c r="D1931" s="169"/>
      <c r="E1931" s="169" t="s">
        <v>1053</v>
      </c>
      <c r="F1931" s="150">
        <v>5.96</v>
      </c>
      <c r="G1931" s="169" t="s">
        <v>1054</v>
      </c>
      <c r="H1931" s="150">
        <v>0</v>
      </c>
      <c r="I1931" s="169" t="s">
        <v>1055</v>
      </c>
      <c r="J1931" s="150">
        <v>5.96</v>
      </c>
    </row>
    <row r="1932" spans="1:10" ht="14.45" customHeight="1" x14ac:dyDescent="0.25">
      <c r="A1932" s="169"/>
      <c r="B1932" s="169"/>
      <c r="C1932" s="169"/>
      <c r="D1932" s="169"/>
      <c r="E1932" s="169" t="s">
        <v>2581</v>
      </c>
      <c r="F1932" s="150">
        <v>0</v>
      </c>
      <c r="G1932" s="169"/>
      <c r="H1932" s="351" t="s">
        <v>2582</v>
      </c>
      <c r="I1932" s="351"/>
      <c r="J1932" s="150">
        <v>7.36</v>
      </c>
    </row>
    <row r="1933" spans="1:10" ht="15.75" thickBot="1" x14ac:dyDescent="0.3">
      <c r="A1933" s="161"/>
      <c r="B1933" s="161"/>
      <c r="C1933" s="161"/>
      <c r="D1933" s="161"/>
      <c r="E1933" s="161"/>
      <c r="F1933" s="161"/>
      <c r="G1933" s="161" t="s">
        <v>1056</v>
      </c>
      <c r="H1933" s="151">
        <v>24</v>
      </c>
      <c r="I1933" s="161" t="s">
        <v>1057</v>
      </c>
      <c r="J1933" s="162">
        <v>176.64</v>
      </c>
    </row>
    <row r="1934" spans="1:10" ht="15.75" thickTop="1" x14ac:dyDescent="0.25">
      <c r="A1934" s="152"/>
      <c r="B1934" s="152"/>
      <c r="C1934" s="152"/>
      <c r="D1934" s="152"/>
      <c r="E1934" s="152"/>
      <c r="F1934" s="152"/>
      <c r="G1934" s="152"/>
      <c r="H1934" s="152"/>
      <c r="I1934" s="152"/>
      <c r="J1934" s="152"/>
    </row>
    <row r="1935" spans="1:10" x14ac:dyDescent="0.25">
      <c r="A1935" s="170" t="s">
        <v>2454</v>
      </c>
      <c r="B1935" s="139" t="s">
        <v>1029</v>
      </c>
      <c r="C1935" s="170" t="s">
        <v>1030</v>
      </c>
      <c r="D1935" s="170" t="s">
        <v>1031</v>
      </c>
      <c r="E1935" s="352" t="s">
        <v>1032</v>
      </c>
      <c r="F1935" s="352"/>
      <c r="G1935" s="140" t="s">
        <v>1033</v>
      </c>
      <c r="H1935" s="139" t="s">
        <v>1034</v>
      </c>
      <c r="I1935" s="139" t="s">
        <v>1035</v>
      </c>
      <c r="J1935" s="139" t="s">
        <v>1036</v>
      </c>
    </row>
    <row r="1936" spans="1:10" ht="26.45" customHeight="1" x14ac:dyDescent="0.25">
      <c r="A1936" s="171" t="s">
        <v>1037</v>
      </c>
      <c r="B1936" s="136" t="s">
        <v>878</v>
      </c>
      <c r="C1936" s="171" t="s">
        <v>397</v>
      </c>
      <c r="D1936" s="171" t="s">
        <v>2455</v>
      </c>
      <c r="E1936" s="353" t="s">
        <v>1630</v>
      </c>
      <c r="F1936" s="353"/>
      <c r="G1936" s="137" t="s">
        <v>187</v>
      </c>
      <c r="H1936" s="141">
        <v>1</v>
      </c>
      <c r="I1936" s="138">
        <v>8.73</v>
      </c>
      <c r="J1936" s="138">
        <v>8.73</v>
      </c>
    </row>
    <row r="1937" spans="1:10" ht="25.5" x14ac:dyDescent="0.25">
      <c r="A1937" s="172" t="s">
        <v>1039</v>
      </c>
      <c r="B1937" s="142" t="s">
        <v>2063</v>
      </c>
      <c r="C1937" s="172" t="s">
        <v>397</v>
      </c>
      <c r="D1937" s="172" t="s">
        <v>2064</v>
      </c>
      <c r="E1937" s="350" t="s">
        <v>2065</v>
      </c>
      <c r="F1937" s="350"/>
      <c r="G1937" s="143" t="s">
        <v>1685</v>
      </c>
      <c r="H1937" s="144">
        <v>0.2</v>
      </c>
      <c r="I1937" s="145">
        <v>2.9</v>
      </c>
      <c r="J1937" s="145">
        <v>0.57999999999999996</v>
      </c>
    </row>
    <row r="1938" spans="1:10" ht="25.5" x14ac:dyDescent="0.25">
      <c r="A1938" s="172" t="s">
        <v>1039</v>
      </c>
      <c r="B1938" s="142" t="s">
        <v>2066</v>
      </c>
      <c r="C1938" s="172" t="s">
        <v>397</v>
      </c>
      <c r="D1938" s="172" t="s">
        <v>2067</v>
      </c>
      <c r="E1938" s="350" t="s">
        <v>2065</v>
      </c>
      <c r="F1938" s="350"/>
      <c r="G1938" s="143" t="s">
        <v>1685</v>
      </c>
      <c r="H1938" s="144">
        <v>0.2</v>
      </c>
      <c r="I1938" s="145">
        <v>2.78</v>
      </c>
      <c r="J1938" s="145">
        <v>0.55000000000000004</v>
      </c>
    </row>
    <row r="1939" spans="1:10" x14ac:dyDescent="0.25">
      <c r="A1939" s="173" t="s">
        <v>1049</v>
      </c>
      <c r="B1939" s="146" t="s">
        <v>1634</v>
      </c>
      <c r="C1939" s="173" t="s">
        <v>397</v>
      </c>
      <c r="D1939" s="173" t="s">
        <v>1635</v>
      </c>
      <c r="E1939" s="349" t="s">
        <v>1052</v>
      </c>
      <c r="F1939" s="349"/>
      <c r="G1939" s="147" t="s">
        <v>692</v>
      </c>
      <c r="H1939" s="148">
        <v>1</v>
      </c>
      <c r="I1939" s="149">
        <v>1.96</v>
      </c>
      <c r="J1939" s="149">
        <v>1.96</v>
      </c>
    </row>
    <row r="1940" spans="1:10" x14ac:dyDescent="0.25">
      <c r="A1940" s="173" t="s">
        <v>1049</v>
      </c>
      <c r="B1940" s="146" t="s">
        <v>2072</v>
      </c>
      <c r="C1940" s="173" t="s">
        <v>180</v>
      </c>
      <c r="D1940" s="173" t="s">
        <v>2020</v>
      </c>
      <c r="E1940" s="349" t="s">
        <v>1325</v>
      </c>
      <c r="F1940" s="349"/>
      <c r="G1940" s="147" t="s">
        <v>1043</v>
      </c>
      <c r="H1940" s="148">
        <v>0.2</v>
      </c>
      <c r="I1940" s="149">
        <v>17.07</v>
      </c>
      <c r="J1940" s="149">
        <v>3.41</v>
      </c>
    </row>
    <row r="1941" spans="1:10" x14ac:dyDescent="0.25">
      <c r="A1941" s="173" t="s">
        <v>1049</v>
      </c>
      <c r="B1941" s="146" t="s">
        <v>2075</v>
      </c>
      <c r="C1941" s="173" t="s">
        <v>180</v>
      </c>
      <c r="D1941" s="173" t="s">
        <v>2076</v>
      </c>
      <c r="E1941" s="349" t="s">
        <v>1325</v>
      </c>
      <c r="F1941" s="349"/>
      <c r="G1941" s="147" t="s">
        <v>1043</v>
      </c>
      <c r="H1941" s="148">
        <v>0.2</v>
      </c>
      <c r="I1941" s="149">
        <v>11.16</v>
      </c>
      <c r="J1941" s="149">
        <v>2.23</v>
      </c>
    </row>
    <row r="1942" spans="1:10" x14ac:dyDescent="0.25">
      <c r="A1942" s="169"/>
      <c r="B1942" s="169"/>
      <c r="C1942" s="169"/>
      <c r="D1942" s="169"/>
      <c r="E1942" s="169" t="s">
        <v>1053</v>
      </c>
      <c r="F1942" s="150">
        <v>5.64</v>
      </c>
      <c r="G1942" s="169" t="s">
        <v>1054</v>
      </c>
      <c r="H1942" s="150">
        <v>0</v>
      </c>
      <c r="I1942" s="169" t="s">
        <v>1055</v>
      </c>
      <c r="J1942" s="150">
        <v>5.64</v>
      </c>
    </row>
    <row r="1943" spans="1:10" ht="14.45" customHeight="1" x14ac:dyDescent="0.25">
      <c r="A1943" s="169"/>
      <c r="B1943" s="169"/>
      <c r="C1943" s="169"/>
      <c r="D1943" s="169"/>
      <c r="E1943" s="169" t="s">
        <v>2581</v>
      </c>
      <c r="F1943" s="150">
        <v>0</v>
      </c>
      <c r="G1943" s="169"/>
      <c r="H1943" s="351" t="s">
        <v>2582</v>
      </c>
      <c r="I1943" s="351"/>
      <c r="J1943" s="150">
        <v>8.73</v>
      </c>
    </row>
    <row r="1944" spans="1:10" ht="15.75" thickBot="1" x14ac:dyDescent="0.3">
      <c r="A1944" s="161"/>
      <c r="B1944" s="161"/>
      <c r="C1944" s="161"/>
      <c r="D1944" s="161"/>
      <c r="E1944" s="161"/>
      <c r="F1944" s="161"/>
      <c r="G1944" s="161" t="s">
        <v>1056</v>
      </c>
      <c r="H1944" s="151">
        <v>53</v>
      </c>
      <c r="I1944" s="161" t="s">
        <v>1057</v>
      </c>
      <c r="J1944" s="162">
        <v>462.69</v>
      </c>
    </row>
    <row r="1945" spans="1:10" ht="15.75" thickTop="1" x14ac:dyDescent="0.25">
      <c r="A1945" s="152"/>
      <c r="B1945" s="152"/>
      <c r="C1945" s="152"/>
      <c r="D1945" s="152"/>
      <c r="E1945" s="152"/>
      <c r="F1945" s="152"/>
      <c r="G1945" s="152"/>
      <c r="H1945" s="152"/>
      <c r="I1945" s="152"/>
      <c r="J1945" s="152"/>
    </row>
    <row r="1946" spans="1:10" x14ac:dyDescent="0.25">
      <c r="A1946" s="170" t="s">
        <v>2456</v>
      </c>
      <c r="B1946" s="139" t="s">
        <v>1029</v>
      </c>
      <c r="C1946" s="170" t="s">
        <v>1030</v>
      </c>
      <c r="D1946" s="170" t="s">
        <v>1031</v>
      </c>
      <c r="E1946" s="352" t="s">
        <v>1032</v>
      </c>
      <c r="F1946" s="352"/>
      <c r="G1946" s="140" t="s">
        <v>1033</v>
      </c>
      <c r="H1946" s="139" t="s">
        <v>1034</v>
      </c>
      <c r="I1946" s="139" t="s">
        <v>1035</v>
      </c>
      <c r="J1946" s="139" t="s">
        <v>1036</v>
      </c>
    </row>
    <row r="1947" spans="1:10" ht="26.45" customHeight="1" x14ac:dyDescent="0.25">
      <c r="A1947" s="171" t="s">
        <v>1037</v>
      </c>
      <c r="B1947" s="136" t="s">
        <v>880</v>
      </c>
      <c r="C1947" s="171" t="s">
        <v>397</v>
      </c>
      <c r="D1947" s="171" t="s">
        <v>2457</v>
      </c>
      <c r="E1947" s="353" t="s">
        <v>1630</v>
      </c>
      <c r="F1947" s="353"/>
      <c r="G1947" s="137" t="s">
        <v>187</v>
      </c>
      <c r="H1947" s="141">
        <v>1</v>
      </c>
      <c r="I1947" s="138">
        <v>9.9499999999999993</v>
      </c>
      <c r="J1947" s="138">
        <v>9.9499999999999993</v>
      </c>
    </row>
    <row r="1948" spans="1:10" ht="25.5" x14ac:dyDescent="0.25">
      <c r="A1948" s="172" t="s">
        <v>1039</v>
      </c>
      <c r="B1948" s="142" t="s">
        <v>2063</v>
      </c>
      <c r="C1948" s="172" t="s">
        <v>397</v>
      </c>
      <c r="D1948" s="172" t="s">
        <v>2064</v>
      </c>
      <c r="E1948" s="350" t="s">
        <v>2065</v>
      </c>
      <c r="F1948" s="350"/>
      <c r="G1948" s="143" t="s">
        <v>1685</v>
      </c>
      <c r="H1948" s="144">
        <v>0.2</v>
      </c>
      <c r="I1948" s="145">
        <v>2.9</v>
      </c>
      <c r="J1948" s="145">
        <v>0.57999999999999996</v>
      </c>
    </row>
    <row r="1949" spans="1:10" ht="25.5" x14ac:dyDescent="0.25">
      <c r="A1949" s="172" t="s">
        <v>1039</v>
      </c>
      <c r="B1949" s="142" t="s">
        <v>2066</v>
      </c>
      <c r="C1949" s="172" t="s">
        <v>397</v>
      </c>
      <c r="D1949" s="172" t="s">
        <v>2067</v>
      </c>
      <c r="E1949" s="350" t="s">
        <v>2065</v>
      </c>
      <c r="F1949" s="350"/>
      <c r="G1949" s="143" t="s">
        <v>1685</v>
      </c>
      <c r="H1949" s="144">
        <v>0.2</v>
      </c>
      <c r="I1949" s="145">
        <v>2.78</v>
      </c>
      <c r="J1949" s="145">
        <v>0.55000000000000004</v>
      </c>
    </row>
    <row r="1950" spans="1:10" x14ac:dyDescent="0.25">
      <c r="A1950" s="173" t="s">
        <v>1049</v>
      </c>
      <c r="B1950" s="146" t="s">
        <v>1636</v>
      </c>
      <c r="C1950" s="173" t="s">
        <v>397</v>
      </c>
      <c r="D1950" s="173" t="s">
        <v>1637</v>
      </c>
      <c r="E1950" s="349" t="s">
        <v>1052</v>
      </c>
      <c r="F1950" s="349"/>
      <c r="G1950" s="147" t="s">
        <v>692</v>
      </c>
      <c r="H1950" s="148">
        <v>1</v>
      </c>
      <c r="I1950" s="149">
        <v>3.18</v>
      </c>
      <c r="J1950" s="149">
        <v>3.18</v>
      </c>
    </row>
    <row r="1951" spans="1:10" x14ac:dyDescent="0.25">
      <c r="A1951" s="173" t="s">
        <v>1049</v>
      </c>
      <c r="B1951" s="146" t="s">
        <v>2072</v>
      </c>
      <c r="C1951" s="173" t="s">
        <v>180</v>
      </c>
      <c r="D1951" s="173" t="s">
        <v>2020</v>
      </c>
      <c r="E1951" s="349" t="s">
        <v>1325</v>
      </c>
      <c r="F1951" s="349"/>
      <c r="G1951" s="147" t="s">
        <v>1043</v>
      </c>
      <c r="H1951" s="148">
        <v>0.2</v>
      </c>
      <c r="I1951" s="149">
        <v>17.07</v>
      </c>
      <c r="J1951" s="149">
        <v>3.41</v>
      </c>
    </row>
    <row r="1952" spans="1:10" x14ac:dyDescent="0.25">
      <c r="A1952" s="173" t="s">
        <v>1049</v>
      </c>
      <c r="B1952" s="146" t="s">
        <v>2075</v>
      </c>
      <c r="C1952" s="173" t="s">
        <v>180</v>
      </c>
      <c r="D1952" s="173" t="s">
        <v>2076</v>
      </c>
      <c r="E1952" s="349" t="s">
        <v>1325</v>
      </c>
      <c r="F1952" s="349"/>
      <c r="G1952" s="147" t="s">
        <v>1043</v>
      </c>
      <c r="H1952" s="148">
        <v>0.2</v>
      </c>
      <c r="I1952" s="149">
        <v>11.16</v>
      </c>
      <c r="J1952" s="149">
        <v>2.23</v>
      </c>
    </row>
    <row r="1953" spans="1:10" x14ac:dyDescent="0.25">
      <c r="A1953" s="169"/>
      <c r="B1953" s="169"/>
      <c r="C1953" s="169"/>
      <c r="D1953" s="169"/>
      <c r="E1953" s="169" t="s">
        <v>1053</v>
      </c>
      <c r="F1953" s="150">
        <v>5.64</v>
      </c>
      <c r="G1953" s="169" t="s">
        <v>1054</v>
      </c>
      <c r="H1953" s="150">
        <v>0</v>
      </c>
      <c r="I1953" s="169" t="s">
        <v>1055</v>
      </c>
      <c r="J1953" s="150">
        <v>5.64</v>
      </c>
    </row>
    <row r="1954" spans="1:10" ht="14.45" customHeight="1" x14ac:dyDescent="0.25">
      <c r="A1954" s="169"/>
      <c r="B1954" s="169"/>
      <c r="C1954" s="169"/>
      <c r="D1954" s="169"/>
      <c r="E1954" s="169" t="s">
        <v>2581</v>
      </c>
      <c r="F1954" s="150">
        <v>0</v>
      </c>
      <c r="G1954" s="169"/>
      <c r="H1954" s="351" t="s">
        <v>2582</v>
      </c>
      <c r="I1954" s="351"/>
      <c r="J1954" s="150">
        <v>9.9499999999999993</v>
      </c>
    </row>
    <row r="1955" spans="1:10" ht="15.75" thickBot="1" x14ac:dyDescent="0.3">
      <c r="A1955" s="161"/>
      <c r="B1955" s="161"/>
      <c r="C1955" s="161"/>
      <c r="D1955" s="161"/>
      <c r="E1955" s="161"/>
      <c r="F1955" s="161"/>
      <c r="G1955" s="161" t="s">
        <v>1056</v>
      </c>
      <c r="H1955" s="151">
        <v>123</v>
      </c>
      <c r="I1955" s="161" t="s">
        <v>1057</v>
      </c>
      <c r="J1955" s="162">
        <v>1223.8499999999999</v>
      </c>
    </row>
    <row r="1956" spans="1:10" ht="15.75" thickTop="1" x14ac:dyDescent="0.25">
      <c r="A1956" s="152"/>
      <c r="B1956" s="152"/>
      <c r="C1956" s="152"/>
      <c r="D1956" s="152"/>
      <c r="E1956" s="152"/>
      <c r="F1956" s="152"/>
      <c r="G1956" s="152"/>
      <c r="H1956" s="152"/>
      <c r="I1956" s="152"/>
      <c r="J1956" s="152"/>
    </row>
    <row r="1957" spans="1:10" x14ac:dyDescent="0.25">
      <c r="A1957" s="170" t="s">
        <v>2458</v>
      </c>
      <c r="B1957" s="139" t="s">
        <v>1029</v>
      </c>
      <c r="C1957" s="170" t="s">
        <v>1030</v>
      </c>
      <c r="D1957" s="170" t="s">
        <v>1031</v>
      </c>
      <c r="E1957" s="352" t="s">
        <v>1032</v>
      </c>
      <c r="F1957" s="352"/>
      <c r="G1957" s="140" t="s">
        <v>1033</v>
      </c>
      <c r="H1957" s="139" t="s">
        <v>1034</v>
      </c>
      <c r="I1957" s="139" t="s">
        <v>1035</v>
      </c>
      <c r="J1957" s="139" t="s">
        <v>1036</v>
      </c>
    </row>
    <row r="1958" spans="1:10" ht="25.5" x14ac:dyDescent="0.25">
      <c r="A1958" s="171" t="s">
        <v>1037</v>
      </c>
      <c r="B1958" s="136" t="s">
        <v>881</v>
      </c>
      <c r="C1958" s="171" t="s">
        <v>882</v>
      </c>
      <c r="D1958" s="171" t="s">
        <v>883</v>
      </c>
      <c r="E1958" s="353">
        <v>7</v>
      </c>
      <c r="F1958" s="353"/>
      <c r="G1958" s="137" t="s">
        <v>187</v>
      </c>
      <c r="H1958" s="141">
        <v>1</v>
      </c>
      <c r="I1958" s="138">
        <v>4.91</v>
      </c>
      <c r="J1958" s="138">
        <v>4.91</v>
      </c>
    </row>
    <row r="1959" spans="1:10" ht="25.5" x14ac:dyDescent="0.25">
      <c r="A1959" s="172" t="s">
        <v>1039</v>
      </c>
      <c r="B1959" s="142" t="s">
        <v>2742</v>
      </c>
      <c r="C1959" s="172" t="s">
        <v>180</v>
      </c>
      <c r="D1959" s="172" t="s">
        <v>2743</v>
      </c>
      <c r="E1959" s="350" t="s">
        <v>1042</v>
      </c>
      <c r="F1959" s="350"/>
      <c r="G1959" s="143" t="s">
        <v>1043</v>
      </c>
      <c r="H1959" s="144">
        <v>0.12</v>
      </c>
      <c r="I1959" s="145">
        <v>15.53</v>
      </c>
      <c r="J1959" s="145">
        <v>1.86</v>
      </c>
    </row>
    <row r="1960" spans="1:10" ht="25.5" x14ac:dyDescent="0.25">
      <c r="A1960" s="173" t="s">
        <v>1049</v>
      </c>
      <c r="B1960" s="146" t="s">
        <v>1638</v>
      </c>
      <c r="C1960" s="173" t="s">
        <v>882</v>
      </c>
      <c r="D1960" s="173" t="s">
        <v>1639</v>
      </c>
      <c r="E1960" s="349" t="s">
        <v>1052</v>
      </c>
      <c r="F1960" s="349"/>
      <c r="G1960" s="147" t="s">
        <v>692</v>
      </c>
      <c r="H1960" s="148">
        <v>1</v>
      </c>
      <c r="I1960" s="149">
        <v>1.1200000000000001</v>
      </c>
      <c r="J1960" s="149">
        <v>1.1200000000000001</v>
      </c>
    </row>
    <row r="1961" spans="1:10" ht="25.5" x14ac:dyDescent="0.25">
      <c r="A1961" s="173" t="s">
        <v>1049</v>
      </c>
      <c r="B1961" s="146" t="s">
        <v>2773</v>
      </c>
      <c r="C1961" s="173" t="s">
        <v>882</v>
      </c>
      <c r="D1961" s="173" t="s">
        <v>2020</v>
      </c>
      <c r="E1961" s="349" t="s">
        <v>1325</v>
      </c>
      <c r="F1961" s="349"/>
      <c r="G1961" s="147" t="s">
        <v>1685</v>
      </c>
      <c r="H1961" s="148">
        <v>0.12</v>
      </c>
      <c r="I1961" s="149">
        <v>16.16</v>
      </c>
      <c r="J1961" s="149">
        <v>1.93</v>
      </c>
    </row>
    <row r="1962" spans="1:10" x14ac:dyDescent="0.25">
      <c r="A1962" s="169"/>
      <c r="B1962" s="169"/>
      <c r="C1962" s="169"/>
      <c r="D1962" s="169"/>
      <c r="E1962" s="169" t="s">
        <v>1053</v>
      </c>
      <c r="F1962" s="150">
        <v>3.38</v>
      </c>
      <c r="G1962" s="169" t="s">
        <v>1054</v>
      </c>
      <c r="H1962" s="150">
        <v>0</v>
      </c>
      <c r="I1962" s="169" t="s">
        <v>1055</v>
      </c>
      <c r="J1962" s="150">
        <v>3.38</v>
      </c>
    </row>
    <row r="1963" spans="1:10" ht="14.45" customHeight="1" x14ac:dyDescent="0.25">
      <c r="A1963" s="169"/>
      <c r="B1963" s="169"/>
      <c r="C1963" s="169"/>
      <c r="D1963" s="169"/>
      <c r="E1963" s="169" t="s">
        <v>2581</v>
      </c>
      <c r="F1963" s="150">
        <v>0</v>
      </c>
      <c r="G1963" s="169"/>
      <c r="H1963" s="351" t="s">
        <v>2582</v>
      </c>
      <c r="I1963" s="351"/>
      <c r="J1963" s="150">
        <v>4.91</v>
      </c>
    </row>
    <row r="1964" spans="1:10" ht="15.75" thickBot="1" x14ac:dyDescent="0.3">
      <c r="A1964" s="161"/>
      <c r="B1964" s="161"/>
      <c r="C1964" s="161"/>
      <c r="D1964" s="161"/>
      <c r="E1964" s="161"/>
      <c r="F1964" s="161"/>
      <c r="G1964" s="161" t="s">
        <v>1056</v>
      </c>
      <c r="H1964" s="151">
        <v>42</v>
      </c>
      <c r="I1964" s="161" t="s">
        <v>1057</v>
      </c>
      <c r="J1964" s="162">
        <v>206.22</v>
      </c>
    </row>
    <row r="1965" spans="1:10" ht="15.75" thickTop="1" x14ac:dyDescent="0.25">
      <c r="A1965" s="152"/>
      <c r="B1965" s="152"/>
      <c r="C1965" s="152"/>
      <c r="D1965" s="152"/>
      <c r="E1965" s="152"/>
      <c r="F1965" s="152"/>
      <c r="G1965" s="152"/>
      <c r="H1965" s="152"/>
      <c r="I1965" s="152"/>
      <c r="J1965" s="152"/>
    </row>
    <row r="1966" spans="1:10" x14ac:dyDescent="0.25">
      <c r="A1966" s="170" t="s">
        <v>2459</v>
      </c>
      <c r="B1966" s="139" t="s">
        <v>1029</v>
      </c>
      <c r="C1966" s="170" t="s">
        <v>1030</v>
      </c>
      <c r="D1966" s="170" t="s">
        <v>1031</v>
      </c>
      <c r="E1966" s="352" t="s">
        <v>1032</v>
      </c>
      <c r="F1966" s="352"/>
      <c r="G1966" s="140" t="s">
        <v>1033</v>
      </c>
      <c r="H1966" s="139" t="s">
        <v>1034</v>
      </c>
      <c r="I1966" s="139" t="s">
        <v>1035</v>
      </c>
      <c r="J1966" s="139" t="s">
        <v>1036</v>
      </c>
    </row>
    <row r="1967" spans="1:10" ht="25.5" x14ac:dyDescent="0.25">
      <c r="A1967" s="171" t="s">
        <v>1037</v>
      </c>
      <c r="B1967" s="136" t="s">
        <v>885</v>
      </c>
      <c r="C1967" s="171" t="s">
        <v>479</v>
      </c>
      <c r="D1967" s="171" t="s">
        <v>2460</v>
      </c>
      <c r="E1967" s="353">
        <v>63</v>
      </c>
      <c r="F1967" s="353"/>
      <c r="G1967" s="137" t="s">
        <v>187</v>
      </c>
      <c r="H1967" s="141">
        <v>1</v>
      </c>
      <c r="I1967" s="138">
        <v>9.83</v>
      </c>
      <c r="J1967" s="138">
        <v>9.83</v>
      </c>
    </row>
    <row r="1968" spans="1:10" ht="25.5" x14ac:dyDescent="0.25">
      <c r="A1968" s="172" t="s">
        <v>1039</v>
      </c>
      <c r="B1968" s="142" t="s">
        <v>1586</v>
      </c>
      <c r="C1968" s="172" t="s">
        <v>180</v>
      </c>
      <c r="D1968" s="172" t="s">
        <v>1587</v>
      </c>
      <c r="E1968" s="350" t="s">
        <v>1042</v>
      </c>
      <c r="F1968" s="350"/>
      <c r="G1968" s="143" t="s">
        <v>1043</v>
      </c>
      <c r="H1968" s="144">
        <v>0.151</v>
      </c>
      <c r="I1968" s="145">
        <v>15.82</v>
      </c>
      <c r="J1968" s="145">
        <v>2.38</v>
      </c>
    </row>
    <row r="1969" spans="1:10" ht="25.5" x14ac:dyDescent="0.25">
      <c r="A1969" s="172" t="s">
        <v>1039</v>
      </c>
      <c r="B1969" s="142" t="s">
        <v>1588</v>
      </c>
      <c r="C1969" s="172" t="s">
        <v>180</v>
      </c>
      <c r="D1969" s="172" t="s">
        <v>1589</v>
      </c>
      <c r="E1969" s="350" t="s">
        <v>1042</v>
      </c>
      <c r="F1969" s="350"/>
      <c r="G1969" s="143" t="s">
        <v>1043</v>
      </c>
      <c r="H1969" s="144">
        <v>0.151</v>
      </c>
      <c r="I1969" s="145">
        <v>21.02</v>
      </c>
      <c r="J1969" s="145">
        <v>3.17</v>
      </c>
    </row>
    <row r="1970" spans="1:10" x14ac:dyDescent="0.25">
      <c r="A1970" s="173" t="s">
        <v>1049</v>
      </c>
      <c r="B1970" s="146" t="s">
        <v>1640</v>
      </c>
      <c r="C1970" s="173" t="s">
        <v>479</v>
      </c>
      <c r="D1970" s="173" t="s">
        <v>1641</v>
      </c>
      <c r="E1970" s="349" t="s">
        <v>1052</v>
      </c>
      <c r="F1970" s="349"/>
      <c r="G1970" s="147" t="s">
        <v>187</v>
      </c>
      <c r="H1970" s="148">
        <v>1</v>
      </c>
      <c r="I1970" s="149">
        <v>4.28</v>
      </c>
      <c r="J1970" s="149">
        <v>4.28</v>
      </c>
    </row>
    <row r="1971" spans="1:10" x14ac:dyDescent="0.25">
      <c r="A1971" s="169"/>
      <c r="B1971" s="169"/>
      <c r="C1971" s="169"/>
      <c r="D1971" s="169"/>
      <c r="E1971" s="169" t="s">
        <v>1053</v>
      </c>
      <c r="F1971" s="150">
        <v>4.49</v>
      </c>
      <c r="G1971" s="169" t="s">
        <v>1054</v>
      </c>
      <c r="H1971" s="150">
        <v>0</v>
      </c>
      <c r="I1971" s="169" t="s">
        <v>1055</v>
      </c>
      <c r="J1971" s="150">
        <v>4.49</v>
      </c>
    </row>
    <row r="1972" spans="1:10" ht="14.45" customHeight="1" x14ac:dyDescent="0.25">
      <c r="A1972" s="169"/>
      <c r="B1972" s="169"/>
      <c r="C1972" s="169"/>
      <c r="D1972" s="169"/>
      <c r="E1972" s="169" t="s">
        <v>2581</v>
      </c>
      <c r="F1972" s="150">
        <v>0</v>
      </c>
      <c r="G1972" s="169"/>
      <c r="H1972" s="351" t="s">
        <v>2582</v>
      </c>
      <c r="I1972" s="351"/>
      <c r="J1972" s="150">
        <v>9.83</v>
      </c>
    </row>
    <row r="1973" spans="1:10" ht="15.75" thickBot="1" x14ac:dyDescent="0.3">
      <c r="A1973" s="161"/>
      <c r="B1973" s="161"/>
      <c r="C1973" s="161"/>
      <c r="D1973" s="161"/>
      <c r="E1973" s="161"/>
      <c r="F1973" s="161"/>
      <c r="G1973" s="161" t="s">
        <v>1056</v>
      </c>
      <c r="H1973" s="151">
        <v>96</v>
      </c>
      <c r="I1973" s="161" t="s">
        <v>1057</v>
      </c>
      <c r="J1973" s="162">
        <v>943.68</v>
      </c>
    </row>
    <row r="1974" spans="1:10" ht="15.75" thickTop="1" x14ac:dyDescent="0.25">
      <c r="A1974" s="152"/>
      <c r="B1974" s="152"/>
      <c r="C1974" s="152"/>
      <c r="D1974" s="152"/>
      <c r="E1974" s="152"/>
      <c r="F1974" s="152"/>
      <c r="G1974" s="152"/>
      <c r="H1974" s="152"/>
      <c r="I1974" s="152"/>
      <c r="J1974" s="152"/>
    </row>
    <row r="1975" spans="1:10" x14ac:dyDescent="0.25">
      <c r="A1975" s="174" t="s">
        <v>523</v>
      </c>
      <c r="B1975" s="174"/>
      <c r="C1975" s="174"/>
      <c r="D1975" s="174" t="s">
        <v>2461</v>
      </c>
      <c r="E1975" s="174"/>
      <c r="F1975" s="354"/>
      <c r="G1975" s="354"/>
      <c r="H1975" s="166"/>
      <c r="I1975" s="174"/>
      <c r="J1975" s="167">
        <v>8693.42</v>
      </c>
    </row>
    <row r="1976" spans="1:10" x14ac:dyDescent="0.25">
      <c r="A1976" s="170" t="s">
        <v>2462</v>
      </c>
      <c r="B1976" s="139" t="s">
        <v>1029</v>
      </c>
      <c r="C1976" s="170" t="s">
        <v>1030</v>
      </c>
      <c r="D1976" s="170" t="s">
        <v>1031</v>
      </c>
      <c r="E1976" s="352" t="s">
        <v>1032</v>
      </c>
      <c r="F1976" s="352"/>
      <c r="G1976" s="140" t="s">
        <v>1033</v>
      </c>
      <c r="H1976" s="139" t="s">
        <v>1034</v>
      </c>
      <c r="I1976" s="139" t="s">
        <v>1035</v>
      </c>
      <c r="J1976" s="139" t="s">
        <v>1036</v>
      </c>
    </row>
    <row r="1977" spans="1:10" ht="25.5" x14ac:dyDescent="0.25">
      <c r="A1977" s="171" t="s">
        <v>1037</v>
      </c>
      <c r="B1977" s="136" t="s">
        <v>888</v>
      </c>
      <c r="C1977" s="171" t="s">
        <v>186</v>
      </c>
      <c r="D1977" s="171" t="s">
        <v>889</v>
      </c>
      <c r="E1977" s="353" t="s">
        <v>1263</v>
      </c>
      <c r="F1977" s="353"/>
      <c r="G1977" s="137" t="s">
        <v>141</v>
      </c>
      <c r="H1977" s="141">
        <v>1</v>
      </c>
      <c r="I1977" s="138">
        <v>115.22</v>
      </c>
      <c r="J1977" s="138">
        <v>115.22</v>
      </c>
    </row>
    <row r="1978" spans="1:10" ht="25.5" x14ac:dyDescent="0.25">
      <c r="A1978" s="172" t="s">
        <v>1039</v>
      </c>
      <c r="B1978" s="142" t="s">
        <v>2024</v>
      </c>
      <c r="C1978" s="172" t="s">
        <v>186</v>
      </c>
      <c r="D1978" s="172" t="s">
        <v>2025</v>
      </c>
      <c r="E1978" s="350" t="s">
        <v>1263</v>
      </c>
      <c r="F1978" s="350"/>
      <c r="G1978" s="143" t="s">
        <v>2649</v>
      </c>
      <c r="H1978" s="144">
        <v>1.2</v>
      </c>
      <c r="I1978" s="145">
        <v>19.64</v>
      </c>
      <c r="J1978" s="145">
        <v>23.56</v>
      </c>
    </row>
    <row r="1979" spans="1:10" ht="25.5" x14ac:dyDescent="0.25">
      <c r="A1979" s="172" t="s">
        <v>1039</v>
      </c>
      <c r="B1979" s="142" t="s">
        <v>2023</v>
      </c>
      <c r="C1979" s="172" t="s">
        <v>186</v>
      </c>
      <c r="D1979" s="172" t="s">
        <v>1589</v>
      </c>
      <c r="E1979" s="350" t="s">
        <v>1263</v>
      </c>
      <c r="F1979" s="350"/>
      <c r="G1979" s="143" t="s">
        <v>2649</v>
      </c>
      <c r="H1979" s="144">
        <v>1.2</v>
      </c>
      <c r="I1979" s="145">
        <v>24.97</v>
      </c>
      <c r="J1979" s="145">
        <v>29.96</v>
      </c>
    </row>
    <row r="1980" spans="1:10" ht="25.5" x14ac:dyDescent="0.25">
      <c r="A1980" s="173" t="s">
        <v>1049</v>
      </c>
      <c r="B1980" s="146" t="s">
        <v>2774</v>
      </c>
      <c r="C1980" s="173" t="s">
        <v>186</v>
      </c>
      <c r="D1980" s="173" t="s">
        <v>1643</v>
      </c>
      <c r="E1980" s="349" t="s">
        <v>1052</v>
      </c>
      <c r="F1980" s="349"/>
      <c r="G1980" s="147" t="s">
        <v>748</v>
      </c>
      <c r="H1980" s="148">
        <v>1.25</v>
      </c>
      <c r="I1980" s="149">
        <v>22.47</v>
      </c>
      <c r="J1980" s="149">
        <v>28.08</v>
      </c>
    </row>
    <row r="1981" spans="1:10" ht="25.5" x14ac:dyDescent="0.25">
      <c r="A1981" s="173" t="s">
        <v>1049</v>
      </c>
      <c r="B1981" s="146" t="s">
        <v>2775</v>
      </c>
      <c r="C1981" s="173" t="s">
        <v>186</v>
      </c>
      <c r="D1981" s="173" t="s">
        <v>1642</v>
      </c>
      <c r="E1981" s="349" t="s">
        <v>1052</v>
      </c>
      <c r="F1981" s="349"/>
      <c r="G1981" s="147" t="s">
        <v>748</v>
      </c>
      <c r="H1981" s="148">
        <v>1.25</v>
      </c>
      <c r="I1981" s="149">
        <v>26.9</v>
      </c>
      <c r="J1981" s="149">
        <v>33.619999999999997</v>
      </c>
    </row>
    <row r="1982" spans="1:10" x14ac:dyDescent="0.25">
      <c r="A1982" s="169"/>
      <c r="B1982" s="169"/>
      <c r="C1982" s="169"/>
      <c r="D1982" s="169"/>
      <c r="E1982" s="169" t="s">
        <v>1053</v>
      </c>
      <c r="F1982" s="150">
        <v>35.76</v>
      </c>
      <c r="G1982" s="169" t="s">
        <v>1054</v>
      </c>
      <c r="H1982" s="150">
        <v>0</v>
      </c>
      <c r="I1982" s="169" t="s">
        <v>1055</v>
      </c>
      <c r="J1982" s="150">
        <v>35.76</v>
      </c>
    </row>
    <row r="1983" spans="1:10" ht="14.45" customHeight="1" x14ac:dyDescent="0.25">
      <c r="A1983" s="169"/>
      <c r="B1983" s="169"/>
      <c r="C1983" s="169"/>
      <c r="D1983" s="169"/>
      <c r="E1983" s="169" t="s">
        <v>2581</v>
      </c>
      <c r="F1983" s="150">
        <v>0</v>
      </c>
      <c r="G1983" s="169"/>
      <c r="H1983" s="351" t="s">
        <v>2582</v>
      </c>
      <c r="I1983" s="351"/>
      <c r="J1983" s="150">
        <v>115.22</v>
      </c>
    </row>
    <row r="1984" spans="1:10" ht="15.75" thickBot="1" x14ac:dyDescent="0.3">
      <c r="A1984" s="161"/>
      <c r="B1984" s="161"/>
      <c r="C1984" s="161"/>
      <c r="D1984" s="161"/>
      <c r="E1984" s="161"/>
      <c r="F1984" s="161"/>
      <c r="G1984" s="161" t="s">
        <v>1056</v>
      </c>
      <c r="H1984" s="151">
        <v>69.36</v>
      </c>
      <c r="I1984" s="161" t="s">
        <v>1057</v>
      </c>
      <c r="J1984" s="162">
        <v>7991.65</v>
      </c>
    </row>
    <row r="1985" spans="1:10" ht="15.75" thickTop="1" x14ac:dyDescent="0.25">
      <c r="A1985" s="152"/>
      <c r="B1985" s="152"/>
      <c r="C1985" s="152"/>
      <c r="D1985" s="152"/>
      <c r="E1985" s="152"/>
      <c r="F1985" s="152"/>
      <c r="G1985" s="152"/>
      <c r="H1985" s="152"/>
      <c r="I1985" s="152"/>
      <c r="J1985" s="152"/>
    </row>
    <row r="1986" spans="1:10" x14ac:dyDescent="0.25">
      <c r="A1986" s="170" t="s">
        <v>2463</v>
      </c>
      <c r="B1986" s="139" t="s">
        <v>1029</v>
      </c>
      <c r="C1986" s="170" t="s">
        <v>1030</v>
      </c>
      <c r="D1986" s="170" t="s">
        <v>1031</v>
      </c>
      <c r="E1986" s="352" t="s">
        <v>1032</v>
      </c>
      <c r="F1986" s="352"/>
      <c r="G1986" s="140" t="s">
        <v>1033</v>
      </c>
      <c r="H1986" s="139" t="s">
        <v>1034</v>
      </c>
      <c r="I1986" s="139" t="s">
        <v>1035</v>
      </c>
      <c r="J1986" s="139" t="s">
        <v>1036</v>
      </c>
    </row>
    <row r="1987" spans="1:10" ht="89.25" x14ac:dyDescent="0.25">
      <c r="A1987" s="171" t="s">
        <v>1037</v>
      </c>
      <c r="B1987" s="136" t="s">
        <v>891</v>
      </c>
      <c r="C1987" s="171" t="s">
        <v>178</v>
      </c>
      <c r="D1987" s="171" t="s">
        <v>1644</v>
      </c>
      <c r="E1987" s="353">
        <v>63</v>
      </c>
      <c r="F1987" s="353"/>
      <c r="G1987" s="137" t="s">
        <v>187</v>
      </c>
      <c r="H1987" s="141">
        <v>1</v>
      </c>
      <c r="I1987" s="138">
        <v>51.48</v>
      </c>
      <c r="J1987" s="138">
        <v>51.48</v>
      </c>
    </row>
    <row r="1988" spans="1:10" ht="25.5" x14ac:dyDescent="0.25">
      <c r="A1988" s="172" t="s">
        <v>1039</v>
      </c>
      <c r="B1988" s="142" t="s">
        <v>1588</v>
      </c>
      <c r="C1988" s="172" t="s">
        <v>180</v>
      </c>
      <c r="D1988" s="172" t="s">
        <v>1589</v>
      </c>
      <c r="E1988" s="350" t="s">
        <v>1042</v>
      </c>
      <c r="F1988" s="350"/>
      <c r="G1988" s="143" t="s">
        <v>1043</v>
      </c>
      <c r="H1988" s="144">
        <v>0.54100000000000004</v>
      </c>
      <c r="I1988" s="145">
        <v>21.02</v>
      </c>
      <c r="J1988" s="145">
        <v>11.37</v>
      </c>
    </row>
    <row r="1989" spans="1:10" ht="25.5" x14ac:dyDescent="0.25">
      <c r="A1989" s="172" t="s">
        <v>1039</v>
      </c>
      <c r="B1989" s="142" t="s">
        <v>1586</v>
      </c>
      <c r="C1989" s="172" t="s">
        <v>180</v>
      </c>
      <c r="D1989" s="172" t="s">
        <v>1587</v>
      </c>
      <c r="E1989" s="350" t="s">
        <v>1042</v>
      </c>
      <c r="F1989" s="350"/>
      <c r="G1989" s="143" t="s">
        <v>1043</v>
      </c>
      <c r="H1989" s="144">
        <v>0.54100000000000004</v>
      </c>
      <c r="I1989" s="145">
        <v>15.82</v>
      </c>
      <c r="J1989" s="145">
        <v>8.5500000000000007</v>
      </c>
    </row>
    <row r="1990" spans="1:10" x14ac:dyDescent="0.25">
      <c r="A1990" s="173" t="s">
        <v>1049</v>
      </c>
      <c r="B1990" s="146" t="s">
        <v>2776</v>
      </c>
      <c r="C1990" s="173" t="s">
        <v>479</v>
      </c>
      <c r="D1990" s="173" t="s">
        <v>2777</v>
      </c>
      <c r="E1990" s="349" t="s">
        <v>1052</v>
      </c>
      <c r="F1990" s="349"/>
      <c r="G1990" s="147" t="s">
        <v>187</v>
      </c>
      <c r="H1990" s="148">
        <v>1</v>
      </c>
      <c r="I1990" s="149">
        <v>31.56</v>
      </c>
      <c r="J1990" s="149">
        <v>31.56</v>
      </c>
    </row>
    <row r="1991" spans="1:10" x14ac:dyDescent="0.25">
      <c r="A1991" s="169"/>
      <c r="B1991" s="169"/>
      <c r="C1991" s="169"/>
      <c r="D1991" s="169"/>
      <c r="E1991" s="169" t="s">
        <v>1053</v>
      </c>
      <c r="F1991" s="150">
        <v>16.11</v>
      </c>
      <c r="G1991" s="169" t="s">
        <v>1054</v>
      </c>
      <c r="H1991" s="150">
        <v>0</v>
      </c>
      <c r="I1991" s="169" t="s">
        <v>1055</v>
      </c>
      <c r="J1991" s="150">
        <v>16.11</v>
      </c>
    </row>
    <row r="1992" spans="1:10" ht="14.45" customHeight="1" x14ac:dyDescent="0.25">
      <c r="A1992" s="169"/>
      <c r="B1992" s="169"/>
      <c r="C1992" s="169"/>
      <c r="D1992" s="169"/>
      <c r="E1992" s="169" t="s">
        <v>2581</v>
      </c>
      <c r="F1992" s="150">
        <v>0</v>
      </c>
      <c r="G1992" s="169"/>
      <c r="H1992" s="351" t="s">
        <v>2582</v>
      </c>
      <c r="I1992" s="351"/>
      <c r="J1992" s="150">
        <v>51.48</v>
      </c>
    </row>
    <row r="1993" spans="1:10" ht="15.75" thickBot="1" x14ac:dyDescent="0.3">
      <c r="A1993" s="161"/>
      <c r="B1993" s="161"/>
      <c r="C1993" s="161"/>
      <c r="D1993" s="161"/>
      <c r="E1993" s="161"/>
      <c r="F1993" s="161"/>
      <c r="G1993" s="161" t="s">
        <v>1056</v>
      </c>
      <c r="H1993" s="151">
        <v>10</v>
      </c>
      <c r="I1993" s="161" t="s">
        <v>1057</v>
      </c>
      <c r="J1993" s="162">
        <v>514.79999999999995</v>
      </c>
    </row>
    <row r="1994" spans="1:10" ht="15.75" thickTop="1" x14ac:dyDescent="0.25">
      <c r="A1994" s="152"/>
      <c r="B1994" s="152"/>
      <c r="C1994" s="152"/>
      <c r="D1994" s="152"/>
      <c r="E1994" s="152"/>
      <c r="F1994" s="152"/>
      <c r="G1994" s="152"/>
      <c r="H1994" s="152"/>
      <c r="I1994" s="152"/>
      <c r="J1994" s="152"/>
    </row>
    <row r="1995" spans="1:10" x14ac:dyDescent="0.25">
      <c r="A1995" s="170" t="s">
        <v>2464</v>
      </c>
      <c r="B1995" s="139" t="s">
        <v>1029</v>
      </c>
      <c r="C1995" s="170" t="s">
        <v>1030</v>
      </c>
      <c r="D1995" s="170" t="s">
        <v>1031</v>
      </c>
      <c r="E1995" s="352" t="s">
        <v>1032</v>
      </c>
      <c r="F1995" s="352"/>
      <c r="G1995" s="140" t="s">
        <v>1033</v>
      </c>
      <c r="H1995" s="139" t="s">
        <v>1034</v>
      </c>
      <c r="I1995" s="139" t="s">
        <v>1035</v>
      </c>
      <c r="J1995" s="139" t="s">
        <v>1036</v>
      </c>
    </row>
    <row r="1996" spans="1:10" ht="25.5" x14ac:dyDescent="0.25">
      <c r="A1996" s="171" t="s">
        <v>1037</v>
      </c>
      <c r="B1996" s="136" t="s">
        <v>893</v>
      </c>
      <c r="C1996" s="171" t="s">
        <v>252</v>
      </c>
      <c r="D1996" s="171" t="s">
        <v>2465</v>
      </c>
      <c r="E1996" s="353" t="s">
        <v>1645</v>
      </c>
      <c r="F1996" s="353"/>
      <c r="G1996" s="137" t="s">
        <v>187</v>
      </c>
      <c r="H1996" s="141">
        <v>1</v>
      </c>
      <c r="I1996" s="138">
        <v>26.71</v>
      </c>
      <c r="J1996" s="138">
        <v>26.71</v>
      </c>
    </row>
    <row r="1997" spans="1:10" ht="25.5" x14ac:dyDescent="0.25">
      <c r="A1997" s="173" t="s">
        <v>1049</v>
      </c>
      <c r="B1997" s="146" t="s">
        <v>1918</v>
      </c>
      <c r="C1997" s="173" t="s">
        <v>252</v>
      </c>
      <c r="D1997" s="173" t="s">
        <v>1919</v>
      </c>
      <c r="E1997" s="349" t="s">
        <v>1325</v>
      </c>
      <c r="F1997" s="349"/>
      <c r="G1997" s="147" t="s">
        <v>1043</v>
      </c>
      <c r="H1997" s="148">
        <v>0.13</v>
      </c>
      <c r="I1997" s="149">
        <v>13.82</v>
      </c>
      <c r="J1997" s="149">
        <v>1.79</v>
      </c>
    </row>
    <row r="1998" spans="1:10" ht="25.5" x14ac:dyDescent="0.25">
      <c r="A1998" s="173" t="s">
        <v>1049</v>
      </c>
      <c r="B1998" s="146" t="s">
        <v>2019</v>
      </c>
      <c r="C1998" s="173" t="s">
        <v>252</v>
      </c>
      <c r="D1998" s="173" t="s">
        <v>2020</v>
      </c>
      <c r="E1998" s="349" t="s">
        <v>1325</v>
      </c>
      <c r="F1998" s="349"/>
      <c r="G1998" s="147" t="s">
        <v>1043</v>
      </c>
      <c r="H1998" s="148">
        <v>0.13</v>
      </c>
      <c r="I1998" s="149">
        <v>19.38</v>
      </c>
      <c r="J1998" s="149">
        <v>2.5099999999999998</v>
      </c>
    </row>
    <row r="1999" spans="1:10" ht="25.5" x14ac:dyDescent="0.25">
      <c r="A1999" s="173" t="s">
        <v>1049</v>
      </c>
      <c r="B1999" s="146" t="s">
        <v>1650</v>
      </c>
      <c r="C1999" s="173" t="s">
        <v>252</v>
      </c>
      <c r="D1999" s="173" t="s">
        <v>1651</v>
      </c>
      <c r="E1999" s="349" t="s">
        <v>1052</v>
      </c>
      <c r="F1999" s="349"/>
      <c r="G1999" s="147" t="s">
        <v>187</v>
      </c>
      <c r="H1999" s="148">
        <v>1</v>
      </c>
      <c r="I1999" s="149">
        <v>7.76</v>
      </c>
      <c r="J1999" s="149">
        <v>7.76</v>
      </c>
    </row>
    <row r="2000" spans="1:10" ht="25.5" x14ac:dyDescent="0.25">
      <c r="A2000" s="173" t="s">
        <v>1049</v>
      </c>
      <c r="B2000" s="146" t="s">
        <v>1654</v>
      </c>
      <c r="C2000" s="173" t="s">
        <v>252</v>
      </c>
      <c r="D2000" s="173" t="s">
        <v>1655</v>
      </c>
      <c r="E2000" s="349" t="s">
        <v>1052</v>
      </c>
      <c r="F2000" s="349"/>
      <c r="G2000" s="147" t="s">
        <v>187</v>
      </c>
      <c r="H2000" s="148">
        <v>1</v>
      </c>
      <c r="I2000" s="149">
        <v>13.05</v>
      </c>
      <c r="J2000" s="149">
        <v>13.05</v>
      </c>
    </row>
    <row r="2001" spans="1:10" ht="25.5" x14ac:dyDescent="0.25">
      <c r="A2001" s="173" t="s">
        <v>1049</v>
      </c>
      <c r="B2001" s="146" t="s">
        <v>1648</v>
      </c>
      <c r="C2001" s="173" t="s">
        <v>252</v>
      </c>
      <c r="D2001" s="173" t="s">
        <v>1649</v>
      </c>
      <c r="E2001" s="349" t="s">
        <v>1052</v>
      </c>
      <c r="F2001" s="349"/>
      <c r="G2001" s="147" t="s">
        <v>187</v>
      </c>
      <c r="H2001" s="148">
        <v>4</v>
      </c>
      <c r="I2001" s="149">
        <v>0.23</v>
      </c>
      <c r="J2001" s="149">
        <v>0.92</v>
      </c>
    </row>
    <row r="2002" spans="1:10" ht="25.5" x14ac:dyDescent="0.25">
      <c r="A2002" s="173" t="s">
        <v>1049</v>
      </c>
      <c r="B2002" s="146" t="s">
        <v>1646</v>
      </c>
      <c r="C2002" s="173" t="s">
        <v>252</v>
      </c>
      <c r="D2002" s="173" t="s">
        <v>1647</v>
      </c>
      <c r="E2002" s="349" t="s">
        <v>1052</v>
      </c>
      <c r="F2002" s="349"/>
      <c r="G2002" s="147" t="s">
        <v>187</v>
      </c>
      <c r="H2002" s="148">
        <v>4</v>
      </c>
      <c r="I2002" s="149">
        <v>0.04</v>
      </c>
      <c r="J2002" s="149">
        <v>0.16</v>
      </c>
    </row>
    <row r="2003" spans="1:10" ht="25.5" x14ac:dyDescent="0.25">
      <c r="A2003" s="173" t="s">
        <v>1049</v>
      </c>
      <c r="B2003" s="146" t="s">
        <v>1652</v>
      </c>
      <c r="C2003" s="173" t="s">
        <v>252</v>
      </c>
      <c r="D2003" s="173" t="s">
        <v>1653</v>
      </c>
      <c r="E2003" s="349" t="s">
        <v>1052</v>
      </c>
      <c r="F2003" s="349"/>
      <c r="G2003" s="147" t="s">
        <v>187</v>
      </c>
      <c r="H2003" s="148">
        <v>4</v>
      </c>
      <c r="I2003" s="149">
        <v>0.13</v>
      </c>
      <c r="J2003" s="149">
        <v>0.52</v>
      </c>
    </row>
    <row r="2004" spans="1:10" x14ac:dyDescent="0.25">
      <c r="A2004" s="169"/>
      <c r="B2004" s="169"/>
      <c r="C2004" s="169"/>
      <c r="D2004" s="169"/>
      <c r="E2004" s="169" t="s">
        <v>1053</v>
      </c>
      <c r="F2004" s="150">
        <v>4.3</v>
      </c>
      <c r="G2004" s="169" t="s">
        <v>1054</v>
      </c>
      <c r="H2004" s="150">
        <v>0</v>
      </c>
      <c r="I2004" s="169" t="s">
        <v>1055</v>
      </c>
      <c r="J2004" s="150">
        <v>4.3</v>
      </c>
    </row>
    <row r="2005" spans="1:10" ht="14.45" customHeight="1" x14ac:dyDescent="0.25">
      <c r="A2005" s="169"/>
      <c r="B2005" s="169"/>
      <c r="C2005" s="169"/>
      <c r="D2005" s="169"/>
      <c r="E2005" s="169" t="s">
        <v>2581</v>
      </c>
      <c r="F2005" s="150">
        <v>0</v>
      </c>
      <c r="G2005" s="169"/>
      <c r="H2005" s="351" t="s">
        <v>2582</v>
      </c>
      <c r="I2005" s="351"/>
      <c r="J2005" s="150">
        <v>26.71</v>
      </c>
    </row>
    <row r="2006" spans="1:10" ht="15.75" thickBot="1" x14ac:dyDescent="0.3">
      <c r="A2006" s="161"/>
      <c r="B2006" s="161"/>
      <c r="C2006" s="161"/>
      <c r="D2006" s="161"/>
      <c r="E2006" s="161"/>
      <c r="F2006" s="161"/>
      <c r="G2006" s="161" t="s">
        <v>1056</v>
      </c>
      <c r="H2006" s="151">
        <v>7</v>
      </c>
      <c r="I2006" s="161" t="s">
        <v>1057</v>
      </c>
      <c r="J2006" s="162">
        <v>186.97</v>
      </c>
    </row>
    <row r="2007" spans="1:10" ht="15.75" thickTop="1" x14ac:dyDescent="0.25">
      <c r="A2007" s="152"/>
      <c r="B2007" s="152"/>
      <c r="C2007" s="152"/>
      <c r="D2007" s="152"/>
      <c r="E2007" s="152"/>
      <c r="F2007" s="152"/>
      <c r="G2007" s="152"/>
      <c r="H2007" s="152"/>
      <c r="I2007" s="152"/>
      <c r="J2007" s="152"/>
    </row>
    <row r="2008" spans="1:10" x14ac:dyDescent="0.25">
      <c r="A2008" s="174" t="s">
        <v>526</v>
      </c>
      <c r="B2008" s="174"/>
      <c r="C2008" s="174"/>
      <c r="D2008" s="174" t="s">
        <v>894</v>
      </c>
      <c r="E2008" s="174"/>
      <c r="F2008" s="354"/>
      <c r="G2008" s="354"/>
      <c r="H2008" s="166"/>
      <c r="I2008" s="174"/>
      <c r="J2008" s="167">
        <v>28602.31</v>
      </c>
    </row>
    <row r="2009" spans="1:10" x14ac:dyDescent="0.25">
      <c r="A2009" s="170" t="s">
        <v>2466</v>
      </c>
      <c r="B2009" s="139" t="s">
        <v>1029</v>
      </c>
      <c r="C2009" s="170" t="s">
        <v>1030</v>
      </c>
      <c r="D2009" s="170" t="s">
        <v>1031</v>
      </c>
      <c r="E2009" s="352" t="s">
        <v>1032</v>
      </c>
      <c r="F2009" s="352"/>
      <c r="G2009" s="140" t="s">
        <v>1033</v>
      </c>
      <c r="H2009" s="139" t="s">
        <v>1034</v>
      </c>
      <c r="I2009" s="139" t="s">
        <v>1035</v>
      </c>
      <c r="J2009" s="139" t="s">
        <v>1036</v>
      </c>
    </row>
    <row r="2010" spans="1:10" ht="39.6" customHeight="1" x14ac:dyDescent="0.25">
      <c r="A2010" s="171" t="s">
        <v>1037</v>
      </c>
      <c r="B2010" s="136" t="s">
        <v>895</v>
      </c>
      <c r="C2010" s="171" t="s">
        <v>180</v>
      </c>
      <c r="D2010" s="171" t="s">
        <v>896</v>
      </c>
      <c r="E2010" s="353" t="s">
        <v>1103</v>
      </c>
      <c r="F2010" s="353"/>
      <c r="G2010" s="137" t="s">
        <v>141</v>
      </c>
      <c r="H2010" s="141">
        <v>1</v>
      </c>
      <c r="I2010" s="138">
        <v>2.42</v>
      </c>
      <c r="J2010" s="138">
        <v>2.42</v>
      </c>
    </row>
    <row r="2011" spans="1:10" ht="25.5" x14ac:dyDescent="0.25">
      <c r="A2011" s="172" t="s">
        <v>1039</v>
      </c>
      <c r="B2011" s="142" t="s">
        <v>1586</v>
      </c>
      <c r="C2011" s="172" t="s">
        <v>180</v>
      </c>
      <c r="D2011" s="172" t="s">
        <v>1587</v>
      </c>
      <c r="E2011" s="350" t="s">
        <v>1042</v>
      </c>
      <c r="F2011" s="350"/>
      <c r="G2011" s="143" t="s">
        <v>1043</v>
      </c>
      <c r="H2011" s="144">
        <v>0.03</v>
      </c>
      <c r="I2011" s="145">
        <v>15.82</v>
      </c>
      <c r="J2011" s="145">
        <v>0.47</v>
      </c>
    </row>
    <row r="2012" spans="1:10" ht="25.5" x14ac:dyDescent="0.25">
      <c r="A2012" s="172" t="s">
        <v>1039</v>
      </c>
      <c r="B2012" s="142" t="s">
        <v>1588</v>
      </c>
      <c r="C2012" s="172" t="s">
        <v>180</v>
      </c>
      <c r="D2012" s="172" t="s">
        <v>1589</v>
      </c>
      <c r="E2012" s="350" t="s">
        <v>1042</v>
      </c>
      <c r="F2012" s="350"/>
      <c r="G2012" s="143" t="s">
        <v>1043</v>
      </c>
      <c r="H2012" s="144">
        <v>0.03</v>
      </c>
      <c r="I2012" s="145">
        <v>21.02</v>
      </c>
      <c r="J2012" s="145">
        <v>0.63</v>
      </c>
    </row>
    <row r="2013" spans="1:10" ht="38.25" x14ac:dyDescent="0.25">
      <c r="A2013" s="173" t="s">
        <v>1049</v>
      </c>
      <c r="B2013" s="146" t="s">
        <v>1656</v>
      </c>
      <c r="C2013" s="173" t="s">
        <v>180</v>
      </c>
      <c r="D2013" s="173" t="s">
        <v>1657</v>
      </c>
      <c r="E2013" s="349" t="s">
        <v>1052</v>
      </c>
      <c r="F2013" s="349"/>
      <c r="G2013" s="147" t="s">
        <v>141</v>
      </c>
      <c r="H2013" s="148">
        <v>1.19</v>
      </c>
      <c r="I2013" s="149">
        <v>1.1000000000000001</v>
      </c>
      <c r="J2013" s="149">
        <v>1.3</v>
      </c>
    </row>
    <row r="2014" spans="1:10" ht="25.5" x14ac:dyDescent="0.25">
      <c r="A2014" s="173" t="s">
        <v>1049</v>
      </c>
      <c r="B2014" s="146" t="s">
        <v>1658</v>
      </c>
      <c r="C2014" s="173" t="s">
        <v>180</v>
      </c>
      <c r="D2014" s="173" t="s">
        <v>1659</v>
      </c>
      <c r="E2014" s="349" t="s">
        <v>1052</v>
      </c>
      <c r="F2014" s="349"/>
      <c r="G2014" s="147" t="s">
        <v>187</v>
      </c>
      <c r="H2014" s="148">
        <v>8.9999999999999993E-3</v>
      </c>
      <c r="I2014" s="149">
        <v>2.79</v>
      </c>
      <c r="J2014" s="149">
        <v>0.02</v>
      </c>
    </row>
    <row r="2015" spans="1:10" x14ac:dyDescent="0.25">
      <c r="A2015" s="169"/>
      <c r="B2015" s="169"/>
      <c r="C2015" s="169"/>
      <c r="D2015" s="169"/>
      <c r="E2015" s="169" t="s">
        <v>1053</v>
      </c>
      <c r="F2015" s="150">
        <v>0.88</v>
      </c>
      <c r="G2015" s="169" t="s">
        <v>1054</v>
      </c>
      <c r="H2015" s="150">
        <v>0</v>
      </c>
      <c r="I2015" s="169" t="s">
        <v>1055</v>
      </c>
      <c r="J2015" s="150">
        <v>0.88</v>
      </c>
    </row>
    <row r="2016" spans="1:10" ht="14.45" customHeight="1" x14ac:dyDescent="0.25">
      <c r="A2016" s="169"/>
      <c r="B2016" s="169"/>
      <c r="C2016" s="169"/>
      <c r="D2016" s="169"/>
      <c r="E2016" s="169" t="s">
        <v>2581</v>
      </c>
      <c r="F2016" s="150">
        <v>0</v>
      </c>
      <c r="G2016" s="169"/>
      <c r="H2016" s="351" t="s">
        <v>2582</v>
      </c>
      <c r="I2016" s="351"/>
      <c r="J2016" s="150">
        <v>2.42</v>
      </c>
    </row>
    <row r="2017" spans="1:10" ht="15.75" thickBot="1" x14ac:dyDescent="0.3">
      <c r="A2017" s="161"/>
      <c r="B2017" s="161"/>
      <c r="C2017" s="161"/>
      <c r="D2017" s="161"/>
      <c r="E2017" s="161"/>
      <c r="F2017" s="161"/>
      <c r="G2017" s="161" t="s">
        <v>1056</v>
      </c>
      <c r="H2017" s="151">
        <v>6952.2</v>
      </c>
      <c r="I2017" s="161" t="s">
        <v>1057</v>
      </c>
      <c r="J2017" s="162">
        <v>16824.32</v>
      </c>
    </row>
    <row r="2018" spans="1:10" ht="15.75" thickTop="1" x14ac:dyDescent="0.25">
      <c r="A2018" s="152"/>
      <c r="B2018" s="152"/>
      <c r="C2018" s="152"/>
      <c r="D2018" s="152"/>
      <c r="E2018" s="152"/>
      <c r="F2018" s="152"/>
      <c r="G2018" s="152"/>
      <c r="H2018" s="152"/>
      <c r="I2018" s="152"/>
      <c r="J2018" s="152"/>
    </row>
    <row r="2019" spans="1:10" x14ac:dyDescent="0.25">
      <c r="A2019" s="170" t="s">
        <v>2467</v>
      </c>
      <c r="B2019" s="139" t="s">
        <v>1029</v>
      </c>
      <c r="C2019" s="170" t="s">
        <v>1030</v>
      </c>
      <c r="D2019" s="170" t="s">
        <v>1031</v>
      </c>
      <c r="E2019" s="352" t="s">
        <v>1032</v>
      </c>
      <c r="F2019" s="352"/>
      <c r="G2019" s="140" t="s">
        <v>1033</v>
      </c>
      <c r="H2019" s="139" t="s">
        <v>1034</v>
      </c>
      <c r="I2019" s="139" t="s">
        <v>1035</v>
      </c>
      <c r="J2019" s="139" t="s">
        <v>1036</v>
      </c>
    </row>
    <row r="2020" spans="1:10" ht="39.6" customHeight="1" x14ac:dyDescent="0.25">
      <c r="A2020" s="171" t="s">
        <v>1037</v>
      </c>
      <c r="B2020" s="136" t="s">
        <v>897</v>
      </c>
      <c r="C2020" s="171" t="s">
        <v>180</v>
      </c>
      <c r="D2020" s="171" t="s">
        <v>898</v>
      </c>
      <c r="E2020" s="353" t="s">
        <v>1103</v>
      </c>
      <c r="F2020" s="353"/>
      <c r="G2020" s="137" t="s">
        <v>141</v>
      </c>
      <c r="H2020" s="141">
        <v>1</v>
      </c>
      <c r="I2020" s="138">
        <v>3.83</v>
      </c>
      <c r="J2020" s="138">
        <v>3.83</v>
      </c>
    </row>
    <row r="2021" spans="1:10" ht="25.5" x14ac:dyDescent="0.25">
      <c r="A2021" s="172" t="s">
        <v>1039</v>
      </c>
      <c r="B2021" s="142" t="s">
        <v>1586</v>
      </c>
      <c r="C2021" s="172" t="s">
        <v>180</v>
      </c>
      <c r="D2021" s="172" t="s">
        <v>1587</v>
      </c>
      <c r="E2021" s="350" t="s">
        <v>1042</v>
      </c>
      <c r="F2021" s="350"/>
      <c r="G2021" s="143" t="s">
        <v>1043</v>
      </c>
      <c r="H2021" s="144">
        <v>0.04</v>
      </c>
      <c r="I2021" s="145">
        <v>15.82</v>
      </c>
      <c r="J2021" s="145">
        <v>0.63</v>
      </c>
    </row>
    <row r="2022" spans="1:10" ht="25.5" x14ac:dyDescent="0.25">
      <c r="A2022" s="172" t="s">
        <v>1039</v>
      </c>
      <c r="B2022" s="142" t="s">
        <v>1588</v>
      </c>
      <c r="C2022" s="172" t="s">
        <v>180</v>
      </c>
      <c r="D2022" s="172" t="s">
        <v>1589</v>
      </c>
      <c r="E2022" s="350" t="s">
        <v>1042</v>
      </c>
      <c r="F2022" s="350"/>
      <c r="G2022" s="143" t="s">
        <v>1043</v>
      </c>
      <c r="H2022" s="144">
        <v>0.04</v>
      </c>
      <c r="I2022" s="145">
        <v>21.02</v>
      </c>
      <c r="J2022" s="145">
        <v>0.84</v>
      </c>
    </row>
    <row r="2023" spans="1:10" ht="25.5" x14ac:dyDescent="0.25">
      <c r="A2023" s="173" t="s">
        <v>1049</v>
      </c>
      <c r="B2023" s="146" t="s">
        <v>1660</v>
      </c>
      <c r="C2023" s="173" t="s">
        <v>180</v>
      </c>
      <c r="D2023" s="173" t="s">
        <v>1661</v>
      </c>
      <c r="E2023" s="349" t="s">
        <v>1052</v>
      </c>
      <c r="F2023" s="349"/>
      <c r="G2023" s="147" t="s">
        <v>141</v>
      </c>
      <c r="H2023" s="148">
        <v>1.19</v>
      </c>
      <c r="I2023" s="149">
        <v>1.97</v>
      </c>
      <c r="J2023" s="149">
        <v>2.34</v>
      </c>
    </row>
    <row r="2024" spans="1:10" ht="25.5" x14ac:dyDescent="0.25">
      <c r="A2024" s="173" t="s">
        <v>1049</v>
      </c>
      <c r="B2024" s="146" t="s">
        <v>1658</v>
      </c>
      <c r="C2024" s="173" t="s">
        <v>180</v>
      </c>
      <c r="D2024" s="173" t="s">
        <v>1659</v>
      </c>
      <c r="E2024" s="349" t="s">
        <v>1052</v>
      </c>
      <c r="F2024" s="349"/>
      <c r="G2024" s="147" t="s">
        <v>187</v>
      </c>
      <c r="H2024" s="148">
        <v>8.9999999999999993E-3</v>
      </c>
      <c r="I2024" s="149">
        <v>2.79</v>
      </c>
      <c r="J2024" s="149">
        <v>0.02</v>
      </c>
    </row>
    <row r="2025" spans="1:10" x14ac:dyDescent="0.25">
      <c r="A2025" s="169"/>
      <c r="B2025" s="169"/>
      <c r="C2025" s="169"/>
      <c r="D2025" s="169"/>
      <c r="E2025" s="169" t="s">
        <v>1053</v>
      </c>
      <c r="F2025" s="150">
        <v>1.19</v>
      </c>
      <c r="G2025" s="169" t="s">
        <v>1054</v>
      </c>
      <c r="H2025" s="150">
        <v>0</v>
      </c>
      <c r="I2025" s="169" t="s">
        <v>1055</v>
      </c>
      <c r="J2025" s="150">
        <v>1.19</v>
      </c>
    </row>
    <row r="2026" spans="1:10" ht="14.45" customHeight="1" x14ac:dyDescent="0.25">
      <c r="A2026" s="169"/>
      <c r="B2026" s="169"/>
      <c r="C2026" s="169"/>
      <c r="D2026" s="169"/>
      <c r="E2026" s="169" t="s">
        <v>2581</v>
      </c>
      <c r="F2026" s="150">
        <v>0</v>
      </c>
      <c r="G2026" s="169"/>
      <c r="H2026" s="351" t="s">
        <v>2582</v>
      </c>
      <c r="I2026" s="351"/>
      <c r="J2026" s="150">
        <v>3.83</v>
      </c>
    </row>
    <row r="2027" spans="1:10" ht="15.75" thickBot="1" x14ac:dyDescent="0.3">
      <c r="A2027" s="161"/>
      <c r="B2027" s="161"/>
      <c r="C2027" s="161"/>
      <c r="D2027" s="161"/>
      <c r="E2027" s="161"/>
      <c r="F2027" s="161"/>
      <c r="G2027" s="161" t="s">
        <v>1056</v>
      </c>
      <c r="H2027" s="151">
        <v>1387.7</v>
      </c>
      <c r="I2027" s="161" t="s">
        <v>1057</v>
      </c>
      <c r="J2027" s="162">
        <v>5314.89</v>
      </c>
    </row>
    <row r="2028" spans="1:10" ht="15.75" thickTop="1" x14ac:dyDescent="0.25">
      <c r="A2028" s="152"/>
      <c r="B2028" s="152"/>
      <c r="C2028" s="152"/>
      <c r="D2028" s="152"/>
      <c r="E2028" s="152"/>
      <c r="F2028" s="152"/>
      <c r="G2028" s="152"/>
      <c r="H2028" s="152"/>
      <c r="I2028" s="152"/>
      <c r="J2028" s="152"/>
    </row>
    <row r="2029" spans="1:10" x14ac:dyDescent="0.25">
      <c r="A2029" s="170" t="s">
        <v>2468</v>
      </c>
      <c r="B2029" s="139" t="s">
        <v>1029</v>
      </c>
      <c r="C2029" s="170" t="s">
        <v>1030</v>
      </c>
      <c r="D2029" s="170" t="s">
        <v>1031</v>
      </c>
      <c r="E2029" s="352" t="s">
        <v>1032</v>
      </c>
      <c r="F2029" s="352"/>
      <c r="G2029" s="140" t="s">
        <v>1033</v>
      </c>
      <c r="H2029" s="139" t="s">
        <v>1034</v>
      </c>
      <c r="I2029" s="139" t="s">
        <v>1035</v>
      </c>
      <c r="J2029" s="139" t="s">
        <v>1036</v>
      </c>
    </row>
    <row r="2030" spans="1:10" ht="39.6" customHeight="1" x14ac:dyDescent="0.25">
      <c r="A2030" s="171" t="s">
        <v>1037</v>
      </c>
      <c r="B2030" s="136" t="s">
        <v>899</v>
      </c>
      <c r="C2030" s="171" t="s">
        <v>180</v>
      </c>
      <c r="D2030" s="171" t="s">
        <v>900</v>
      </c>
      <c r="E2030" s="353" t="s">
        <v>1103</v>
      </c>
      <c r="F2030" s="353"/>
      <c r="G2030" s="137" t="s">
        <v>141</v>
      </c>
      <c r="H2030" s="141">
        <v>1</v>
      </c>
      <c r="I2030" s="138">
        <v>5.2</v>
      </c>
      <c r="J2030" s="138">
        <v>5.2</v>
      </c>
    </row>
    <row r="2031" spans="1:10" ht="25.5" x14ac:dyDescent="0.25">
      <c r="A2031" s="172" t="s">
        <v>1039</v>
      </c>
      <c r="B2031" s="142" t="s">
        <v>1586</v>
      </c>
      <c r="C2031" s="172" t="s">
        <v>180</v>
      </c>
      <c r="D2031" s="172" t="s">
        <v>1587</v>
      </c>
      <c r="E2031" s="350" t="s">
        <v>1042</v>
      </c>
      <c r="F2031" s="350"/>
      <c r="G2031" s="143" t="s">
        <v>1043</v>
      </c>
      <c r="H2031" s="144">
        <v>5.1999999999999998E-2</v>
      </c>
      <c r="I2031" s="145">
        <v>15.82</v>
      </c>
      <c r="J2031" s="145">
        <v>0.82</v>
      </c>
    </row>
    <row r="2032" spans="1:10" ht="25.5" x14ac:dyDescent="0.25">
      <c r="A2032" s="172" t="s">
        <v>1039</v>
      </c>
      <c r="B2032" s="142" t="s">
        <v>1588</v>
      </c>
      <c r="C2032" s="172" t="s">
        <v>180</v>
      </c>
      <c r="D2032" s="172" t="s">
        <v>1589</v>
      </c>
      <c r="E2032" s="350" t="s">
        <v>1042</v>
      </c>
      <c r="F2032" s="350"/>
      <c r="G2032" s="143" t="s">
        <v>1043</v>
      </c>
      <c r="H2032" s="144">
        <v>5.1999999999999998E-2</v>
      </c>
      <c r="I2032" s="145">
        <v>21.02</v>
      </c>
      <c r="J2032" s="145">
        <v>1.0900000000000001</v>
      </c>
    </row>
    <row r="2033" spans="1:10" ht="25.5" x14ac:dyDescent="0.25">
      <c r="A2033" s="173" t="s">
        <v>1049</v>
      </c>
      <c r="B2033" s="146" t="s">
        <v>1662</v>
      </c>
      <c r="C2033" s="173" t="s">
        <v>180</v>
      </c>
      <c r="D2033" s="173" t="s">
        <v>1663</v>
      </c>
      <c r="E2033" s="349" t="s">
        <v>1052</v>
      </c>
      <c r="F2033" s="349"/>
      <c r="G2033" s="147" t="s">
        <v>141</v>
      </c>
      <c r="H2033" s="148">
        <v>1.19</v>
      </c>
      <c r="I2033" s="149">
        <v>2.75</v>
      </c>
      <c r="J2033" s="149">
        <v>3.27</v>
      </c>
    </row>
    <row r="2034" spans="1:10" ht="25.5" x14ac:dyDescent="0.25">
      <c r="A2034" s="173" t="s">
        <v>1049</v>
      </c>
      <c r="B2034" s="146" t="s">
        <v>1658</v>
      </c>
      <c r="C2034" s="173" t="s">
        <v>180</v>
      </c>
      <c r="D2034" s="173" t="s">
        <v>1659</v>
      </c>
      <c r="E2034" s="349" t="s">
        <v>1052</v>
      </c>
      <c r="F2034" s="349"/>
      <c r="G2034" s="147" t="s">
        <v>187</v>
      </c>
      <c r="H2034" s="148">
        <v>8.9999999999999993E-3</v>
      </c>
      <c r="I2034" s="149">
        <v>2.79</v>
      </c>
      <c r="J2034" s="149">
        <v>0.02</v>
      </c>
    </row>
    <row r="2035" spans="1:10" x14ac:dyDescent="0.25">
      <c r="A2035" s="169"/>
      <c r="B2035" s="169"/>
      <c r="C2035" s="169"/>
      <c r="D2035" s="169"/>
      <c r="E2035" s="169" t="s">
        <v>1053</v>
      </c>
      <c r="F2035" s="150">
        <v>1.54</v>
      </c>
      <c r="G2035" s="169" t="s">
        <v>1054</v>
      </c>
      <c r="H2035" s="150">
        <v>0</v>
      </c>
      <c r="I2035" s="169" t="s">
        <v>1055</v>
      </c>
      <c r="J2035" s="150">
        <v>1.54</v>
      </c>
    </row>
    <row r="2036" spans="1:10" ht="14.45" customHeight="1" x14ac:dyDescent="0.25">
      <c r="A2036" s="169"/>
      <c r="B2036" s="169"/>
      <c r="C2036" s="169"/>
      <c r="D2036" s="169"/>
      <c r="E2036" s="169" t="s">
        <v>2581</v>
      </c>
      <c r="F2036" s="150">
        <v>0</v>
      </c>
      <c r="G2036" s="169"/>
      <c r="H2036" s="351" t="s">
        <v>2582</v>
      </c>
      <c r="I2036" s="351"/>
      <c r="J2036" s="150">
        <v>5.2</v>
      </c>
    </row>
    <row r="2037" spans="1:10" ht="15.75" thickBot="1" x14ac:dyDescent="0.3">
      <c r="A2037" s="161"/>
      <c r="B2037" s="161"/>
      <c r="C2037" s="161"/>
      <c r="D2037" s="161"/>
      <c r="E2037" s="161"/>
      <c r="F2037" s="161"/>
      <c r="G2037" s="161" t="s">
        <v>1056</v>
      </c>
      <c r="H2037" s="151">
        <v>132.69999999999999</v>
      </c>
      <c r="I2037" s="161" t="s">
        <v>1057</v>
      </c>
      <c r="J2037" s="162">
        <v>690.04</v>
      </c>
    </row>
    <row r="2038" spans="1:10" ht="15.75" thickTop="1" x14ac:dyDescent="0.25">
      <c r="A2038" s="152"/>
      <c r="B2038" s="152"/>
      <c r="C2038" s="152"/>
      <c r="D2038" s="152"/>
      <c r="E2038" s="152"/>
      <c r="F2038" s="152"/>
      <c r="G2038" s="152"/>
      <c r="H2038" s="152"/>
      <c r="I2038" s="152"/>
      <c r="J2038" s="152"/>
    </row>
    <row r="2039" spans="1:10" x14ac:dyDescent="0.25">
      <c r="A2039" s="170" t="s">
        <v>2469</v>
      </c>
      <c r="B2039" s="139" t="s">
        <v>1029</v>
      </c>
      <c r="C2039" s="170" t="s">
        <v>1030</v>
      </c>
      <c r="D2039" s="170" t="s">
        <v>1031</v>
      </c>
      <c r="E2039" s="352" t="s">
        <v>1032</v>
      </c>
      <c r="F2039" s="352"/>
      <c r="G2039" s="140" t="s">
        <v>1033</v>
      </c>
      <c r="H2039" s="139" t="s">
        <v>1034</v>
      </c>
      <c r="I2039" s="139" t="s">
        <v>1035</v>
      </c>
      <c r="J2039" s="139" t="s">
        <v>1036</v>
      </c>
    </row>
    <row r="2040" spans="1:10" ht="39.6" customHeight="1" x14ac:dyDescent="0.25">
      <c r="A2040" s="171" t="s">
        <v>1037</v>
      </c>
      <c r="B2040" s="136" t="s">
        <v>901</v>
      </c>
      <c r="C2040" s="171" t="s">
        <v>180</v>
      </c>
      <c r="D2040" s="171" t="s">
        <v>902</v>
      </c>
      <c r="E2040" s="353" t="s">
        <v>1103</v>
      </c>
      <c r="F2040" s="353"/>
      <c r="G2040" s="137" t="s">
        <v>141</v>
      </c>
      <c r="H2040" s="141">
        <v>1</v>
      </c>
      <c r="I2040" s="138">
        <v>8.94</v>
      </c>
      <c r="J2040" s="138">
        <v>8.94</v>
      </c>
    </row>
    <row r="2041" spans="1:10" ht="25.5" x14ac:dyDescent="0.25">
      <c r="A2041" s="172" t="s">
        <v>1039</v>
      </c>
      <c r="B2041" s="142" t="s">
        <v>1586</v>
      </c>
      <c r="C2041" s="172" t="s">
        <v>180</v>
      </c>
      <c r="D2041" s="172" t="s">
        <v>1587</v>
      </c>
      <c r="E2041" s="350" t="s">
        <v>1042</v>
      </c>
      <c r="F2041" s="350"/>
      <c r="G2041" s="143" t="s">
        <v>1043</v>
      </c>
      <c r="H2041" s="144">
        <v>7.6999999999999999E-2</v>
      </c>
      <c r="I2041" s="145">
        <v>15.82</v>
      </c>
      <c r="J2041" s="145">
        <v>1.21</v>
      </c>
    </row>
    <row r="2042" spans="1:10" ht="25.5" x14ac:dyDescent="0.25">
      <c r="A2042" s="172" t="s">
        <v>1039</v>
      </c>
      <c r="B2042" s="142" t="s">
        <v>1588</v>
      </c>
      <c r="C2042" s="172" t="s">
        <v>180</v>
      </c>
      <c r="D2042" s="172" t="s">
        <v>1589</v>
      </c>
      <c r="E2042" s="350" t="s">
        <v>1042</v>
      </c>
      <c r="F2042" s="350"/>
      <c r="G2042" s="143" t="s">
        <v>1043</v>
      </c>
      <c r="H2042" s="144">
        <v>7.6999999999999999E-2</v>
      </c>
      <c r="I2042" s="145">
        <v>21.02</v>
      </c>
      <c r="J2042" s="145">
        <v>1.61</v>
      </c>
    </row>
    <row r="2043" spans="1:10" ht="38.25" x14ac:dyDescent="0.25">
      <c r="A2043" s="173" t="s">
        <v>1049</v>
      </c>
      <c r="B2043" s="146" t="s">
        <v>1664</v>
      </c>
      <c r="C2043" s="173" t="s">
        <v>180</v>
      </c>
      <c r="D2043" s="173" t="s">
        <v>1665</v>
      </c>
      <c r="E2043" s="349" t="s">
        <v>1052</v>
      </c>
      <c r="F2043" s="349"/>
      <c r="G2043" s="147" t="s">
        <v>141</v>
      </c>
      <c r="H2043" s="148">
        <v>1.19</v>
      </c>
      <c r="I2043" s="149">
        <v>5.13</v>
      </c>
      <c r="J2043" s="149">
        <v>6.1</v>
      </c>
    </row>
    <row r="2044" spans="1:10" ht="25.5" x14ac:dyDescent="0.25">
      <c r="A2044" s="173" t="s">
        <v>1049</v>
      </c>
      <c r="B2044" s="146" t="s">
        <v>1658</v>
      </c>
      <c r="C2044" s="173" t="s">
        <v>180</v>
      </c>
      <c r="D2044" s="173" t="s">
        <v>1659</v>
      </c>
      <c r="E2044" s="349" t="s">
        <v>1052</v>
      </c>
      <c r="F2044" s="349"/>
      <c r="G2044" s="147" t="s">
        <v>187</v>
      </c>
      <c r="H2044" s="148">
        <v>8.9999999999999993E-3</v>
      </c>
      <c r="I2044" s="149">
        <v>2.79</v>
      </c>
      <c r="J2044" s="149">
        <v>0.02</v>
      </c>
    </row>
    <row r="2045" spans="1:10" x14ac:dyDescent="0.25">
      <c r="A2045" s="169"/>
      <c r="B2045" s="169"/>
      <c r="C2045" s="169"/>
      <c r="D2045" s="169"/>
      <c r="E2045" s="169" t="s">
        <v>1053</v>
      </c>
      <c r="F2045" s="150">
        <v>2.2799999999999998</v>
      </c>
      <c r="G2045" s="169" t="s">
        <v>1054</v>
      </c>
      <c r="H2045" s="150">
        <v>0</v>
      </c>
      <c r="I2045" s="169" t="s">
        <v>1055</v>
      </c>
      <c r="J2045" s="150">
        <v>2.2799999999999998</v>
      </c>
    </row>
    <row r="2046" spans="1:10" ht="14.45" customHeight="1" x14ac:dyDescent="0.25">
      <c r="A2046" s="169"/>
      <c r="B2046" s="169"/>
      <c r="C2046" s="169"/>
      <c r="D2046" s="169"/>
      <c r="E2046" s="169" t="s">
        <v>2581</v>
      </c>
      <c r="F2046" s="150">
        <v>0</v>
      </c>
      <c r="G2046" s="169"/>
      <c r="H2046" s="351" t="s">
        <v>2582</v>
      </c>
      <c r="I2046" s="351"/>
      <c r="J2046" s="150">
        <v>8.94</v>
      </c>
    </row>
    <row r="2047" spans="1:10" ht="15.75" thickBot="1" x14ac:dyDescent="0.3">
      <c r="A2047" s="161"/>
      <c r="B2047" s="161"/>
      <c r="C2047" s="161"/>
      <c r="D2047" s="161"/>
      <c r="E2047" s="161"/>
      <c r="F2047" s="161"/>
      <c r="G2047" s="161" t="s">
        <v>1056</v>
      </c>
      <c r="H2047" s="151">
        <v>126.65</v>
      </c>
      <c r="I2047" s="161" t="s">
        <v>1057</v>
      </c>
      <c r="J2047" s="162">
        <v>1132.25</v>
      </c>
    </row>
    <row r="2048" spans="1:10" ht="15.75" thickTop="1" x14ac:dyDescent="0.25">
      <c r="A2048" s="152"/>
      <c r="B2048" s="152"/>
      <c r="C2048" s="152"/>
      <c r="D2048" s="152"/>
      <c r="E2048" s="152"/>
      <c r="F2048" s="152"/>
      <c r="G2048" s="152"/>
      <c r="H2048" s="152"/>
      <c r="I2048" s="152"/>
      <c r="J2048" s="152"/>
    </row>
    <row r="2049" spans="1:10" x14ac:dyDescent="0.25">
      <c r="A2049" s="170" t="s">
        <v>2470</v>
      </c>
      <c r="B2049" s="139" t="s">
        <v>1029</v>
      </c>
      <c r="C2049" s="170" t="s">
        <v>1030</v>
      </c>
      <c r="D2049" s="170" t="s">
        <v>1031</v>
      </c>
      <c r="E2049" s="352" t="s">
        <v>1032</v>
      </c>
      <c r="F2049" s="352"/>
      <c r="G2049" s="140" t="s">
        <v>1033</v>
      </c>
      <c r="H2049" s="139" t="s">
        <v>1034</v>
      </c>
      <c r="I2049" s="139" t="s">
        <v>1035</v>
      </c>
      <c r="J2049" s="139" t="s">
        <v>1036</v>
      </c>
    </row>
    <row r="2050" spans="1:10" ht="26.45" customHeight="1" x14ac:dyDescent="0.25">
      <c r="A2050" s="171" t="s">
        <v>1037</v>
      </c>
      <c r="B2050" s="136" t="s">
        <v>903</v>
      </c>
      <c r="C2050" s="171" t="s">
        <v>180</v>
      </c>
      <c r="D2050" s="171" t="s">
        <v>904</v>
      </c>
      <c r="E2050" s="353" t="s">
        <v>1103</v>
      </c>
      <c r="F2050" s="353"/>
      <c r="G2050" s="137" t="s">
        <v>141</v>
      </c>
      <c r="H2050" s="141">
        <v>1</v>
      </c>
      <c r="I2050" s="138">
        <v>8.58</v>
      </c>
      <c r="J2050" s="138">
        <v>8.58</v>
      </c>
    </row>
    <row r="2051" spans="1:10" ht="25.5" x14ac:dyDescent="0.25">
      <c r="A2051" s="172" t="s">
        <v>1039</v>
      </c>
      <c r="B2051" s="142" t="s">
        <v>1586</v>
      </c>
      <c r="C2051" s="172" t="s">
        <v>180</v>
      </c>
      <c r="D2051" s="172" t="s">
        <v>1587</v>
      </c>
      <c r="E2051" s="350" t="s">
        <v>1042</v>
      </c>
      <c r="F2051" s="350"/>
      <c r="G2051" s="143" t="s">
        <v>1043</v>
      </c>
      <c r="H2051" s="144">
        <v>1.2999999999999999E-2</v>
      </c>
      <c r="I2051" s="145">
        <v>15.82</v>
      </c>
      <c r="J2051" s="145">
        <v>0.2</v>
      </c>
    </row>
    <row r="2052" spans="1:10" ht="25.5" x14ac:dyDescent="0.25">
      <c r="A2052" s="172" t="s">
        <v>1039</v>
      </c>
      <c r="B2052" s="142" t="s">
        <v>1588</v>
      </c>
      <c r="C2052" s="172" t="s">
        <v>180</v>
      </c>
      <c r="D2052" s="172" t="s">
        <v>1589</v>
      </c>
      <c r="E2052" s="350" t="s">
        <v>1042</v>
      </c>
      <c r="F2052" s="350"/>
      <c r="G2052" s="143" t="s">
        <v>1043</v>
      </c>
      <c r="H2052" s="144">
        <v>1.2999999999999999E-2</v>
      </c>
      <c r="I2052" s="145">
        <v>21.02</v>
      </c>
      <c r="J2052" s="145">
        <v>0.27</v>
      </c>
    </row>
    <row r="2053" spans="1:10" ht="38.25" x14ac:dyDescent="0.25">
      <c r="A2053" s="173" t="s">
        <v>1049</v>
      </c>
      <c r="B2053" s="146" t="s">
        <v>1666</v>
      </c>
      <c r="C2053" s="173" t="s">
        <v>180</v>
      </c>
      <c r="D2053" s="173" t="s">
        <v>1667</v>
      </c>
      <c r="E2053" s="349" t="s">
        <v>1052</v>
      </c>
      <c r="F2053" s="349"/>
      <c r="G2053" s="147" t="s">
        <v>141</v>
      </c>
      <c r="H2053" s="148">
        <v>1.0269999999999999</v>
      </c>
      <c r="I2053" s="149">
        <v>7.88</v>
      </c>
      <c r="J2053" s="149">
        <v>8.09</v>
      </c>
    </row>
    <row r="2054" spans="1:10" ht="25.5" x14ac:dyDescent="0.25">
      <c r="A2054" s="173" t="s">
        <v>1049</v>
      </c>
      <c r="B2054" s="146" t="s">
        <v>1658</v>
      </c>
      <c r="C2054" s="173" t="s">
        <v>180</v>
      </c>
      <c r="D2054" s="173" t="s">
        <v>1659</v>
      </c>
      <c r="E2054" s="349" t="s">
        <v>1052</v>
      </c>
      <c r="F2054" s="349"/>
      <c r="G2054" s="147" t="s">
        <v>187</v>
      </c>
      <c r="H2054" s="148">
        <v>0.01</v>
      </c>
      <c r="I2054" s="149">
        <v>2.79</v>
      </c>
      <c r="J2054" s="149">
        <v>0.02</v>
      </c>
    </row>
    <row r="2055" spans="1:10" x14ac:dyDescent="0.25">
      <c r="A2055" s="169"/>
      <c r="B2055" s="169"/>
      <c r="C2055" s="169"/>
      <c r="D2055" s="169"/>
      <c r="E2055" s="169" t="s">
        <v>1053</v>
      </c>
      <c r="F2055" s="150">
        <v>0.37</v>
      </c>
      <c r="G2055" s="169" t="s">
        <v>1054</v>
      </c>
      <c r="H2055" s="150">
        <v>0</v>
      </c>
      <c r="I2055" s="169" t="s">
        <v>1055</v>
      </c>
      <c r="J2055" s="150">
        <v>0.37</v>
      </c>
    </row>
    <row r="2056" spans="1:10" ht="14.45" customHeight="1" x14ac:dyDescent="0.25">
      <c r="A2056" s="169"/>
      <c r="B2056" s="169"/>
      <c r="C2056" s="169"/>
      <c r="D2056" s="169"/>
      <c r="E2056" s="169" t="s">
        <v>2581</v>
      </c>
      <c r="F2056" s="150">
        <v>0</v>
      </c>
      <c r="G2056" s="169"/>
      <c r="H2056" s="351" t="s">
        <v>2582</v>
      </c>
      <c r="I2056" s="351"/>
      <c r="J2056" s="150">
        <v>8.58</v>
      </c>
    </row>
    <row r="2057" spans="1:10" ht="15.75" thickBot="1" x14ac:dyDescent="0.3">
      <c r="A2057" s="161"/>
      <c r="B2057" s="161"/>
      <c r="C2057" s="161"/>
      <c r="D2057" s="161"/>
      <c r="E2057" s="161"/>
      <c r="F2057" s="161"/>
      <c r="G2057" s="161" t="s">
        <v>1056</v>
      </c>
      <c r="H2057" s="151">
        <v>277.39999999999998</v>
      </c>
      <c r="I2057" s="161" t="s">
        <v>1057</v>
      </c>
      <c r="J2057" s="162">
        <v>2380.09</v>
      </c>
    </row>
    <row r="2058" spans="1:10" ht="15.75" thickTop="1" x14ac:dyDescent="0.25">
      <c r="A2058" s="152"/>
      <c r="B2058" s="152"/>
      <c r="C2058" s="152"/>
      <c r="D2058" s="152"/>
      <c r="E2058" s="152"/>
      <c r="F2058" s="152"/>
      <c r="G2058" s="152"/>
      <c r="H2058" s="152"/>
      <c r="I2058" s="152"/>
      <c r="J2058" s="152"/>
    </row>
    <row r="2059" spans="1:10" x14ac:dyDescent="0.25">
      <c r="A2059" s="170" t="s">
        <v>2471</v>
      </c>
      <c r="B2059" s="139" t="s">
        <v>1029</v>
      </c>
      <c r="C2059" s="170" t="s">
        <v>1030</v>
      </c>
      <c r="D2059" s="170" t="s">
        <v>1031</v>
      </c>
      <c r="E2059" s="352" t="s">
        <v>1032</v>
      </c>
      <c r="F2059" s="352"/>
      <c r="G2059" s="140" t="s">
        <v>1033</v>
      </c>
      <c r="H2059" s="139" t="s">
        <v>1034</v>
      </c>
      <c r="I2059" s="139" t="s">
        <v>1035</v>
      </c>
      <c r="J2059" s="139" t="s">
        <v>1036</v>
      </c>
    </row>
    <row r="2060" spans="1:10" ht="26.45" customHeight="1" x14ac:dyDescent="0.25">
      <c r="A2060" s="171" t="s">
        <v>1037</v>
      </c>
      <c r="B2060" s="136" t="s">
        <v>905</v>
      </c>
      <c r="C2060" s="171" t="s">
        <v>180</v>
      </c>
      <c r="D2060" s="171" t="s">
        <v>906</v>
      </c>
      <c r="E2060" s="353" t="s">
        <v>1103</v>
      </c>
      <c r="F2060" s="353"/>
      <c r="G2060" s="137" t="s">
        <v>141</v>
      </c>
      <c r="H2060" s="141">
        <v>1</v>
      </c>
      <c r="I2060" s="138">
        <v>14.53</v>
      </c>
      <c r="J2060" s="138">
        <v>14.53</v>
      </c>
    </row>
    <row r="2061" spans="1:10" ht="25.5" x14ac:dyDescent="0.25">
      <c r="A2061" s="172" t="s">
        <v>1039</v>
      </c>
      <c r="B2061" s="142" t="s">
        <v>1586</v>
      </c>
      <c r="C2061" s="172" t="s">
        <v>180</v>
      </c>
      <c r="D2061" s="172" t="s">
        <v>1587</v>
      </c>
      <c r="E2061" s="350" t="s">
        <v>1042</v>
      </c>
      <c r="F2061" s="350"/>
      <c r="G2061" s="143" t="s">
        <v>1043</v>
      </c>
      <c r="H2061" s="144">
        <v>6.4000000000000001E-2</v>
      </c>
      <c r="I2061" s="145">
        <v>15.82</v>
      </c>
      <c r="J2061" s="145">
        <v>1.01</v>
      </c>
    </row>
    <row r="2062" spans="1:10" ht="25.5" x14ac:dyDescent="0.25">
      <c r="A2062" s="172" t="s">
        <v>1039</v>
      </c>
      <c r="B2062" s="142" t="s">
        <v>1588</v>
      </c>
      <c r="C2062" s="172" t="s">
        <v>180</v>
      </c>
      <c r="D2062" s="172" t="s">
        <v>1589</v>
      </c>
      <c r="E2062" s="350" t="s">
        <v>1042</v>
      </c>
      <c r="F2062" s="350"/>
      <c r="G2062" s="143" t="s">
        <v>1043</v>
      </c>
      <c r="H2062" s="144">
        <v>6.4000000000000001E-2</v>
      </c>
      <c r="I2062" s="145">
        <v>21.02</v>
      </c>
      <c r="J2062" s="145">
        <v>1.34</v>
      </c>
    </row>
    <row r="2063" spans="1:10" ht="38.25" x14ac:dyDescent="0.25">
      <c r="A2063" s="173" t="s">
        <v>1049</v>
      </c>
      <c r="B2063" s="146" t="s">
        <v>1668</v>
      </c>
      <c r="C2063" s="173" t="s">
        <v>180</v>
      </c>
      <c r="D2063" s="173" t="s">
        <v>1669</v>
      </c>
      <c r="E2063" s="349" t="s">
        <v>1052</v>
      </c>
      <c r="F2063" s="349"/>
      <c r="G2063" s="147" t="s">
        <v>141</v>
      </c>
      <c r="H2063" s="148">
        <v>1.0149999999999999</v>
      </c>
      <c r="I2063" s="149">
        <v>11.99</v>
      </c>
      <c r="J2063" s="149">
        <v>12.16</v>
      </c>
    </row>
    <row r="2064" spans="1:10" ht="25.5" x14ac:dyDescent="0.25">
      <c r="A2064" s="173" t="s">
        <v>1049</v>
      </c>
      <c r="B2064" s="146" t="s">
        <v>1658</v>
      </c>
      <c r="C2064" s="173" t="s">
        <v>180</v>
      </c>
      <c r="D2064" s="173" t="s">
        <v>1659</v>
      </c>
      <c r="E2064" s="349" t="s">
        <v>1052</v>
      </c>
      <c r="F2064" s="349"/>
      <c r="G2064" s="147" t="s">
        <v>187</v>
      </c>
      <c r="H2064" s="148">
        <v>8.9999999999999993E-3</v>
      </c>
      <c r="I2064" s="149">
        <v>2.79</v>
      </c>
      <c r="J2064" s="149">
        <v>0.02</v>
      </c>
    </row>
    <row r="2065" spans="1:10" x14ac:dyDescent="0.25">
      <c r="A2065" s="169"/>
      <c r="B2065" s="169"/>
      <c r="C2065" s="169"/>
      <c r="D2065" s="169"/>
      <c r="E2065" s="169" t="s">
        <v>1053</v>
      </c>
      <c r="F2065" s="150">
        <v>1.9</v>
      </c>
      <c r="G2065" s="169" t="s">
        <v>1054</v>
      </c>
      <c r="H2065" s="150">
        <v>0</v>
      </c>
      <c r="I2065" s="169" t="s">
        <v>1055</v>
      </c>
      <c r="J2065" s="150">
        <v>1.9</v>
      </c>
    </row>
    <row r="2066" spans="1:10" ht="14.45" customHeight="1" x14ac:dyDescent="0.25">
      <c r="A2066" s="169"/>
      <c r="B2066" s="169"/>
      <c r="C2066" s="169"/>
      <c r="D2066" s="169"/>
      <c r="E2066" s="169" t="s">
        <v>2581</v>
      </c>
      <c r="F2066" s="150">
        <v>0</v>
      </c>
      <c r="G2066" s="169"/>
      <c r="H2066" s="351" t="s">
        <v>2582</v>
      </c>
      <c r="I2066" s="351"/>
      <c r="J2066" s="150">
        <v>14.53</v>
      </c>
    </row>
    <row r="2067" spans="1:10" ht="15.75" thickBot="1" x14ac:dyDescent="0.3">
      <c r="A2067" s="161"/>
      <c r="B2067" s="161"/>
      <c r="C2067" s="161"/>
      <c r="D2067" s="161"/>
      <c r="E2067" s="161"/>
      <c r="F2067" s="161"/>
      <c r="G2067" s="161" t="s">
        <v>1056</v>
      </c>
      <c r="H2067" s="151">
        <v>3.5</v>
      </c>
      <c r="I2067" s="161" t="s">
        <v>1057</v>
      </c>
      <c r="J2067" s="162">
        <v>50.85</v>
      </c>
    </row>
    <row r="2068" spans="1:10" ht="15.75" thickTop="1" x14ac:dyDescent="0.25">
      <c r="A2068" s="152"/>
      <c r="B2068" s="152"/>
      <c r="C2068" s="152"/>
      <c r="D2068" s="152"/>
      <c r="E2068" s="152"/>
      <c r="F2068" s="152"/>
      <c r="G2068" s="152"/>
      <c r="H2068" s="152"/>
      <c r="I2068" s="152"/>
      <c r="J2068" s="152"/>
    </row>
    <row r="2069" spans="1:10" x14ac:dyDescent="0.25">
      <c r="A2069" s="170" t="s">
        <v>2472</v>
      </c>
      <c r="B2069" s="139" t="s">
        <v>1029</v>
      </c>
      <c r="C2069" s="170" t="s">
        <v>1030</v>
      </c>
      <c r="D2069" s="170" t="s">
        <v>1031</v>
      </c>
      <c r="E2069" s="352" t="s">
        <v>1032</v>
      </c>
      <c r="F2069" s="352"/>
      <c r="G2069" s="140" t="s">
        <v>1033</v>
      </c>
      <c r="H2069" s="139" t="s">
        <v>1034</v>
      </c>
      <c r="I2069" s="139" t="s">
        <v>1035</v>
      </c>
      <c r="J2069" s="139" t="s">
        <v>1036</v>
      </c>
    </row>
    <row r="2070" spans="1:10" ht="26.45" customHeight="1" x14ac:dyDescent="0.25">
      <c r="A2070" s="171" t="s">
        <v>1037</v>
      </c>
      <c r="B2070" s="136" t="s">
        <v>907</v>
      </c>
      <c r="C2070" s="171" t="s">
        <v>180</v>
      </c>
      <c r="D2070" s="171" t="s">
        <v>908</v>
      </c>
      <c r="E2070" s="353" t="s">
        <v>1103</v>
      </c>
      <c r="F2070" s="353"/>
      <c r="G2070" s="137" t="s">
        <v>141</v>
      </c>
      <c r="H2070" s="141">
        <v>1</v>
      </c>
      <c r="I2070" s="138">
        <v>19.47</v>
      </c>
      <c r="J2070" s="138">
        <v>19.47</v>
      </c>
    </row>
    <row r="2071" spans="1:10" ht="25.5" x14ac:dyDescent="0.25">
      <c r="A2071" s="172" t="s">
        <v>1039</v>
      </c>
      <c r="B2071" s="142" t="s">
        <v>1586</v>
      </c>
      <c r="C2071" s="172" t="s">
        <v>180</v>
      </c>
      <c r="D2071" s="172" t="s">
        <v>1587</v>
      </c>
      <c r="E2071" s="350" t="s">
        <v>1042</v>
      </c>
      <c r="F2071" s="350"/>
      <c r="G2071" s="143" t="s">
        <v>1043</v>
      </c>
      <c r="H2071" s="144">
        <v>7.2999999999999995E-2</v>
      </c>
      <c r="I2071" s="145">
        <v>15.82</v>
      </c>
      <c r="J2071" s="145">
        <v>1.1499999999999999</v>
      </c>
    </row>
    <row r="2072" spans="1:10" ht="25.5" x14ac:dyDescent="0.25">
      <c r="A2072" s="172" t="s">
        <v>1039</v>
      </c>
      <c r="B2072" s="142" t="s">
        <v>1588</v>
      </c>
      <c r="C2072" s="172" t="s">
        <v>180</v>
      </c>
      <c r="D2072" s="172" t="s">
        <v>1589</v>
      </c>
      <c r="E2072" s="350" t="s">
        <v>1042</v>
      </c>
      <c r="F2072" s="350"/>
      <c r="G2072" s="143" t="s">
        <v>1043</v>
      </c>
      <c r="H2072" s="144">
        <v>7.2999999999999995E-2</v>
      </c>
      <c r="I2072" s="145">
        <v>21.02</v>
      </c>
      <c r="J2072" s="145">
        <v>1.53</v>
      </c>
    </row>
    <row r="2073" spans="1:10" ht="38.25" x14ac:dyDescent="0.25">
      <c r="A2073" s="173" t="s">
        <v>1049</v>
      </c>
      <c r="B2073" s="146" t="s">
        <v>1670</v>
      </c>
      <c r="C2073" s="173" t="s">
        <v>180</v>
      </c>
      <c r="D2073" s="173" t="s">
        <v>1671</v>
      </c>
      <c r="E2073" s="349" t="s">
        <v>1052</v>
      </c>
      <c r="F2073" s="349"/>
      <c r="G2073" s="147" t="s">
        <v>141</v>
      </c>
      <c r="H2073" s="148">
        <v>1.0149999999999999</v>
      </c>
      <c r="I2073" s="149">
        <v>16.53</v>
      </c>
      <c r="J2073" s="149">
        <v>16.77</v>
      </c>
    </row>
    <row r="2074" spans="1:10" ht="25.5" x14ac:dyDescent="0.25">
      <c r="A2074" s="173" t="s">
        <v>1049</v>
      </c>
      <c r="B2074" s="146" t="s">
        <v>1658</v>
      </c>
      <c r="C2074" s="173" t="s">
        <v>180</v>
      </c>
      <c r="D2074" s="173" t="s">
        <v>1659</v>
      </c>
      <c r="E2074" s="349" t="s">
        <v>1052</v>
      </c>
      <c r="F2074" s="349"/>
      <c r="G2074" s="147" t="s">
        <v>187</v>
      </c>
      <c r="H2074" s="148">
        <v>8.9999999999999993E-3</v>
      </c>
      <c r="I2074" s="149">
        <v>2.79</v>
      </c>
      <c r="J2074" s="149">
        <v>0.02</v>
      </c>
    </row>
    <row r="2075" spans="1:10" x14ac:dyDescent="0.25">
      <c r="A2075" s="169"/>
      <c r="B2075" s="169"/>
      <c r="C2075" s="169"/>
      <c r="D2075" s="169"/>
      <c r="E2075" s="169" t="s">
        <v>1053</v>
      </c>
      <c r="F2075" s="150">
        <v>2.16</v>
      </c>
      <c r="G2075" s="169" t="s">
        <v>1054</v>
      </c>
      <c r="H2075" s="150">
        <v>0</v>
      </c>
      <c r="I2075" s="169" t="s">
        <v>1055</v>
      </c>
      <c r="J2075" s="150">
        <v>2.16</v>
      </c>
    </row>
    <row r="2076" spans="1:10" ht="14.45" customHeight="1" x14ac:dyDescent="0.25">
      <c r="A2076" s="169"/>
      <c r="B2076" s="169"/>
      <c r="C2076" s="169"/>
      <c r="D2076" s="169"/>
      <c r="E2076" s="169" t="s">
        <v>2581</v>
      </c>
      <c r="F2076" s="150">
        <v>0</v>
      </c>
      <c r="G2076" s="169"/>
      <c r="H2076" s="351" t="s">
        <v>2582</v>
      </c>
      <c r="I2076" s="351"/>
      <c r="J2076" s="150">
        <v>19.47</v>
      </c>
    </row>
    <row r="2077" spans="1:10" ht="15.75" thickBot="1" x14ac:dyDescent="0.3">
      <c r="A2077" s="161"/>
      <c r="B2077" s="161"/>
      <c r="C2077" s="161"/>
      <c r="D2077" s="161"/>
      <c r="E2077" s="161"/>
      <c r="F2077" s="161"/>
      <c r="G2077" s="161" t="s">
        <v>1056</v>
      </c>
      <c r="H2077" s="151">
        <v>45.6</v>
      </c>
      <c r="I2077" s="161" t="s">
        <v>1057</v>
      </c>
      <c r="J2077" s="162">
        <v>887.83</v>
      </c>
    </row>
    <row r="2078" spans="1:10" ht="15.75" thickTop="1" x14ac:dyDescent="0.25">
      <c r="A2078" s="152"/>
      <c r="B2078" s="152"/>
      <c r="C2078" s="152"/>
      <c r="D2078" s="152"/>
      <c r="E2078" s="152"/>
      <c r="F2078" s="152"/>
      <c r="G2078" s="152"/>
      <c r="H2078" s="152"/>
      <c r="I2078" s="152"/>
      <c r="J2078" s="152"/>
    </row>
    <row r="2079" spans="1:10" x14ac:dyDescent="0.25">
      <c r="A2079" s="170" t="s">
        <v>2473</v>
      </c>
      <c r="B2079" s="139" t="s">
        <v>1029</v>
      </c>
      <c r="C2079" s="170" t="s">
        <v>1030</v>
      </c>
      <c r="D2079" s="170" t="s">
        <v>1031</v>
      </c>
      <c r="E2079" s="352" t="s">
        <v>1032</v>
      </c>
      <c r="F2079" s="352"/>
      <c r="G2079" s="140" t="s">
        <v>1033</v>
      </c>
      <c r="H2079" s="139" t="s">
        <v>1034</v>
      </c>
      <c r="I2079" s="139" t="s">
        <v>1035</v>
      </c>
      <c r="J2079" s="139" t="s">
        <v>1036</v>
      </c>
    </row>
    <row r="2080" spans="1:10" ht="26.45" customHeight="1" x14ac:dyDescent="0.25">
      <c r="A2080" s="171" t="s">
        <v>1037</v>
      </c>
      <c r="B2080" s="136" t="s">
        <v>909</v>
      </c>
      <c r="C2080" s="171" t="s">
        <v>180</v>
      </c>
      <c r="D2080" s="171" t="s">
        <v>910</v>
      </c>
      <c r="E2080" s="353" t="s">
        <v>1103</v>
      </c>
      <c r="F2080" s="353"/>
      <c r="G2080" s="137" t="s">
        <v>141</v>
      </c>
      <c r="H2080" s="141">
        <v>1</v>
      </c>
      <c r="I2080" s="138">
        <v>27.12</v>
      </c>
      <c r="J2080" s="138">
        <v>27.12</v>
      </c>
    </row>
    <row r="2081" spans="1:10" ht="25.5" x14ac:dyDescent="0.25">
      <c r="A2081" s="172" t="s">
        <v>1039</v>
      </c>
      <c r="B2081" s="142" t="s">
        <v>1586</v>
      </c>
      <c r="C2081" s="172" t="s">
        <v>180</v>
      </c>
      <c r="D2081" s="172" t="s">
        <v>1587</v>
      </c>
      <c r="E2081" s="350" t="s">
        <v>1042</v>
      </c>
      <c r="F2081" s="350"/>
      <c r="G2081" s="143" t="s">
        <v>1043</v>
      </c>
      <c r="H2081" s="144">
        <v>8.6999999999999994E-2</v>
      </c>
      <c r="I2081" s="145">
        <v>15.82</v>
      </c>
      <c r="J2081" s="145">
        <v>1.37</v>
      </c>
    </row>
    <row r="2082" spans="1:10" ht="25.5" x14ac:dyDescent="0.25">
      <c r="A2082" s="172" t="s">
        <v>1039</v>
      </c>
      <c r="B2082" s="142" t="s">
        <v>1588</v>
      </c>
      <c r="C2082" s="172" t="s">
        <v>180</v>
      </c>
      <c r="D2082" s="172" t="s">
        <v>1589</v>
      </c>
      <c r="E2082" s="350" t="s">
        <v>1042</v>
      </c>
      <c r="F2082" s="350"/>
      <c r="G2082" s="143" t="s">
        <v>1043</v>
      </c>
      <c r="H2082" s="144">
        <v>8.6999999999999994E-2</v>
      </c>
      <c r="I2082" s="145">
        <v>21.02</v>
      </c>
      <c r="J2082" s="145">
        <v>1.82</v>
      </c>
    </row>
    <row r="2083" spans="1:10" ht="38.25" x14ac:dyDescent="0.25">
      <c r="A2083" s="173" t="s">
        <v>1049</v>
      </c>
      <c r="B2083" s="146" t="s">
        <v>1672</v>
      </c>
      <c r="C2083" s="173" t="s">
        <v>180</v>
      </c>
      <c r="D2083" s="173" t="s">
        <v>1673</v>
      </c>
      <c r="E2083" s="349" t="s">
        <v>1052</v>
      </c>
      <c r="F2083" s="349"/>
      <c r="G2083" s="147" t="s">
        <v>141</v>
      </c>
      <c r="H2083" s="148">
        <v>1.0149999999999999</v>
      </c>
      <c r="I2083" s="149">
        <v>23.56</v>
      </c>
      <c r="J2083" s="149">
        <v>23.91</v>
      </c>
    </row>
    <row r="2084" spans="1:10" ht="25.5" x14ac:dyDescent="0.25">
      <c r="A2084" s="173" t="s">
        <v>1049</v>
      </c>
      <c r="B2084" s="146" t="s">
        <v>1658</v>
      </c>
      <c r="C2084" s="173" t="s">
        <v>180</v>
      </c>
      <c r="D2084" s="173" t="s">
        <v>1659</v>
      </c>
      <c r="E2084" s="349" t="s">
        <v>1052</v>
      </c>
      <c r="F2084" s="349"/>
      <c r="G2084" s="147" t="s">
        <v>187</v>
      </c>
      <c r="H2084" s="148">
        <v>8.9999999999999993E-3</v>
      </c>
      <c r="I2084" s="149">
        <v>2.79</v>
      </c>
      <c r="J2084" s="149">
        <v>0.02</v>
      </c>
    </row>
    <row r="2085" spans="1:10" x14ac:dyDescent="0.25">
      <c r="A2085" s="169"/>
      <c r="B2085" s="169"/>
      <c r="C2085" s="169"/>
      <c r="D2085" s="169"/>
      <c r="E2085" s="169" t="s">
        <v>1053</v>
      </c>
      <c r="F2085" s="150">
        <v>2.59</v>
      </c>
      <c r="G2085" s="169" t="s">
        <v>1054</v>
      </c>
      <c r="H2085" s="150">
        <v>0</v>
      </c>
      <c r="I2085" s="169" t="s">
        <v>1055</v>
      </c>
      <c r="J2085" s="150">
        <v>2.59</v>
      </c>
    </row>
    <row r="2086" spans="1:10" ht="14.45" customHeight="1" x14ac:dyDescent="0.25">
      <c r="A2086" s="169"/>
      <c r="B2086" s="169"/>
      <c r="C2086" s="169"/>
      <c r="D2086" s="169"/>
      <c r="E2086" s="169" t="s">
        <v>2581</v>
      </c>
      <c r="F2086" s="150">
        <v>0</v>
      </c>
      <c r="G2086" s="169"/>
      <c r="H2086" s="351" t="s">
        <v>2582</v>
      </c>
      <c r="I2086" s="351"/>
      <c r="J2086" s="150">
        <v>27.12</v>
      </c>
    </row>
    <row r="2087" spans="1:10" ht="15.75" thickBot="1" x14ac:dyDescent="0.3">
      <c r="A2087" s="161"/>
      <c r="B2087" s="161"/>
      <c r="C2087" s="161"/>
      <c r="D2087" s="161"/>
      <c r="E2087" s="161"/>
      <c r="F2087" s="161"/>
      <c r="G2087" s="161" t="s">
        <v>1056</v>
      </c>
      <c r="H2087" s="151">
        <v>14</v>
      </c>
      <c r="I2087" s="161" t="s">
        <v>1057</v>
      </c>
      <c r="J2087" s="162">
        <v>379.68</v>
      </c>
    </row>
    <row r="2088" spans="1:10" ht="15.75" thickTop="1" x14ac:dyDescent="0.25">
      <c r="A2088" s="152"/>
      <c r="B2088" s="152"/>
      <c r="C2088" s="152"/>
      <c r="D2088" s="152"/>
      <c r="E2088" s="152"/>
      <c r="F2088" s="152"/>
      <c r="G2088" s="152"/>
      <c r="H2088" s="152"/>
      <c r="I2088" s="152"/>
      <c r="J2088" s="152"/>
    </row>
    <row r="2089" spans="1:10" x14ac:dyDescent="0.25">
      <c r="A2089" s="170" t="s">
        <v>2474</v>
      </c>
      <c r="B2089" s="139" t="s">
        <v>1029</v>
      </c>
      <c r="C2089" s="170" t="s">
        <v>1030</v>
      </c>
      <c r="D2089" s="170" t="s">
        <v>1031</v>
      </c>
      <c r="E2089" s="352" t="s">
        <v>1032</v>
      </c>
      <c r="F2089" s="352"/>
      <c r="G2089" s="140" t="s">
        <v>1033</v>
      </c>
      <c r="H2089" s="139" t="s">
        <v>1034</v>
      </c>
      <c r="I2089" s="139" t="s">
        <v>1035</v>
      </c>
      <c r="J2089" s="139" t="s">
        <v>1036</v>
      </c>
    </row>
    <row r="2090" spans="1:10" ht="26.45" customHeight="1" x14ac:dyDescent="0.25">
      <c r="A2090" s="171" t="s">
        <v>1037</v>
      </c>
      <c r="B2090" s="136" t="s">
        <v>911</v>
      </c>
      <c r="C2090" s="171" t="s">
        <v>180</v>
      </c>
      <c r="D2090" s="171" t="s">
        <v>912</v>
      </c>
      <c r="E2090" s="353" t="s">
        <v>1103</v>
      </c>
      <c r="F2090" s="353"/>
      <c r="G2090" s="137" t="s">
        <v>187</v>
      </c>
      <c r="H2090" s="141">
        <v>1</v>
      </c>
      <c r="I2090" s="138">
        <v>20.86</v>
      </c>
      <c r="J2090" s="138">
        <v>20.86</v>
      </c>
    </row>
    <row r="2091" spans="1:10" ht="25.5" x14ac:dyDescent="0.25">
      <c r="A2091" s="172" t="s">
        <v>1039</v>
      </c>
      <c r="B2091" s="142" t="s">
        <v>1586</v>
      </c>
      <c r="C2091" s="172" t="s">
        <v>180</v>
      </c>
      <c r="D2091" s="172" t="s">
        <v>1587</v>
      </c>
      <c r="E2091" s="350" t="s">
        <v>1042</v>
      </c>
      <c r="F2091" s="350"/>
      <c r="G2091" s="143" t="s">
        <v>1043</v>
      </c>
      <c r="H2091" s="144">
        <v>0.4</v>
      </c>
      <c r="I2091" s="145">
        <v>15.82</v>
      </c>
      <c r="J2091" s="145">
        <v>6.32</v>
      </c>
    </row>
    <row r="2092" spans="1:10" ht="25.5" x14ac:dyDescent="0.25">
      <c r="A2092" s="172" t="s">
        <v>1039</v>
      </c>
      <c r="B2092" s="142" t="s">
        <v>1588</v>
      </c>
      <c r="C2092" s="172" t="s">
        <v>180</v>
      </c>
      <c r="D2092" s="172" t="s">
        <v>1589</v>
      </c>
      <c r="E2092" s="350" t="s">
        <v>1042</v>
      </c>
      <c r="F2092" s="350"/>
      <c r="G2092" s="143" t="s">
        <v>1043</v>
      </c>
      <c r="H2092" s="144">
        <v>0.4</v>
      </c>
      <c r="I2092" s="145">
        <v>21.02</v>
      </c>
      <c r="J2092" s="145">
        <v>8.4</v>
      </c>
    </row>
    <row r="2093" spans="1:10" ht="25.5" x14ac:dyDescent="0.25">
      <c r="A2093" s="173" t="s">
        <v>1049</v>
      </c>
      <c r="B2093" s="146" t="s">
        <v>1674</v>
      </c>
      <c r="C2093" s="173" t="s">
        <v>180</v>
      </c>
      <c r="D2093" s="173" t="s">
        <v>1675</v>
      </c>
      <c r="E2093" s="349" t="s">
        <v>1052</v>
      </c>
      <c r="F2093" s="349"/>
      <c r="G2093" s="147" t="s">
        <v>187</v>
      </c>
      <c r="H2093" s="148">
        <v>1</v>
      </c>
      <c r="I2093" s="149">
        <v>6.14</v>
      </c>
      <c r="J2093" s="149">
        <v>6.14</v>
      </c>
    </row>
    <row r="2094" spans="1:10" x14ac:dyDescent="0.25">
      <c r="A2094" s="169"/>
      <c r="B2094" s="169"/>
      <c r="C2094" s="169"/>
      <c r="D2094" s="169"/>
      <c r="E2094" s="169" t="s">
        <v>1053</v>
      </c>
      <c r="F2094" s="150">
        <v>11.92</v>
      </c>
      <c r="G2094" s="169" t="s">
        <v>1054</v>
      </c>
      <c r="H2094" s="150">
        <v>0</v>
      </c>
      <c r="I2094" s="169" t="s">
        <v>1055</v>
      </c>
      <c r="J2094" s="150">
        <v>11.92</v>
      </c>
    </row>
    <row r="2095" spans="1:10" ht="14.45" customHeight="1" x14ac:dyDescent="0.25">
      <c r="A2095" s="169"/>
      <c r="B2095" s="169"/>
      <c r="C2095" s="169"/>
      <c r="D2095" s="169"/>
      <c r="E2095" s="169" t="s">
        <v>2581</v>
      </c>
      <c r="F2095" s="150">
        <v>0</v>
      </c>
      <c r="G2095" s="169"/>
      <c r="H2095" s="351" t="s">
        <v>2582</v>
      </c>
      <c r="I2095" s="351"/>
      <c r="J2095" s="150">
        <v>20.86</v>
      </c>
    </row>
    <row r="2096" spans="1:10" ht="15.75" thickBot="1" x14ac:dyDescent="0.3">
      <c r="A2096" s="161"/>
      <c r="B2096" s="161"/>
      <c r="C2096" s="161"/>
      <c r="D2096" s="161"/>
      <c r="E2096" s="161"/>
      <c r="F2096" s="161"/>
      <c r="G2096" s="161" t="s">
        <v>1056</v>
      </c>
      <c r="H2096" s="151">
        <v>8</v>
      </c>
      <c r="I2096" s="161" t="s">
        <v>1057</v>
      </c>
      <c r="J2096" s="162">
        <v>166.88</v>
      </c>
    </row>
    <row r="2097" spans="1:10" ht="15.75" thickTop="1" x14ac:dyDescent="0.25">
      <c r="A2097" s="152"/>
      <c r="B2097" s="152"/>
      <c r="C2097" s="152"/>
      <c r="D2097" s="152"/>
      <c r="E2097" s="152"/>
      <c r="F2097" s="152"/>
      <c r="G2097" s="152"/>
      <c r="H2097" s="152"/>
      <c r="I2097" s="152"/>
      <c r="J2097" s="152"/>
    </row>
    <row r="2098" spans="1:10" x14ac:dyDescent="0.25">
      <c r="A2098" s="170" t="s">
        <v>2475</v>
      </c>
      <c r="B2098" s="139" t="s">
        <v>1029</v>
      </c>
      <c r="C2098" s="170" t="s">
        <v>1030</v>
      </c>
      <c r="D2098" s="170" t="s">
        <v>1031</v>
      </c>
      <c r="E2098" s="352" t="s">
        <v>1032</v>
      </c>
      <c r="F2098" s="352"/>
      <c r="G2098" s="140" t="s">
        <v>1033</v>
      </c>
      <c r="H2098" s="139" t="s">
        <v>1034</v>
      </c>
      <c r="I2098" s="139" t="s">
        <v>1035</v>
      </c>
      <c r="J2098" s="139" t="s">
        <v>1036</v>
      </c>
    </row>
    <row r="2099" spans="1:10" ht="26.45" customHeight="1" x14ac:dyDescent="0.25">
      <c r="A2099" s="171" t="s">
        <v>1037</v>
      </c>
      <c r="B2099" s="136" t="s">
        <v>913</v>
      </c>
      <c r="C2099" s="171" t="s">
        <v>180</v>
      </c>
      <c r="D2099" s="171" t="s">
        <v>914</v>
      </c>
      <c r="E2099" s="353" t="s">
        <v>1103</v>
      </c>
      <c r="F2099" s="353"/>
      <c r="G2099" s="137" t="s">
        <v>187</v>
      </c>
      <c r="H2099" s="141">
        <v>1</v>
      </c>
      <c r="I2099" s="138">
        <v>15.52</v>
      </c>
      <c r="J2099" s="138">
        <v>15.52</v>
      </c>
    </row>
    <row r="2100" spans="1:10" ht="25.5" x14ac:dyDescent="0.25">
      <c r="A2100" s="172" t="s">
        <v>1039</v>
      </c>
      <c r="B2100" s="142" t="s">
        <v>1586</v>
      </c>
      <c r="C2100" s="172" t="s">
        <v>180</v>
      </c>
      <c r="D2100" s="172" t="s">
        <v>1587</v>
      </c>
      <c r="E2100" s="350" t="s">
        <v>1042</v>
      </c>
      <c r="F2100" s="350"/>
      <c r="G2100" s="143" t="s">
        <v>1043</v>
      </c>
      <c r="H2100" s="144">
        <v>0.3</v>
      </c>
      <c r="I2100" s="145">
        <v>15.82</v>
      </c>
      <c r="J2100" s="145">
        <v>4.74</v>
      </c>
    </row>
    <row r="2101" spans="1:10" ht="25.5" x14ac:dyDescent="0.25">
      <c r="A2101" s="172" t="s">
        <v>1039</v>
      </c>
      <c r="B2101" s="142" t="s">
        <v>1588</v>
      </c>
      <c r="C2101" s="172" t="s">
        <v>180</v>
      </c>
      <c r="D2101" s="172" t="s">
        <v>1589</v>
      </c>
      <c r="E2101" s="350" t="s">
        <v>1042</v>
      </c>
      <c r="F2101" s="350"/>
      <c r="G2101" s="143" t="s">
        <v>1043</v>
      </c>
      <c r="H2101" s="144">
        <v>0.3</v>
      </c>
      <c r="I2101" s="145">
        <v>21.02</v>
      </c>
      <c r="J2101" s="145">
        <v>6.3</v>
      </c>
    </row>
    <row r="2102" spans="1:10" ht="25.5" x14ac:dyDescent="0.25">
      <c r="A2102" s="173" t="s">
        <v>1049</v>
      </c>
      <c r="B2102" s="146" t="s">
        <v>1676</v>
      </c>
      <c r="C2102" s="173" t="s">
        <v>180</v>
      </c>
      <c r="D2102" s="173" t="s">
        <v>1677</v>
      </c>
      <c r="E2102" s="349" t="s">
        <v>1052</v>
      </c>
      <c r="F2102" s="349"/>
      <c r="G2102" s="147" t="s">
        <v>187</v>
      </c>
      <c r="H2102" s="148">
        <v>1</v>
      </c>
      <c r="I2102" s="149">
        <v>4.4800000000000004</v>
      </c>
      <c r="J2102" s="149">
        <v>4.4800000000000004</v>
      </c>
    </row>
    <row r="2103" spans="1:10" x14ac:dyDescent="0.25">
      <c r="A2103" s="169"/>
      <c r="B2103" s="169"/>
      <c r="C2103" s="169"/>
      <c r="D2103" s="169"/>
      <c r="E2103" s="169" t="s">
        <v>1053</v>
      </c>
      <c r="F2103" s="150">
        <v>8.94</v>
      </c>
      <c r="G2103" s="169" t="s">
        <v>1054</v>
      </c>
      <c r="H2103" s="150">
        <v>0</v>
      </c>
      <c r="I2103" s="169" t="s">
        <v>1055</v>
      </c>
      <c r="J2103" s="150">
        <v>8.94</v>
      </c>
    </row>
    <row r="2104" spans="1:10" ht="14.45" customHeight="1" x14ac:dyDescent="0.25">
      <c r="A2104" s="169"/>
      <c r="B2104" s="169"/>
      <c r="C2104" s="169"/>
      <c r="D2104" s="169"/>
      <c r="E2104" s="169" t="s">
        <v>2581</v>
      </c>
      <c r="F2104" s="150">
        <v>0</v>
      </c>
      <c r="G2104" s="169"/>
      <c r="H2104" s="351" t="s">
        <v>2582</v>
      </c>
      <c r="I2104" s="351"/>
      <c r="J2104" s="150">
        <v>15.52</v>
      </c>
    </row>
    <row r="2105" spans="1:10" ht="15.75" thickBot="1" x14ac:dyDescent="0.3">
      <c r="A2105" s="161"/>
      <c r="B2105" s="161"/>
      <c r="C2105" s="161"/>
      <c r="D2105" s="161"/>
      <c r="E2105" s="161"/>
      <c r="F2105" s="161"/>
      <c r="G2105" s="161" t="s">
        <v>1056</v>
      </c>
      <c r="H2105" s="151">
        <v>16</v>
      </c>
      <c r="I2105" s="161" t="s">
        <v>1057</v>
      </c>
      <c r="J2105" s="162">
        <v>248.32</v>
      </c>
    </row>
    <row r="2106" spans="1:10" ht="15.75" thickTop="1" x14ac:dyDescent="0.25">
      <c r="A2106" s="152"/>
      <c r="B2106" s="152"/>
      <c r="C2106" s="152"/>
      <c r="D2106" s="152"/>
      <c r="E2106" s="152"/>
      <c r="F2106" s="152"/>
      <c r="G2106" s="152"/>
      <c r="H2106" s="152"/>
      <c r="I2106" s="152"/>
      <c r="J2106" s="152"/>
    </row>
    <row r="2107" spans="1:10" x14ac:dyDescent="0.25">
      <c r="A2107" s="170" t="s">
        <v>2476</v>
      </c>
      <c r="B2107" s="139" t="s">
        <v>1029</v>
      </c>
      <c r="C2107" s="170" t="s">
        <v>1030</v>
      </c>
      <c r="D2107" s="170" t="s">
        <v>1031</v>
      </c>
      <c r="E2107" s="352" t="s">
        <v>1032</v>
      </c>
      <c r="F2107" s="352"/>
      <c r="G2107" s="140" t="s">
        <v>1033</v>
      </c>
      <c r="H2107" s="139" t="s">
        <v>1034</v>
      </c>
      <c r="I2107" s="139" t="s">
        <v>1035</v>
      </c>
      <c r="J2107" s="139" t="s">
        <v>1036</v>
      </c>
    </row>
    <row r="2108" spans="1:10" ht="26.45" customHeight="1" x14ac:dyDescent="0.25">
      <c r="A2108" s="171" t="s">
        <v>1037</v>
      </c>
      <c r="B2108" s="136" t="s">
        <v>915</v>
      </c>
      <c r="C2108" s="171" t="s">
        <v>180</v>
      </c>
      <c r="D2108" s="171" t="s">
        <v>916</v>
      </c>
      <c r="E2108" s="353" t="s">
        <v>1103</v>
      </c>
      <c r="F2108" s="353"/>
      <c r="G2108" s="137" t="s">
        <v>187</v>
      </c>
      <c r="H2108" s="141">
        <v>1</v>
      </c>
      <c r="I2108" s="138">
        <v>15.44</v>
      </c>
      <c r="J2108" s="138">
        <v>15.44</v>
      </c>
    </row>
    <row r="2109" spans="1:10" ht="25.5" x14ac:dyDescent="0.25">
      <c r="A2109" s="172" t="s">
        <v>1039</v>
      </c>
      <c r="B2109" s="142" t="s">
        <v>1586</v>
      </c>
      <c r="C2109" s="172" t="s">
        <v>180</v>
      </c>
      <c r="D2109" s="172" t="s">
        <v>1587</v>
      </c>
      <c r="E2109" s="350" t="s">
        <v>1042</v>
      </c>
      <c r="F2109" s="350"/>
      <c r="G2109" s="143" t="s">
        <v>1043</v>
      </c>
      <c r="H2109" s="144">
        <v>0.3</v>
      </c>
      <c r="I2109" s="145">
        <v>15.82</v>
      </c>
      <c r="J2109" s="145">
        <v>4.74</v>
      </c>
    </row>
    <row r="2110" spans="1:10" ht="25.5" x14ac:dyDescent="0.25">
      <c r="A2110" s="172" t="s">
        <v>1039</v>
      </c>
      <c r="B2110" s="142" t="s">
        <v>1588</v>
      </c>
      <c r="C2110" s="172" t="s">
        <v>180</v>
      </c>
      <c r="D2110" s="172" t="s">
        <v>1589</v>
      </c>
      <c r="E2110" s="350" t="s">
        <v>1042</v>
      </c>
      <c r="F2110" s="350"/>
      <c r="G2110" s="143" t="s">
        <v>1043</v>
      </c>
      <c r="H2110" s="144">
        <v>0.3</v>
      </c>
      <c r="I2110" s="145">
        <v>21.02</v>
      </c>
      <c r="J2110" s="145">
        <v>6.3</v>
      </c>
    </row>
    <row r="2111" spans="1:10" ht="25.5" x14ac:dyDescent="0.25">
      <c r="A2111" s="173" t="s">
        <v>1049</v>
      </c>
      <c r="B2111" s="146" t="s">
        <v>1678</v>
      </c>
      <c r="C2111" s="173" t="s">
        <v>180</v>
      </c>
      <c r="D2111" s="173" t="s">
        <v>1679</v>
      </c>
      <c r="E2111" s="349" t="s">
        <v>1052</v>
      </c>
      <c r="F2111" s="349"/>
      <c r="G2111" s="147" t="s">
        <v>187</v>
      </c>
      <c r="H2111" s="148">
        <v>1</v>
      </c>
      <c r="I2111" s="149">
        <v>4.4000000000000004</v>
      </c>
      <c r="J2111" s="149">
        <v>4.4000000000000004</v>
      </c>
    </row>
    <row r="2112" spans="1:10" x14ac:dyDescent="0.25">
      <c r="A2112" s="169"/>
      <c r="B2112" s="169"/>
      <c r="C2112" s="169"/>
      <c r="D2112" s="169"/>
      <c r="E2112" s="169" t="s">
        <v>1053</v>
      </c>
      <c r="F2112" s="150">
        <v>8.94</v>
      </c>
      <c r="G2112" s="169" t="s">
        <v>1054</v>
      </c>
      <c r="H2112" s="150">
        <v>0</v>
      </c>
      <c r="I2112" s="169" t="s">
        <v>1055</v>
      </c>
      <c r="J2112" s="150">
        <v>8.94</v>
      </c>
    </row>
    <row r="2113" spans="1:10" ht="14.45" customHeight="1" x14ac:dyDescent="0.25">
      <c r="A2113" s="169"/>
      <c r="B2113" s="169"/>
      <c r="C2113" s="169"/>
      <c r="D2113" s="169"/>
      <c r="E2113" s="169" t="s">
        <v>2581</v>
      </c>
      <c r="F2113" s="150">
        <v>0</v>
      </c>
      <c r="G2113" s="169"/>
      <c r="H2113" s="351" t="s">
        <v>2582</v>
      </c>
      <c r="I2113" s="351"/>
      <c r="J2113" s="150">
        <v>15.44</v>
      </c>
    </row>
    <row r="2114" spans="1:10" ht="15.75" thickBot="1" x14ac:dyDescent="0.3">
      <c r="A2114" s="161"/>
      <c r="B2114" s="161"/>
      <c r="C2114" s="161"/>
      <c r="D2114" s="161"/>
      <c r="E2114" s="161"/>
      <c r="F2114" s="161"/>
      <c r="G2114" s="161" t="s">
        <v>1056</v>
      </c>
      <c r="H2114" s="151">
        <v>2</v>
      </c>
      <c r="I2114" s="161" t="s">
        <v>1057</v>
      </c>
      <c r="J2114" s="162">
        <v>30.88</v>
      </c>
    </row>
    <row r="2115" spans="1:10" ht="15.75" thickTop="1" x14ac:dyDescent="0.25">
      <c r="A2115" s="152"/>
      <c r="B2115" s="152"/>
      <c r="C2115" s="152"/>
      <c r="D2115" s="152"/>
      <c r="E2115" s="152"/>
      <c r="F2115" s="152"/>
      <c r="G2115" s="152"/>
      <c r="H2115" s="152"/>
      <c r="I2115" s="152"/>
      <c r="J2115" s="152"/>
    </row>
    <row r="2116" spans="1:10" x14ac:dyDescent="0.25">
      <c r="A2116" s="170" t="s">
        <v>2477</v>
      </c>
      <c r="B2116" s="139" t="s">
        <v>1029</v>
      </c>
      <c r="C2116" s="170" t="s">
        <v>1030</v>
      </c>
      <c r="D2116" s="170" t="s">
        <v>1031</v>
      </c>
      <c r="E2116" s="352" t="s">
        <v>1032</v>
      </c>
      <c r="F2116" s="352"/>
      <c r="G2116" s="140" t="s">
        <v>1033</v>
      </c>
      <c r="H2116" s="139" t="s">
        <v>1034</v>
      </c>
      <c r="I2116" s="139" t="s">
        <v>1035</v>
      </c>
      <c r="J2116" s="139" t="s">
        <v>1036</v>
      </c>
    </row>
    <row r="2117" spans="1:10" ht="26.45" customHeight="1" x14ac:dyDescent="0.25">
      <c r="A2117" s="171" t="s">
        <v>1037</v>
      </c>
      <c r="B2117" s="136" t="s">
        <v>917</v>
      </c>
      <c r="C2117" s="171" t="s">
        <v>397</v>
      </c>
      <c r="D2117" s="171" t="s">
        <v>2478</v>
      </c>
      <c r="E2117" s="353" t="s">
        <v>1680</v>
      </c>
      <c r="F2117" s="353"/>
      <c r="G2117" s="137" t="s">
        <v>187</v>
      </c>
      <c r="H2117" s="141">
        <v>1</v>
      </c>
      <c r="I2117" s="138">
        <v>28.79</v>
      </c>
      <c r="J2117" s="138">
        <v>28.79</v>
      </c>
    </row>
    <row r="2118" spans="1:10" ht="25.5" x14ac:dyDescent="0.25">
      <c r="A2118" s="172" t="s">
        <v>1039</v>
      </c>
      <c r="B2118" s="142" t="s">
        <v>2066</v>
      </c>
      <c r="C2118" s="172" t="s">
        <v>397</v>
      </c>
      <c r="D2118" s="172" t="s">
        <v>2067</v>
      </c>
      <c r="E2118" s="350" t="s">
        <v>2065</v>
      </c>
      <c r="F2118" s="350"/>
      <c r="G2118" s="143" t="s">
        <v>1685</v>
      </c>
      <c r="H2118" s="144">
        <v>7.0000000000000007E-2</v>
      </c>
      <c r="I2118" s="145">
        <v>2.78</v>
      </c>
      <c r="J2118" s="145">
        <v>0.19</v>
      </c>
    </row>
    <row r="2119" spans="1:10" x14ac:dyDescent="0.25">
      <c r="A2119" s="173" t="s">
        <v>1049</v>
      </c>
      <c r="B2119" s="146" t="s">
        <v>1681</v>
      </c>
      <c r="C2119" s="173" t="s">
        <v>397</v>
      </c>
      <c r="D2119" s="173" t="s">
        <v>1682</v>
      </c>
      <c r="E2119" s="349" t="s">
        <v>1052</v>
      </c>
      <c r="F2119" s="349"/>
      <c r="G2119" s="147" t="s">
        <v>884</v>
      </c>
      <c r="H2119" s="148">
        <v>1</v>
      </c>
      <c r="I2119" s="149">
        <v>26.1</v>
      </c>
      <c r="J2119" s="149">
        <v>26.1</v>
      </c>
    </row>
    <row r="2120" spans="1:10" ht="25.5" x14ac:dyDescent="0.25">
      <c r="A2120" s="173" t="s">
        <v>1049</v>
      </c>
      <c r="B2120" s="146" t="s">
        <v>1683</v>
      </c>
      <c r="C2120" s="173" t="s">
        <v>397</v>
      </c>
      <c r="D2120" s="173" t="s">
        <v>1684</v>
      </c>
      <c r="E2120" s="349" t="s">
        <v>1264</v>
      </c>
      <c r="F2120" s="349"/>
      <c r="G2120" s="147" t="s">
        <v>1685</v>
      </c>
      <c r="H2120" s="148">
        <v>0.248</v>
      </c>
      <c r="I2120" s="149">
        <v>5.31</v>
      </c>
      <c r="J2120" s="149">
        <v>1.31</v>
      </c>
    </row>
    <row r="2121" spans="1:10" x14ac:dyDescent="0.25">
      <c r="A2121" s="173" t="s">
        <v>1049</v>
      </c>
      <c r="B2121" s="146" t="s">
        <v>2072</v>
      </c>
      <c r="C2121" s="173" t="s">
        <v>180</v>
      </c>
      <c r="D2121" s="173" t="s">
        <v>2020</v>
      </c>
      <c r="E2121" s="349" t="s">
        <v>1325</v>
      </c>
      <c r="F2121" s="349"/>
      <c r="G2121" s="147" t="s">
        <v>1043</v>
      </c>
      <c r="H2121" s="148">
        <v>7.0000000000000007E-2</v>
      </c>
      <c r="I2121" s="149">
        <v>17.07</v>
      </c>
      <c r="J2121" s="149">
        <v>1.19</v>
      </c>
    </row>
    <row r="2122" spans="1:10" x14ac:dyDescent="0.25">
      <c r="A2122" s="169"/>
      <c r="B2122" s="169"/>
      <c r="C2122" s="169"/>
      <c r="D2122" s="169"/>
      <c r="E2122" s="169" t="s">
        <v>1053</v>
      </c>
      <c r="F2122" s="150">
        <v>1.19</v>
      </c>
      <c r="G2122" s="169" t="s">
        <v>1054</v>
      </c>
      <c r="H2122" s="150">
        <v>0</v>
      </c>
      <c r="I2122" s="169" t="s">
        <v>1055</v>
      </c>
      <c r="J2122" s="150">
        <v>1.19</v>
      </c>
    </row>
    <row r="2123" spans="1:10" ht="14.45" customHeight="1" x14ac:dyDescent="0.25">
      <c r="A2123" s="169"/>
      <c r="B2123" s="169"/>
      <c r="C2123" s="169"/>
      <c r="D2123" s="169"/>
      <c r="E2123" s="169" t="s">
        <v>2581</v>
      </c>
      <c r="F2123" s="150">
        <v>0</v>
      </c>
      <c r="G2123" s="169"/>
      <c r="H2123" s="351" t="s">
        <v>2582</v>
      </c>
      <c r="I2123" s="351"/>
      <c r="J2123" s="150">
        <v>28.79</v>
      </c>
    </row>
    <row r="2124" spans="1:10" ht="15.75" thickBot="1" x14ac:dyDescent="0.3">
      <c r="A2124" s="161"/>
      <c r="B2124" s="161"/>
      <c r="C2124" s="161"/>
      <c r="D2124" s="161"/>
      <c r="E2124" s="161"/>
      <c r="F2124" s="161"/>
      <c r="G2124" s="161" t="s">
        <v>1056</v>
      </c>
      <c r="H2124" s="151">
        <v>16</v>
      </c>
      <c r="I2124" s="161" t="s">
        <v>1057</v>
      </c>
      <c r="J2124" s="162">
        <v>460.64</v>
      </c>
    </row>
    <row r="2125" spans="1:10" ht="15.75" thickTop="1" x14ac:dyDescent="0.25">
      <c r="A2125" s="152"/>
      <c r="B2125" s="152"/>
      <c r="C2125" s="152"/>
      <c r="D2125" s="152"/>
      <c r="E2125" s="152"/>
      <c r="F2125" s="152"/>
      <c r="G2125" s="152"/>
      <c r="H2125" s="152"/>
      <c r="I2125" s="152"/>
      <c r="J2125" s="152"/>
    </row>
    <row r="2126" spans="1:10" x14ac:dyDescent="0.25">
      <c r="A2126" s="170" t="s">
        <v>2479</v>
      </c>
      <c r="B2126" s="139" t="s">
        <v>1029</v>
      </c>
      <c r="C2126" s="170" t="s">
        <v>1030</v>
      </c>
      <c r="D2126" s="170" t="s">
        <v>1031</v>
      </c>
      <c r="E2126" s="352" t="s">
        <v>1032</v>
      </c>
      <c r="F2126" s="352"/>
      <c r="G2126" s="140" t="s">
        <v>1033</v>
      </c>
      <c r="H2126" s="139" t="s">
        <v>1034</v>
      </c>
      <c r="I2126" s="139" t="s">
        <v>1035</v>
      </c>
      <c r="J2126" s="139" t="s">
        <v>1036</v>
      </c>
    </row>
    <row r="2127" spans="1:10" ht="26.45" customHeight="1" x14ac:dyDescent="0.25">
      <c r="A2127" s="171" t="s">
        <v>1037</v>
      </c>
      <c r="B2127" s="136" t="s">
        <v>918</v>
      </c>
      <c r="C2127" s="171" t="s">
        <v>397</v>
      </c>
      <c r="D2127" s="171" t="s">
        <v>2480</v>
      </c>
      <c r="E2127" s="353" t="s">
        <v>1680</v>
      </c>
      <c r="F2127" s="353"/>
      <c r="G2127" s="137" t="s">
        <v>187</v>
      </c>
      <c r="H2127" s="141">
        <v>1</v>
      </c>
      <c r="I2127" s="138">
        <v>8.91</v>
      </c>
      <c r="J2127" s="138">
        <v>8.91</v>
      </c>
    </row>
    <row r="2128" spans="1:10" ht="25.5" x14ac:dyDescent="0.25">
      <c r="A2128" s="172" t="s">
        <v>1039</v>
      </c>
      <c r="B2128" s="142" t="s">
        <v>2066</v>
      </c>
      <c r="C2128" s="172" t="s">
        <v>397</v>
      </c>
      <c r="D2128" s="172" t="s">
        <v>2067</v>
      </c>
      <c r="E2128" s="350" t="s">
        <v>2065</v>
      </c>
      <c r="F2128" s="350"/>
      <c r="G2128" s="143" t="s">
        <v>1685</v>
      </c>
      <c r="H2128" s="144">
        <v>0.06</v>
      </c>
      <c r="I2128" s="145">
        <v>2.78</v>
      </c>
      <c r="J2128" s="145">
        <v>0.16</v>
      </c>
    </row>
    <row r="2129" spans="1:10" ht="25.5" x14ac:dyDescent="0.25">
      <c r="A2129" s="173" t="s">
        <v>1049</v>
      </c>
      <c r="B2129" s="146" t="s">
        <v>1686</v>
      </c>
      <c r="C2129" s="173" t="s">
        <v>397</v>
      </c>
      <c r="D2129" s="173" t="s">
        <v>1687</v>
      </c>
      <c r="E2129" s="349" t="s">
        <v>1264</v>
      </c>
      <c r="F2129" s="349"/>
      <c r="G2129" s="147" t="s">
        <v>1685</v>
      </c>
      <c r="H2129" s="148">
        <v>0.11</v>
      </c>
      <c r="I2129" s="149">
        <v>2.14</v>
      </c>
      <c r="J2129" s="149">
        <v>0.23</v>
      </c>
    </row>
    <row r="2130" spans="1:10" x14ac:dyDescent="0.25">
      <c r="A2130" s="173" t="s">
        <v>1049</v>
      </c>
      <c r="B2130" s="146" t="s">
        <v>2072</v>
      </c>
      <c r="C2130" s="173" t="s">
        <v>180</v>
      </c>
      <c r="D2130" s="173" t="s">
        <v>2020</v>
      </c>
      <c r="E2130" s="349" t="s">
        <v>1325</v>
      </c>
      <c r="F2130" s="349"/>
      <c r="G2130" s="147" t="s">
        <v>1043</v>
      </c>
      <c r="H2130" s="148">
        <v>0.06</v>
      </c>
      <c r="I2130" s="149">
        <v>17.07</v>
      </c>
      <c r="J2130" s="149">
        <v>1.02</v>
      </c>
    </row>
    <row r="2131" spans="1:10" ht="25.5" x14ac:dyDescent="0.25">
      <c r="A2131" s="173" t="s">
        <v>1049</v>
      </c>
      <c r="B2131" s="146" t="s">
        <v>1688</v>
      </c>
      <c r="C2131" s="173" t="s">
        <v>180</v>
      </c>
      <c r="D2131" s="173" t="s">
        <v>1689</v>
      </c>
      <c r="E2131" s="349" t="s">
        <v>1052</v>
      </c>
      <c r="F2131" s="349"/>
      <c r="G2131" s="147" t="s">
        <v>187</v>
      </c>
      <c r="H2131" s="148">
        <v>1</v>
      </c>
      <c r="I2131" s="149">
        <v>7.5</v>
      </c>
      <c r="J2131" s="149">
        <v>7.5</v>
      </c>
    </row>
    <row r="2132" spans="1:10" x14ac:dyDescent="0.25">
      <c r="A2132" s="169"/>
      <c r="B2132" s="169"/>
      <c r="C2132" s="169"/>
      <c r="D2132" s="169"/>
      <c r="E2132" s="169" t="s">
        <v>1053</v>
      </c>
      <c r="F2132" s="150">
        <v>1.02</v>
      </c>
      <c r="G2132" s="169" t="s">
        <v>1054</v>
      </c>
      <c r="H2132" s="150">
        <v>0</v>
      </c>
      <c r="I2132" s="169" t="s">
        <v>1055</v>
      </c>
      <c r="J2132" s="150">
        <v>1.02</v>
      </c>
    </row>
    <row r="2133" spans="1:10" ht="14.45" customHeight="1" x14ac:dyDescent="0.25">
      <c r="A2133" s="169"/>
      <c r="B2133" s="169"/>
      <c r="C2133" s="169"/>
      <c r="D2133" s="169"/>
      <c r="E2133" s="169" t="s">
        <v>2581</v>
      </c>
      <c r="F2133" s="150">
        <v>0</v>
      </c>
      <c r="G2133" s="169"/>
      <c r="H2133" s="351" t="s">
        <v>2582</v>
      </c>
      <c r="I2133" s="351"/>
      <c r="J2133" s="150">
        <v>8.91</v>
      </c>
    </row>
    <row r="2134" spans="1:10" ht="15.75" thickBot="1" x14ac:dyDescent="0.3">
      <c r="A2134" s="161"/>
      <c r="B2134" s="161"/>
      <c r="C2134" s="161"/>
      <c r="D2134" s="161"/>
      <c r="E2134" s="161"/>
      <c r="F2134" s="161"/>
      <c r="G2134" s="161" t="s">
        <v>1056</v>
      </c>
      <c r="H2134" s="151">
        <v>4</v>
      </c>
      <c r="I2134" s="161" t="s">
        <v>1057</v>
      </c>
      <c r="J2134" s="162">
        <v>35.64</v>
      </c>
    </row>
    <row r="2135" spans="1:10" ht="15.75" thickTop="1" x14ac:dyDescent="0.25">
      <c r="A2135" s="152"/>
      <c r="B2135" s="152"/>
      <c r="C2135" s="152"/>
      <c r="D2135" s="152"/>
      <c r="E2135" s="152"/>
      <c r="F2135" s="152"/>
      <c r="G2135" s="152"/>
      <c r="H2135" s="152"/>
      <c r="I2135" s="152"/>
      <c r="J2135" s="152"/>
    </row>
    <row r="2136" spans="1:10" x14ac:dyDescent="0.25">
      <c r="A2136" s="174" t="s">
        <v>528</v>
      </c>
      <c r="B2136" s="174"/>
      <c r="C2136" s="174"/>
      <c r="D2136" s="174" t="s">
        <v>919</v>
      </c>
      <c r="E2136" s="174"/>
      <c r="F2136" s="354"/>
      <c r="G2136" s="354"/>
      <c r="H2136" s="166"/>
      <c r="I2136" s="174"/>
      <c r="J2136" s="167">
        <v>15504.29</v>
      </c>
    </row>
    <row r="2137" spans="1:10" x14ac:dyDescent="0.25">
      <c r="A2137" s="170" t="s">
        <v>2481</v>
      </c>
      <c r="B2137" s="139" t="s">
        <v>1029</v>
      </c>
      <c r="C2137" s="170" t="s">
        <v>1030</v>
      </c>
      <c r="D2137" s="170" t="s">
        <v>1031</v>
      </c>
      <c r="E2137" s="352" t="s">
        <v>1032</v>
      </c>
      <c r="F2137" s="352"/>
      <c r="G2137" s="140" t="s">
        <v>1033</v>
      </c>
      <c r="H2137" s="139" t="s">
        <v>1034</v>
      </c>
      <c r="I2137" s="139" t="s">
        <v>1035</v>
      </c>
      <c r="J2137" s="139" t="s">
        <v>1036</v>
      </c>
    </row>
    <row r="2138" spans="1:10" ht="39.6" customHeight="1" x14ac:dyDescent="0.25">
      <c r="A2138" s="171" t="s">
        <v>1037</v>
      </c>
      <c r="B2138" s="136" t="s">
        <v>2482</v>
      </c>
      <c r="C2138" s="171" t="s">
        <v>180</v>
      </c>
      <c r="D2138" s="171" t="s">
        <v>2483</v>
      </c>
      <c r="E2138" s="353" t="s">
        <v>1103</v>
      </c>
      <c r="F2138" s="353"/>
      <c r="G2138" s="137" t="s">
        <v>141</v>
      </c>
      <c r="H2138" s="141">
        <v>1</v>
      </c>
      <c r="I2138" s="138">
        <v>7.22</v>
      </c>
      <c r="J2138" s="138">
        <v>7.22</v>
      </c>
    </row>
    <row r="2139" spans="1:10" ht="25.5" x14ac:dyDescent="0.25">
      <c r="A2139" s="172" t="s">
        <v>1039</v>
      </c>
      <c r="B2139" s="142" t="s">
        <v>1586</v>
      </c>
      <c r="C2139" s="172" t="s">
        <v>180</v>
      </c>
      <c r="D2139" s="172" t="s">
        <v>1587</v>
      </c>
      <c r="E2139" s="350" t="s">
        <v>1042</v>
      </c>
      <c r="F2139" s="350"/>
      <c r="G2139" s="143" t="s">
        <v>1043</v>
      </c>
      <c r="H2139" s="144">
        <v>0.14399999999999999</v>
      </c>
      <c r="I2139" s="145">
        <v>15.82</v>
      </c>
      <c r="J2139" s="145">
        <v>2.27</v>
      </c>
    </row>
    <row r="2140" spans="1:10" ht="25.5" x14ac:dyDescent="0.25">
      <c r="A2140" s="172" t="s">
        <v>1039</v>
      </c>
      <c r="B2140" s="142" t="s">
        <v>1588</v>
      </c>
      <c r="C2140" s="172" t="s">
        <v>180</v>
      </c>
      <c r="D2140" s="172" t="s">
        <v>1589</v>
      </c>
      <c r="E2140" s="350" t="s">
        <v>1042</v>
      </c>
      <c r="F2140" s="350"/>
      <c r="G2140" s="143" t="s">
        <v>1043</v>
      </c>
      <c r="H2140" s="144">
        <v>0.14399999999999999</v>
      </c>
      <c r="I2140" s="145">
        <v>21.02</v>
      </c>
      <c r="J2140" s="145">
        <v>3.02</v>
      </c>
    </row>
    <row r="2141" spans="1:10" ht="25.5" x14ac:dyDescent="0.25">
      <c r="A2141" s="173" t="s">
        <v>1049</v>
      </c>
      <c r="B2141" s="146" t="s">
        <v>2778</v>
      </c>
      <c r="C2141" s="173" t="s">
        <v>180</v>
      </c>
      <c r="D2141" s="173" t="s">
        <v>2779</v>
      </c>
      <c r="E2141" s="349" t="s">
        <v>1052</v>
      </c>
      <c r="F2141" s="349"/>
      <c r="G2141" s="147" t="s">
        <v>141</v>
      </c>
      <c r="H2141" s="148">
        <v>1.0169999999999999</v>
      </c>
      <c r="I2141" s="149">
        <v>1.9</v>
      </c>
      <c r="J2141" s="149">
        <v>1.93</v>
      </c>
    </row>
    <row r="2142" spans="1:10" x14ac:dyDescent="0.25">
      <c r="A2142" s="169"/>
      <c r="B2142" s="169"/>
      <c r="C2142" s="169"/>
      <c r="D2142" s="169"/>
      <c r="E2142" s="169" t="s">
        <v>1053</v>
      </c>
      <c r="F2142" s="150">
        <v>4.29</v>
      </c>
      <c r="G2142" s="169" t="s">
        <v>1054</v>
      </c>
      <c r="H2142" s="150">
        <v>0</v>
      </c>
      <c r="I2142" s="169" t="s">
        <v>1055</v>
      </c>
      <c r="J2142" s="150">
        <v>4.29</v>
      </c>
    </row>
    <row r="2143" spans="1:10" ht="14.45" customHeight="1" x14ac:dyDescent="0.25">
      <c r="A2143" s="169"/>
      <c r="B2143" s="169"/>
      <c r="C2143" s="169"/>
      <c r="D2143" s="169"/>
      <c r="E2143" s="169" t="s">
        <v>2581</v>
      </c>
      <c r="F2143" s="150">
        <v>0</v>
      </c>
      <c r="G2143" s="169"/>
      <c r="H2143" s="351" t="s">
        <v>2582</v>
      </c>
      <c r="I2143" s="351"/>
      <c r="J2143" s="150">
        <v>7.22</v>
      </c>
    </row>
    <row r="2144" spans="1:10" ht="15.75" thickBot="1" x14ac:dyDescent="0.3">
      <c r="A2144" s="161"/>
      <c r="B2144" s="161"/>
      <c r="C2144" s="161"/>
      <c r="D2144" s="161"/>
      <c r="E2144" s="161"/>
      <c r="F2144" s="161"/>
      <c r="G2144" s="161" t="s">
        <v>1056</v>
      </c>
      <c r="H2144" s="151">
        <v>521.38</v>
      </c>
      <c r="I2144" s="161" t="s">
        <v>1057</v>
      </c>
      <c r="J2144" s="162">
        <v>3764.36</v>
      </c>
    </row>
    <row r="2145" spans="1:10" ht="15.75" thickTop="1" x14ac:dyDescent="0.25">
      <c r="A2145" s="152"/>
      <c r="B2145" s="152"/>
      <c r="C2145" s="152"/>
      <c r="D2145" s="152"/>
      <c r="E2145" s="152"/>
      <c r="F2145" s="152"/>
      <c r="G2145" s="152"/>
      <c r="H2145" s="152"/>
      <c r="I2145" s="152"/>
      <c r="J2145" s="152"/>
    </row>
    <row r="2146" spans="1:10" x14ac:dyDescent="0.25">
      <c r="A2146" s="170" t="s">
        <v>2484</v>
      </c>
      <c r="B2146" s="139" t="s">
        <v>1029</v>
      </c>
      <c r="C2146" s="170" t="s">
        <v>1030</v>
      </c>
      <c r="D2146" s="170" t="s">
        <v>1031</v>
      </c>
      <c r="E2146" s="352" t="s">
        <v>1032</v>
      </c>
      <c r="F2146" s="352"/>
      <c r="G2146" s="140" t="s">
        <v>1033</v>
      </c>
      <c r="H2146" s="139" t="s">
        <v>1034</v>
      </c>
      <c r="I2146" s="139" t="s">
        <v>1035</v>
      </c>
      <c r="J2146" s="139" t="s">
        <v>1036</v>
      </c>
    </row>
    <row r="2147" spans="1:10" ht="25.5" x14ac:dyDescent="0.25">
      <c r="A2147" s="171" t="s">
        <v>1037</v>
      </c>
      <c r="B2147" s="136" t="s">
        <v>921</v>
      </c>
      <c r="C2147" s="171" t="s">
        <v>500</v>
      </c>
      <c r="D2147" s="171" t="s">
        <v>2485</v>
      </c>
      <c r="E2147" s="353" t="s">
        <v>1450</v>
      </c>
      <c r="F2147" s="353"/>
      <c r="G2147" s="137" t="s">
        <v>141</v>
      </c>
      <c r="H2147" s="141">
        <v>1</v>
      </c>
      <c r="I2147" s="138">
        <v>48.04</v>
      </c>
      <c r="J2147" s="138">
        <v>48.04</v>
      </c>
    </row>
    <row r="2148" spans="1:10" ht="25.5" x14ac:dyDescent="0.25">
      <c r="A2148" s="172" t="s">
        <v>1039</v>
      </c>
      <c r="B2148" s="142" t="s">
        <v>1588</v>
      </c>
      <c r="C2148" s="172" t="s">
        <v>180</v>
      </c>
      <c r="D2148" s="172" t="s">
        <v>1589</v>
      </c>
      <c r="E2148" s="350" t="s">
        <v>1042</v>
      </c>
      <c r="F2148" s="350"/>
      <c r="G2148" s="143" t="s">
        <v>1043</v>
      </c>
      <c r="H2148" s="144">
        <v>0.75</v>
      </c>
      <c r="I2148" s="145">
        <v>21.02</v>
      </c>
      <c r="J2148" s="145">
        <v>15.76</v>
      </c>
    </row>
    <row r="2149" spans="1:10" ht="25.5" x14ac:dyDescent="0.25">
      <c r="A2149" s="172" t="s">
        <v>1039</v>
      </c>
      <c r="B2149" s="142" t="s">
        <v>1586</v>
      </c>
      <c r="C2149" s="172" t="s">
        <v>180</v>
      </c>
      <c r="D2149" s="172" t="s">
        <v>1587</v>
      </c>
      <c r="E2149" s="350" t="s">
        <v>1042</v>
      </c>
      <c r="F2149" s="350"/>
      <c r="G2149" s="143" t="s">
        <v>1043</v>
      </c>
      <c r="H2149" s="144">
        <v>0.75</v>
      </c>
      <c r="I2149" s="145">
        <v>15.82</v>
      </c>
      <c r="J2149" s="145">
        <v>11.86</v>
      </c>
    </row>
    <row r="2150" spans="1:10" ht="25.5" x14ac:dyDescent="0.25">
      <c r="A2150" s="173" t="s">
        <v>1049</v>
      </c>
      <c r="B2150" s="146" t="s">
        <v>1692</v>
      </c>
      <c r="C2150" s="173" t="s">
        <v>500</v>
      </c>
      <c r="D2150" s="173" t="s">
        <v>1693</v>
      </c>
      <c r="E2150" s="349" t="s">
        <v>1052</v>
      </c>
      <c r="F2150" s="349"/>
      <c r="G2150" s="147" t="s">
        <v>141</v>
      </c>
      <c r="H2150" s="148">
        <v>1.05</v>
      </c>
      <c r="I2150" s="149">
        <v>19.45</v>
      </c>
      <c r="J2150" s="149">
        <v>20.420000000000002</v>
      </c>
    </row>
    <row r="2151" spans="1:10" x14ac:dyDescent="0.25">
      <c r="A2151" s="169"/>
      <c r="B2151" s="169"/>
      <c r="C2151" s="169"/>
      <c r="D2151" s="169"/>
      <c r="E2151" s="169" t="s">
        <v>1053</v>
      </c>
      <c r="F2151" s="150">
        <v>22.34</v>
      </c>
      <c r="G2151" s="169" t="s">
        <v>1054</v>
      </c>
      <c r="H2151" s="150">
        <v>0</v>
      </c>
      <c r="I2151" s="169" t="s">
        <v>1055</v>
      </c>
      <c r="J2151" s="150">
        <v>22.34</v>
      </c>
    </row>
    <row r="2152" spans="1:10" ht="14.45" customHeight="1" x14ac:dyDescent="0.25">
      <c r="A2152" s="169"/>
      <c r="B2152" s="169"/>
      <c r="C2152" s="169"/>
      <c r="D2152" s="169"/>
      <c r="E2152" s="169" t="s">
        <v>2581</v>
      </c>
      <c r="F2152" s="150">
        <v>0</v>
      </c>
      <c r="G2152" s="169"/>
      <c r="H2152" s="351" t="s">
        <v>2582</v>
      </c>
      <c r="I2152" s="351"/>
      <c r="J2152" s="150">
        <v>48.04</v>
      </c>
    </row>
    <row r="2153" spans="1:10" ht="15.75" thickBot="1" x14ac:dyDescent="0.3">
      <c r="A2153" s="161"/>
      <c r="B2153" s="161"/>
      <c r="C2153" s="161"/>
      <c r="D2153" s="161"/>
      <c r="E2153" s="161"/>
      <c r="F2153" s="161"/>
      <c r="G2153" s="161" t="s">
        <v>1056</v>
      </c>
      <c r="H2153" s="151">
        <v>26.21</v>
      </c>
      <c r="I2153" s="161" t="s">
        <v>1057</v>
      </c>
      <c r="J2153" s="162">
        <v>1259.1199999999999</v>
      </c>
    </row>
    <row r="2154" spans="1:10" ht="15.75" thickTop="1" x14ac:dyDescent="0.25">
      <c r="A2154" s="152"/>
      <c r="B2154" s="152"/>
      <c r="C2154" s="152"/>
      <c r="D2154" s="152"/>
      <c r="E2154" s="152"/>
      <c r="F2154" s="152"/>
      <c r="G2154" s="152"/>
      <c r="H2154" s="152"/>
      <c r="I2154" s="152"/>
      <c r="J2154" s="152"/>
    </row>
    <row r="2155" spans="1:10" x14ac:dyDescent="0.25">
      <c r="A2155" s="170" t="s">
        <v>2486</v>
      </c>
      <c r="B2155" s="139" t="s">
        <v>1029</v>
      </c>
      <c r="C2155" s="170" t="s">
        <v>1030</v>
      </c>
      <c r="D2155" s="170" t="s">
        <v>1031</v>
      </c>
      <c r="E2155" s="352" t="s">
        <v>1032</v>
      </c>
      <c r="F2155" s="352"/>
      <c r="G2155" s="140" t="s">
        <v>1033</v>
      </c>
      <c r="H2155" s="139" t="s">
        <v>1034</v>
      </c>
      <c r="I2155" s="139" t="s">
        <v>1035</v>
      </c>
      <c r="J2155" s="139" t="s">
        <v>1036</v>
      </c>
    </row>
    <row r="2156" spans="1:10" ht="39.6" customHeight="1" x14ac:dyDescent="0.25">
      <c r="A2156" s="171" t="s">
        <v>1037</v>
      </c>
      <c r="B2156" s="136" t="s">
        <v>922</v>
      </c>
      <c r="C2156" s="171" t="s">
        <v>180</v>
      </c>
      <c r="D2156" s="171" t="s">
        <v>923</v>
      </c>
      <c r="E2156" s="353" t="s">
        <v>1103</v>
      </c>
      <c r="F2156" s="353"/>
      <c r="G2156" s="137" t="s">
        <v>141</v>
      </c>
      <c r="H2156" s="141">
        <v>1</v>
      </c>
      <c r="I2156" s="138">
        <v>36.630000000000003</v>
      </c>
      <c r="J2156" s="138">
        <v>36.630000000000003</v>
      </c>
    </row>
    <row r="2157" spans="1:10" ht="39.6" customHeight="1" x14ac:dyDescent="0.25">
      <c r="A2157" s="172" t="s">
        <v>1039</v>
      </c>
      <c r="B2157" s="142" t="s">
        <v>1694</v>
      </c>
      <c r="C2157" s="172" t="s">
        <v>180</v>
      </c>
      <c r="D2157" s="172" t="s">
        <v>1695</v>
      </c>
      <c r="E2157" s="350" t="s">
        <v>1103</v>
      </c>
      <c r="F2157" s="350"/>
      <c r="G2157" s="143" t="s">
        <v>187</v>
      </c>
      <c r="H2157" s="144">
        <v>0.33329999999999999</v>
      </c>
      <c r="I2157" s="145">
        <v>11.71</v>
      </c>
      <c r="J2157" s="145">
        <v>3.9</v>
      </c>
    </row>
    <row r="2158" spans="1:10" ht="39.6" customHeight="1" x14ac:dyDescent="0.25">
      <c r="A2158" s="172" t="s">
        <v>1039</v>
      </c>
      <c r="B2158" s="142" t="s">
        <v>1142</v>
      </c>
      <c r="C2158" s="172" t="s">
        <v>180</v>
      </c>
      <c r="D2158" s="172" t="s">
        <v>1143</v>
      </c>
      <c r="E2158" s="350" t="s">
        <v>1129</v>
      </c>
      <c r="F2158" s="350"/>
      <c r="G2158" s="143" t="s">
        <v>141</v>
      </c>
      <c r="H2158" s="144">
        <v>2</v>
      </c>
      <c r="I2158" s="145">
        <v>0.95</v>
      </c>
      <c r="J2158" s="145">
        <v>1.9</v>
      </c>
    </row>
    <row r="2159" spans="1:10" ht="25.5" x14ac:dyDescent="0.25">
      <c r="A2159" s="172" t="s">
        <v>1039</v>
      </c>
      <c r="B2159" s="142" t="s">
        <v>1586</v>
      </c>
      <c r="C2159" s="172" t="s">
        <v>180</v>
      </c>
      <c r="D2159" s="172" t="s">
        <v>1587</v>
      </c>
      <c r="E2159" s="350" t="s">
        <v>1042</v>
      </c>
      <c r="F2159" s="350"/>
      <c r="G2159" s="143" t="s">
        <v>1043</v>
      </c>
      <c r="H2159" s="144">
        <v>0.247</v>
      </c>
      <c r="I2159" s="145">
        <v>15.82</v>
      </c>
      <c r="J2159" s="145">
        <v>3.9</v>
      </c>
    </row>
    <row r="2160" spans="1:10" ht="25.5" x14ac:dyDescent="0.25">
      <c r="A2160" s="172" t="s">
        <v>1039</v>
      </c>
      <c r="B2160" s="142" t="s">
        <v>1588</v>
      </c>
      <c r="C2160" s="172" t="s">
        <v>180</v>
      </c>
      <c r="D2160" s="172" t="s">
        <v>1589</v>
      </c>
      <c r="E2160" s="350" t="s">
        <v>1042</v>
      </c>
      <c r="F2160" s="350"/>
      <c r="G2160" s="143" t="s">
        <v>1043</v>
      </c>
      <c r="H2160" s="144">
        <v>0.247</v>
      </c>
      <c r="I2160" s="145">
        <v>21.02</v>
      </c>
      <c r="J2160" s="145">
        <v>5.19</v>
      </c>
    </row>
    <row r="2161" spans="1:10" ht="25.5" x14ac:dyDescent="0.25">
      <c r="A2161" s="173" t="s">
        <v>1049</v>
      </c>
      <c r="B2161" s="146" t="s">
        <v>1696</v>
      </c>
      <c r="C2161" s="173" t="s">
        <v>180</v>
      </c>
      <c r="D2161" s="173" t="s">
        <v>1697</v>
      </c>
      <c r="E2161" s="349" t="s">
        <v>1052</v>
      </c>
      <c r="F2161" s="349"/>
      <c r="G2161" s="147" t="s">
        <v>141</v>
      </c>
      <c r="H2161" s="148">
        <v>1.05</v>
      </c>
      <c r="I2161" s="149">
        <v>20.71</v>
      </c>
      <c r="J2161" s="149">
        <v>21.74</v>
      </c>
    </row>
    <row r="2162" spans="1:10" x14ac:dyDescent="0.25">
      <c r="A2162" s="169"/>
      <c r="B2162" s="169"/>
      <c r="C2162" s="169"/>
      <c r="D2162" s="169"/>
      <c r="E2162" s="169" t="s">
        <v>1053</v>
      </c>
      <c r="F2162" s="150">
        <v>10.97</v>
      </c>
      <c r="G2162" s="169" t="s">
        <v>1054</v>
      </c>
      <c r="H2162" s="150">
        <v>0</v>
      </c>
      <c r="I2162" s="169" t="s">
        <v>1055</v>
      </c>
      <c r="J2162" s="150">
        <v>10.97</v>
      </c>
    </row>
    <row r="2163" spans="1:10" ht="14.45" customHeight="1" x14ac:dyDescent="0.25">
      <c r="A2163" s="169"/>
      <c r="B2163" s="169"/>
      <c r="C2163" s="169"/>
      <c r="D2163" s="169"/>
      <c r="E2163" s="169" t="s">
        <v>2581</v>
      </c>
      <c r="F2163" s="150">
        <v>0</v>
      </c>
      <c r="G2163" s="169"/>
      <c r="H2163" s="351" t="s">
        <v>2582</v>
      </c>
      <c r="I2163" s="351"/>
      <c r="J2163" s="150">
        <v>36.630000000000003</v>
      </c>
    </row>
    <row r="2164" spans="1:10" ht="15.75" thickBot="1" x14ac:dyDescent="0.3">
      <c r="A2164" s="161"/>
      <c r="B2164" s="161"/>
      <c r="C2164" s="161"/>
      <c r="D2164" s="161"/>
      <c r="E2164" s="161"/>
      <c r="F2164" s="161"/>
      <c r="G2164" s="161" t="s">
        <v>1056</v>
      </c>
      <c r="H2164" s="151">
        <v>8</v>
      </c>
      <c r="I2164" s="161" t="s">
        <v>1057</v>
      </c>
      <c r="J2164" s="162">
        <v>293.04000000000002</v>
      </c>
    </row>
    <row r="2165" spans="1:10" ht="15.75" thickTop="1" x14ac:dyDescent="0.25">
      <c r="A2165" s="152"/>
      <c r="B2165" s="152"/>
      <c r="C2165" s="152"/>
      <c r="D2165" s="152"/>
      <c r="E2165" s="152"/>
      <c r="F2165" s="152"/>
      <c r="G2165" s="152"/>
      <c r="H2165" s="152"/>
      <c r="I2165" s="152"/>
      <c r="J2165" s="152"/>
    </row>
    <row r="2166" spans="1:10" x14ac:dyDescent="0.25">
      <c r="A2166" s="170" t="s">
        <v>2487</v>
      </c>
      <c r="B2166" s="139" t="s">
        <v>1029</v>
      </c>
      <c r="C2166" s="170" t="s">
        <v>1030</v>
      </c>
      <c r="D2166" s="170" t="s">
        <v>1031</v>
      </c>
      <c r="E2166" s="352" t="s">
        <v>1032</v>
      </c>
      <c r="F2166" s="352"/>
      <c r="G2166" s="140" t="s">
        <v>1033</v>
      </c>
      <c r="H2166" s="139" t="s">
        <v>1034</v>
      </c>
      <c r="I2166" s="139" t="s">
        <v>1035</v>
      </c>
      <c r="J2166" s="139" t="s">
        <v>1036</v>
      </c>
    </row>
    <row r="2167" spans="1:10" ht="39.6" customHeight="1" x14ac:dyDescent="0.25">
      <c r="A2167" s="171" t="s">
        <v>1037</v>
      </c>
      <c r="B2167" s="136" t="s">
        <v>924</v>
      </c>
      <c r="C2167" s="171" t="s">
        <v>180</v>
      </c>
      <c r="D2167" s="171" t="s">
        <v>2488</v>
      </c>
      <c r="E2167" s="353" t="s">
        <v>1103</v>
      </c>
      <c r="F2167" s="353"/>
      <c r="G2167" s="137" t="s">
        <v>141</v>
      </c>
      <c r="H2167" s="141">
        <v>1</v>
      </c>
      <c r="I2167" s="138">
        <v>6.24</v>
      </c>
      <c r="J2167" s="138">
        <v>6.24</v>
      </c>
    </row>
    <row r="2168" spans="1:10" ht="25.5" x14ac:dyDescent="0.25">
      <c r="A2168" s="172" t="s">
        <v>1039</v>
      </c>
      <c r="B2168" s="142" t="s">
        <v>1586</v>
      </c>
      <c r="C2168" s="172" t="s">
        <v>180</v>
      </c>
      <c r="D2168" s="172" t="s">
        <v>1587</v>
      </c>
      <c r="E2168" s="350" t="s">
        <v>1042</v>
      </c>
      <c r="F2168" s="350"/>
      <c r="G2168" s="143" t="s">
        <v>1043</v>
      </c>
      <c r="H2168" s="144">
        <v>0.107</v>
      </c>
      <c r="I2168" s="145">
        <v>15.82</v>
      </c>
      <c r="J2168" s="145">
        <v>1.69</v>
      </c>
    </row>
    <row r="2169" spans="1:10" ht="25.5" x14ac:dyDescent="0.25">
      <c r="A2169" s="172" t="s">
        <v>1039</v>
      </c>
      <c r="B2169" s="142" t="s">
        <v>1588</v>
      </c>
      <c r="C2169" s="172" t="s">
        <v>180</v>
      </c>
      <c r="D2169" s="172" t="s">
        <v>1589</v>
      </c>
      <c r="E2169" s="350" t="s">
        <v>1042</v>
      </c>
      <c r="F2169" s="350"/>
      <c r="G2169" s="143" t="s">
        <v>1043</v>
      </c>
      <c r="H2169" s="144">
        <v>0.107</v>
      </c>
      <c r="I2169" s="145">
        <v>21.02</v>
      </c>
      <c r="J2169" s="145">
        <v>2.2400000000000002</v>
      </c>
    </row>
    <row r="2170" spans="1:10" ht="25.5" x14ac:dyDescent="0.25">
      <c r="A2170" s="173" t="s">
        <v>1049</v>
      </c>
      <c r="B2170" s="146" t="s">
        <v>2647</v>
      </c>
      <c r="C2170" s="173" t="s">
        <v>180</v>
      </c>
      <c r="D2170" s="173" t="s">
        <v>2648</v>
      </c>
      <c r="E2170" s="349" t="s">
        <v>1052</v>
      </c>
      <c r="F2170" s="349"/>
      <c r="G2170" s="147" t="s">
        <v>144</v>
      </c>
      <c r="H2170" s="148">
        <v>2E-3</v>
      </c>
      <c r="I2170" s="149">
        <v>11.76</v>
      </c>
      <c r="J2170" s="149">
        <v>0.02</v>
      </c>
    </row>
    <row r="2171" spans="1:10" ht="25.5" x14ac:dyDescent="0.25">
      <c r="A2171" s="173" t="s">
        <v>1049</v>
      </c>
      <c r="B2171" s="146" t="s">
        <v>1698</v>
      </c>
      <c r="C2171" s="173" t="s">
        <v>180</v>
      </c>
      <c r="D2171" s="173" t="s">
        <v>1699</v>
      </c>
      <c r="E2171" s="349" t="s">
        <v>1052</v>
      </c>
      <c r="F2171" s="349"/>
      <c r="G2171" s="147" t="s">
        <v>141</v>
      </c>
      <c r="H2171" s="148">
        <v>1.1000000000000001</v>
      </c>
      <c r="I2171" s="149">
        <v>2.09</v>
      </c>
      <c r="J2171" s="149">
        <v>2.29</v>
      </c>
    </row>
    <row r="2172" spans="1:10" x14ac:dyDescent="0.25">
      <c r="A2172" s="169"/>
      <c r="B2172" s="169"/>
      <c r="C2172" s="169"/>
      <c r="D2172" s="169"/>
      <c r="E2172" s="169" t="s">
        <v>1053</v>
      </c>
      <c r="F2172" s="150">
        <v>3.18</v>
      </c>
      <c r="G2172" s="169" t="s">
        <v>1054</v>
      </c>
      <c r="H2172" s="150">
        <v>0</v>
      </c>
      <c r="I2172" s="169" t="s">
        <v>1055</v>
      </c>
      <c r="J2172" s="150">
        <v>3.18</v>
      </c>
    </row>
    <row r="2173" spans="1:10" ht="14.45" customHeight="1" x14ac:dyDescent="0.25">
      <c r="A2173" s="169"/>
      <c r="B2173" s="169"/>
      <c r="C2173" s="169"/>
      <c r="D2173" s="169"/>
      <c r="E2173" s="169" t="s">
        <v>2581</v>
      </c>
      <c r="F2173" s="150">
        <v>0</v>
      </c>
      <c r="G2173" s="169"/>
      <c r="H2173" s="351" t="s">
        <v>2582</v>
      </c>
      <c r="I2173" s="351"/>
      <c r="J2173" s="150">
        <v>6.24</v>
      </c>
    </row>
    <row r="2174" spans="1:10" ht="15.75" thickBot="1" x14ac:dyDescent="0.3">
      <c r="A2174" s="161"/>
      <c r="B2174" s="161"/>
      <c r="C2174" s="161"/>
      <c r="D2174" s="161"/>
      <c r="E2174" s="161"/>
      <c r="F2174" s="161"/>
      <c r="G2174" s="161" t="s">
        <v>1056</v>
      </c>
      <c r="H2174" s="151">
        <v>67</v>
      </c>
      <c r="I2174" s="161" t="s">
        <v>1057</v>
      </c>
      <c r="J2174" s="162">
        <v>418.08</v>
      </c>
    </row>
    <row r="2175" spans="1:10" ht="15.75" thickTop="1" x14ac:dyDescent="0.25">
      <c r="A2175" s="152"/>
      <c r="B2175" s="152"/>
      <c r="C2175" s="152"/>
      <c r="D2175" s="152"/>
      <c r="E2175" s="152"/>
      <c r="F2175" s="152"/>
      <c r="G2175" s="152"/>
      <c r="H2175" s="152"/>
      <c r="I2175" s="152"/>
      <c r="J2175" s="152"/>
    </row>
    <row r="2176" spans="1:10" x14ac:dyDescent="0.25">
      <c r="A2176" s="170" t="s">
        <v>2489</v>
      </c>
      <c r="B2176" s="139" t="s">
        <v>1029</v>
      </c>
      <c r="C2176" s="170" t="s">
        <v>1030</v>
      </c>
      <c r="D2176" s="170" t="s">
        <v>1031</v>
      </c>
      <c r="E2176" s="352" t="s">
        <v>1032</v>
      </c>
      <c r="F2176" s="352"/>
      <c r="G2176" s="140" t="s">
        <v>1033</v>
      </c>
      <c r="H2176" s="139" t="s">
        <v>1034</v>
      </c>
      <c r="I2176" s="139" t="s">
        <v>1035</v>
      </c>
      <c r="J2176" s="139" t="s">
        <v>1036</v>
      </c>
    </row>
    <row r="2177" spans="1:10" ht="25.5" x14ac:dyDescent="0.25">
      <c r="A2177" s="171" t="s">
        <v>1037</v>
      </c>
      <c r="B2177" s="136" t="s">
        <v>925</v>
      </c>
      <c r="C2177" s="171" t="s">
        <v>186</v>
      </c>
      <c r="D2177" s="171" t="s">
        <v>926</v>
      </c>
      <c r="E2177" s="353" t="s">
        <v>1263</v>
      </c>
      <c r="F2177" s="353"/>
      <c r="G2177" s="137" t="s">
        <v>2239</v>
      </c>
      <c r="H2177" s="141">
        <v>1</v>
      </c>
      <c r="I2177" s="138">
        <v>33.32</v>
      </c>
      <c r="J2177" s="138">
        <v>33.32</v>
      </c>
    </row>
    <row r="2178" spans="1:10" ht="25.5" x14ac:dyDescent="0.25">
      <c r="A2178" s="172" t="s">
        <v>1039</v>
      </c>
      <c r="B2178" s="142" t="s">
        <v>2024</v>
      </c>
      <c r="C2178" s="172" t="s">
        <v>186</v>
      </c>
      <c r="D2178" s="172" t="s">
        <v>2025</v>
      </c>
      <c r="E2178" s="350" t="s">
        <v>1263</v>
      </c>
      <c r="F2178" s="350"/>
      <c r="G2178" s="143" t="s">
        <v>2649</v>
      </c>
      <c r="H2178" s="144">
        <v>0.55000000000000004</v>
      </c>
      <c r="I2178" s="145">
        <v>19.64</v>
      </c>
      <c r="J2178" s="145">
        <v>10.8</v>
      </c>
    </row>
    <row r="2179" spans="1:10" ht="25.5" x14ac:dyDescent="0.25">
      <c r="A2179" s="172" t="s">
        <v>1039</v>
      </c>
      <c r="B2179" s="142" t="s">
        <v>2023</v>
      </c>
      <c r="C2179" s="172" t="s">
        <v>186</v>
      </c>
      <c r="D2179" s="172" t="s">
        <v>1589</v>
      </c>
      <c r="E2179" s="350" t="s">
        <v>1263</v>
      </c>
      <c r="F2179" s="350"/>
      <c r="G2179" s="143" t="s">
        <v>2649</v>
      </c>
      <c r="H2179" s="144">
        <v>0.55000000000000004</v>
      </c>
      <c r="I2179" s="145">
        <v>24.97</v>
      </c>
      <c r="J2179" s="145">
        <v>13.73</v>
      </c>
    </row>
    <row r="2180" spans="1:10" ht="25.5" x14ac:dyDescent="0.25">
      <c r="A2180" s="173" t="s">
        <v>1049</v>
      </c>
      <c r="B2180" s="146" t="s">
        <v>2780</v>
      </c>
      <c r="C2180" s="173" t="s">
        <v>186</v>
      </c>
      <c r="D2180" s="173" t="s">
        <v>2781</v>
      </c>
      <c r="E2180" s="349" t="s">
        <v>1052</v>
      </c>
      <c r="F2180" s="349"/>
      <c r="G2180" s="147" t="s">
        <v>2239</v>
      </c>
      <c r="H2180" s="148">
        <v>1</v>
      </c>
      <c r="I2180" s="149">
        <v>8.7899999999999991</v>
      </c>
      <c r="J2180" s="149">
        <v>8.7899999999999991</v>
      </c>
    </row>
    <row r="2181" spans="1:10" x14ac:dyDescent="0.25">
      <c r="A2181" s="169"/>
      <c r="B2181" s="169"/>
      <c r="C2181" s="169"/>
      <c r="D2181" s="169"/>
      <c r="E2181" s="169" t="s">
        <v>1053</v>
      </c>
      <c r="F2181" s="150">
        <v>16.38</v>
      </c>
      <c r="G2181" s="169" t="s">
        <v>1054</v>
      </c>
      <c r="H2181" s="150">
        <v>0</v>
      </c>
      <c r="I2181" s="169" t="s">
        <v>1055</v>
      </c>
      <c r="J2181" s="150">
        <v>16.38</v>
      </c>
    </row>
    <row r="2182" spans="1:10" ht="14.45" customHeight="1" x14ac:dyDescent="0.25">
      <c r="A2182" s="169"/>
      <c r="B2182" s="169"/>
      <c r="C2182" s="169"/>
      <c r="D2182" s="169"/>
      <c r="E2182" s="169" t="s">
        <v>2581</v>
      </c>
      <c r="F2182" s="150">
        <v>0</v>
      </c>
      <c r="G2182" s="169"/>
      <c r="H2182" s="351" t="s">
        <v>2582</v>
      </c>
      <c r="I2182" s="351"/>
      <c r="J2182" s="150">
        <v>33.32</v>
      </c>
    </row>
    <row r="2183" spans="1:10" ht="15.75" thickBot="1" x14ac:dyDescent="0.3">
      <c r="A2183" s="161"/>
      <c r="B2183" s="161"/>
      <c r="C2183" s="161"/>
      <c r="D2183" s="161"/>
      <c r="E2183" s="161"/>
      <c r="F2183" s="161"/>
      <c r="G2183" s="161" t="s">
        <v>1056</v>
      </c>
      <c r="H2183" s="151">
        <v>7</v>
      </c>
      <c r="I2183" s="161" t="s">
        <v>1057</v>
      </c>
      <c r="J2183" s="162">
        <v>233.24</v>
      </c>
    </row>
    <row r="2184" spans="1:10" ht="15.75" thickTop="1" x14ac:dyDescent="0.25">
      <c r="A2184" s="152"/>
      <c r="B2184" s="152"/>
      <c r="C2184" s="152"/>
      <c r="D2184" s="152"/>
      <c r="E2184" s="152"/>
      <c r="F2184" s="152"/>
      <c r="G2184" s="152"/>
      <c r="H2184" s="152"/>
      <c r="I2184" s="152"/>
      <c r="J2184" s="152"/>
    </row>
    <row r="2185" spans="1:10" x14ac:dyDescent="0.25">
      <c r="A2185" s="170" t="s">
        <v>2490</v>
      </c>
      <c r="B2185" s="139" t="s">
        <v>1029</v>
      </c>
      <c r="C2185" s="170" t="s">
        <v>1030</v>
      </c>
      <c r="D2185" s="170" t="s">
        <v>1031</v>
      </c>
      <c r="E2185" s="352" t="s">
        <v>1032</v>
      </c>
      <c r="F2185" s="352"/>
      <c r="G2185" s="140" t="s">
        <v>1033</v>
      </c>
      <c r="H2185" s="139" t="s">
        <v>1034</v>
      </c>
      <c r="I2185" s="139" t="s">
        <v>1035</v>
      </c>
      <c r="J2185" s="139" t="s">
        <v>1036</v>
      </c>
    </row>
    <row r="2186" spans="1:10" ht="39.6" customHeight="1" x14ac:dyDescent="0.25">
      <c r="A2186" s="171" t="s">
        <v>1037</v>
      </c>
      <c r="B2186" s="136" t="s">
        <v>927</v>
      </c>
      <c r="C2186" s="171" t="s">
        <v>180</v>
      </c>
      <c r="D2186" s="171" t="s">
        <v>1792</v>
      </c>
      <c r="E2186" s="353" t="s">
        <v>1103</v>
      </c>
      <c r="F2186" s="353"/>
      <c r="G2186" s="137" t="s">
        <v>187</v>
      </c>
      <c r="H2186" s="141">
        <v>1</v>
      </c>
      <c r="I2186" s="138">
        <v>28.28</v>
      </c>
      <c r="J2186" s="138">
        <v>28.28</v>
      </c>
    </row>
    <row r="2187" spans="1:10" ht="25.5" x14ac:dyDescent="0.25">
      <c r="A2187" s="172" t="s">
        <v>1039</v>
      </c>
      <c r="B2187" s="142" t="s">
        <v>1586</v>
      </c>
      <c r="C2187" s="172" t="s">
        <v>180</v>
      </c>
      <c r="D2187" s="172" t="s">
        <v>1587</v>
      </c>
      <c r="E2187" s="350" t="s">
        <v>1042</v>
      </c>
      <c r="F2187" s="350"/>
      <c r="G2187" s="143" t="s">
        <v>1043</v>
      </c>
      <c r="H2187" s="144">
        <v>0.49669999999999997</v>
      </c>
      <c r="I2187" s="145">
        <v>15.82</v>
      </c>
      <c r="J2187" s="145">
        <v>7.85</v>
      </c>
    </row>
    <row r="2188" spans="1:10" ht="25.5" x14ac:dyDescent="0.25">
      <c r="A2188" s="172" t="s">
        <v>1039</v>
      </c>
      <c r="B2188" s="142" t="s">
        <v>1588</v>
      </c>
      <c r="C2188" s="172" t="s">
        <v>180</v>
      </c>
      <c r="D2188" s="172" t="s">
        <v>1589</v>
      </c>
      <c r="E2188" s="350" t="s">
        <v>1042</v>
      </c>
      <c r="F2188" s="350"/>
      <c r="G2188" s="143" t="s">
        <v>1043</v>
      </c>
      <c r="H2188" s="144">
        <v>0.49669999999999997</v>
      </c>
      <c r="I2188" s="145">
        <v>21.02</v>
      </c>
      <c r="J2188" s="145">
        <v>10.44</v>
      </c>
    </row>
    <row r="2189" spans="1:10" ht="38.25" x14ac:dyDescent="0.25">
      <c r="A2189" s="173" t="s">
        <v>1049</v>
      </c>
      <c r="B2189" s="146" t="s">
        <v>1700</v>
      </c>
      <c r="C2189" s="173" t="s">
        <v>180</v>
      </c>
      <c r="D2189" s="173" t="s">
        <v>1701</v>
      </c>
      <c r="E2189" s="349" t="s">
        <v>1052</v>
      </c>
      <c r="F2189" s="349"/>
      <c r="G2189" s="147" t="s">
        <v>187</v>
      </c>
      <c r="H2189" s="148">
        <v>2</v>
      </c>
      <c r="I2189" s="149">
        <v>0.12</v>
      </c>
      <c r="J2189" s="149">
        <v>0.24</v>
      </c>
    </row>
    <row r="2190" spans="1:10" ht="25.5" x14ac:dyDescent="0.25">
      <c r="A2190" s="173" t="s">
        <v>1049</v>
      </c>
      <c r="B2190" s="146" t="s">
        <v>1702</v>
      </c>
      <c r="C2190" s="173" t="s">
        <v>180</v>
      </c>
      <c r="D2190" s="173" t="s">
        <v>1703</v>
      </c>
      <c r="E2190" s="349" t="s">
        <v>1052</v>
      </c>
      <c r="F2190" s="349"/>
      <c r="G2190" s="147" t="s">
        <v>187</v>
      </c>
      <c r="H2190" s="148">
        <v>1</v>
      </c>
      <c r="I2190" s="149">
        <v>9.75</v>
      </c>
      <c r="J2190" s="149">
        <v>9.75</v>
      </c>
    </row>
    <row r="2191" spans="1:10" x14ac:dyDescent="0.25">
      <c r="A2191" s="169"/>
      <c r="B2191" s="169"/>
      <c r="C2191" s="169"/>
      <c r="D2191" s="169"/>
      <c r="E2191" s="169" t="s">
        <v>1053</v>
      </c>
      <c r="F2191" s="150">
        <v>14.79</v>
      </c>
      <c r="G2191" s="169" t="s">
        <v>1054</v>
      </c>
      <c r="H2191" s="150">
        <v>0</v>
      </c>
      <c r="I2191" s="169" t="s">
        <v>1055</v>
      </c>
      <c r="J2191" s="150">
        <v>14.79</v>
      </c>
    </row>
    <row r="2192" spans="1:10" ht="14.45" customHeight="1" x14ac:dyDescent="0.25">
      <c r="A2192" s="169"/>
      <c r="B2192" s="169"/>
      <c r="C2192" s="169"/>
      <c r="D2192" s="169"/>
      <c r="E2192" s="169" t="s">
        <v>2581</v>
      </c>
      <c r="F2192" s="150">
        <v>0</v>
      </c>
      <c r="G2192" s="169"/>
      <c r="H2192" s="351" t="s">
        <v>2582</v>
      </c>
      <c r="I2192" s="351"/>
      <c r="J2192" s="150">
        <v>28.28</v>
      </c>
    </row>
    <row r="2193" spans="1:10" ht="15.75" thickBot="1" x14ac:dyDescent="0.3">
      <c r="A2193" s="161"/>
      <c r="B2193" s="161"/>
      <c r="C2193" s="161"/>
      <c r="D2193" s="161"/>
      <c r="E2193" s="161"/>
      <c r="F2193" s="161"/>
      <c r="G2193" s="161" t="s">
        <v>1056</v>
      </c>
      <c r="H2193" s="151">
        <v>129</v>
      </c>
      <c r="I2193" s="161" t="s">
        <v>1057</v>
      </c>
      <c r="J2193" s="162">
        <v>3648.12</v>
      </c>
    </row>
    <row r="2194" spans="1:10" ht="15.75" thickTop="1" x14ac:dyDescent="0.25">
      <c r="A2194" s="152"/>
      <c r="B2194" s="152"/>
      <c r="C2194" s="152"/>
      <c r="D2194" s="152"/>
      <c r="E2194" s="152"/>
      <c r="F2194" s="152"/>
      <c r="G2194" s="152"/>
      <c r="H2194" s="152"/>
      <c r="I2194" s="152"/>
      <c r="J2194" s="152"/>
    </row>
    <row r="2195" spans="1:10" x14ac:dyDescent="0.25">
      <c r="A2195" s="170" t="s">
        <v>2491</v>
      </c>
      <c r="B2195" s="139" t="s">
        <v>1029</v>
      </c>
      <c r="C2195" s="170" t="s">
        <v>1030</v>
      </c>
      <c r="D2195" s="170" t="s">
        <v>1031</v>
      </c>
      <c r="E2195" s="352" t="s">
        <v>1032</v>
      </c>
      <c r="F2195" s="352"/>
      <c r="G2195" s="140" t="s">
        <v>1033</v>
      </c>
      <c r="H2195" s="139" t="s">
        <v>1034</v>
      </c>
      <c r="I2195" s="139" t="s">
        <v>1035</v>
      </c>
      <c r="J2195" s="139" t="s">
        <v>1036</v>
      </c>
    </row>
    <row r="2196" spans="1:10" ht="25.5" x14ac:dyDescent="0.25">
      <c r="A2196" s="171" t="s">
        <v>1037</v>
      </c>
      <c r="B2196" s="136" t="s">
        <v>928</v>
      </c>
      <c r="C2196" s="171" t="s">
        <v>186</v>
      </c>
      <c r="D2196" s="171" t="s">
        <v>1704</v>
      </c>
      <c r="E2196" s="353" t="s">
        <v>1263</v>
      </c>
      <c r="F2196" s="353"/>
      <c r="G2196" s="137" t="s">
        <v>2239</v>
      </c>
      <c r="H2196" s="141">
        <v>1</v>
      </c>
      <c r="I2196" s="138">
        <v>63.24</v>
      </c>
      <c r="J2196" s="138">
        <v>63.24</v>
      </c>
    </row>
    <row r="2197" spans="1:10" ht="25.5" x14ac:dyDescent="0.25">
      <c r="A2197" s="172" t="s">
        <v>1039</v>
      </c>
      <c r="B2197" s="142" t="s">
        <v>2024</v>
      </c>
      <c r="C2197" s="172" t="s">
        <v>186</v>
      </c>
      <c r="D2197" s="172" t="s">
        <v>2025</v>
      </c>
      <c r="E2197" s="350" t="s">
        <v>1263</v>
      </c>
      <c r="F2197" s="350"/>
      <c r="G2197" s="143" t="s">
        <v>2649</v>
      </c>
      <c r="H2197" s="144">
        <v>0.7</v>
      </c>
      <c r="I2197" s="145">
        <v>19.64</v>
      </c>
      <c r="J2197" s="145">
        <v>13.74</v>
      </c>
    </row>
    <row r="2198" spans="1:10" ht="25.5" x14ac:dyDescent="0.25">
      <c r="A2198" s="172" t="s">
        <v>1039</v>
      </c>
      <c r="B2198" s="142" t="s">
        <v>2023</v>
      </c>
      <c r="C2198" s="172" t="s">
        <v>186</v>
      </c>
      <c r="D2198" s="172" t="s">
        <v>1589</v>
      </c>
      <c r="E2198" s="350" t="s">
        <v>1263</v>
      </c>
      <c r="F2198" s="350"/>
      <c r="G2198" s="143" t="s">
        <v>2649</v>
      </c>
      <c r="H2198" s="144">
        <v>0.7</v>
      </c>
      <c r="I2198" s="145">
        <v>24.97</v>
      </c>
      <c r="J2198" s="145">
        <v>17.47</v>
      </c>
    </row>
    <row r="2199" spans="1:10" ht="25.5" x14ac:dyDescent="0.25">
      <c r="A2199" s="173" t="s">
        <v>1049</v>
      </c>
      <c r="B2199" s="146" t="s">
        <v>2782</v>
      </c>
      <c r="C2199" s="173" t="s">
        <v>186</v>
      </c>
      <c r="D2199" s="173" t="s">
        <v>1704</v>
      </c>
      <c r="E2199" s="349" t="s">
        <v>1052</v>
      </c>
      <c r="F2199" s="349"/>
      <c r="G2199" s="147" t="s">
        <v>2239</v>
      </c>
      <c r="H2199" s="148">
        <v>1</v>
      </c>
      <c r="I2199" s="149">
        <v>32.03</v>
      </c>
      <c r="J2199" s="149">
        <v>32.03</v>
      </c>
    </row>
    <row r="2200" spans="1:10" x14ac:dyDescent="0.25">
      <c r="A2200" s="169"/>
      <c r="B2200" s="169"/>
      <c r="C2200" s="169"/>
      <c r="D2200" s="169"/>
      <c r="E2200" s="169" t="s">
        <v>1053</v>
      </c>
      <c r="F2200" s="150">
        <v>20.86</v>
      </c>
      <c r="G2200" s="169" t="s">
        <v>1054</v>
      </c>
      <c r="H2200" s="150">
        <v>0</v>
      </c>
      <c r="I2200" s="169" t="s">
        <v>1055</v>
      </c>
      <c r="J2200" s="150">
        <v>20.86</v>
      </c>
    </row>
    <row r="2201" spans="1:10" ht="14.45" customHeight="1" x14ac:dyDescent="0.25">
      <c r="A2201" s="169"/>
      <c r="B2201" s="169"/>
      <c r="C2201" s="169"/>
      <c r="D2201" s="169"/>
      <c r="E2201" s="169" t="s">
        <v>2581</v>
      </c>
      <c r="F2201" s="150">
        <v>0</v>
      </c>
      <c r="G2201" s="169"/>
      <c r="H2201" s="351" t="s">
        <v>2582</v>
      </c>
      <c r="I2201" s="351"/>
      <c r="J2201" s="150">
        <v>63.24</v>
      </c>
    </row>
    <row r="2202" spans="1:10" ht="15.75" thickBot="1" x14ac:dyDescent="0.3">
      <c r="A2202" s="161"/>
      <c r="B2202" s="161"/>
      <c r="C2202" s="161"/>
      <c r="D2202" s="161"/>
      <c r="E2202" s="161"/>
      <c r="F2202" s="161"/>
      <c r="G2202" s="161" t="s">
        <v>1056</v>
      </c>
      <c r="H2202" s="151">
        <v>10</v>
      </c>
      <c r="I2202" s="161" t="s">
        <v>1057</v>
      </c>
      <c r="J2202" s="162">
        <v>632.4</v>
      </c>
    </row>
    <row r="2203" spans="1:10" ht="15.75" thickTop="1" x14ac:dyDescent="0.25">
      <c r="A2203" s="152"/>
      <c r="B2203" s="152"/>
      <c r="C2203" s="152"/>
      <c r="D2203" s="152"/>
      <c r="E2203" s="152"/>
      <c r="F2203" s="152"/>
      <c r="G2203" s="152"/>
      <c r="H2203" s="152"/>
      <c r="I2203" s="152"/>
      <c r="J2203" s="152"/>
    </row>
    <row r="2204" spans="1:10" x14ac:dyDescent="0.25">
      <c r="A2204" s="170" t="s">
        <v>2492</v>
      </c>
      <c r="B2204" s="139" t="s">
        <v>1029</v>
      </c>
      <c r="C2204" s="170" t="s">
        <v>1030</v>
      </c>
      <c r="D2204" s="170" t="s">
        <v>1031</v>
      </c>
      <c r="E2204" s="352" t="s">
        <v>1032</v>
      </c>
      <c r="F2204" s="352"/>
      <c r="G2204" s="140" t="s">
        <v>1033</v>
      </c>
      <c r="H2204" s="139" t="s">
        <v>1034</v>
      </c>
      <c r="I2204" s="139" t="s">
        <v>1035</v>
      </c>
      <c r="J2204" s="139" t="s">
        <v>1036</v>
      </c>
    </row>
    <row r="2205" spans="1:10" ht="26.45" customHeight="1" x14ac:dyDescent="0.25">
      <c r="A2205" s="171" t="s">
        <v>1037</v>
      </c>
      <c r="B2205" s="136" t="s">
        <v>929</v>
      </c>
      <c r="C2205" s="171" t="s">
        <v>180</v>
      </c>
      <c r="D2205" s="171" t="s">
        <v>2493</v>
      </c>
      <c r="E2205" s="353" t="s">
        <v>1103</v>
      </c>
      <c r="F2205" s="353"/>
      <c r="G2205" s="137" t="s">
        <v>187</v>
      </c>
      <c r="H2205" s="141">
        <v>1</v>
      </c>
      <c r="I2205" s="138">
        <v>7.68</v>
      </c>
      <c r="J2205" s="138">
        <v>7.68</v>
      </c>
    </row>
    <row r="2206" spans="1:10" ht="25.5" x14ac:dyDescent="0.25">
      <c r="A2206" s="172" t="s">
        <v>1039</v>
      </c>
      <c r="B2206" s="142" t="s">
        <v>1427</v>
      </c>
      <c r="C2206" s="172" t="s">
        <v>180</v>
      </c>
      <c r="D2206" s="172" t="s">
        <v>2702</v>
      </c>
      <c r="E2206" s="350" t="s">
        <v>1042</v>
      </c>
      <c r="F2206" s="350"/>
      <c r="G2206" s="143" t="s">
        <v>184</v>
      </c>
      <c r="H2206" s="144">
        <v>8.9999999999999998E-4</v>
      </c>
      <c r="I2206" s="145">
        <v>386.17</v>
      </c>
      <c r="J2206" s="145">
        <v>0.34</v>
      </c>
    </row>
    <row r="2207" spans="1:10" ht="25.5" x14ac:dyDescent="0.25">
      <c r="A2207" s="172" t="s">
        <v>1039</v>
      </c>
      <c r="B2207" s="142" t="s">
        <v>1586</v>
      </c>
      <c r="C2207" s="172" t="s">
        <v>180</v>
      </c>
      <c r="D2207" s="172" t="s">
        <v>1587</v>
      </c>
      <c r="E2207" s="350" t="s">
        <v>1042</v>
      </c>
      <c r="F2207" s="350"/>
      <c r="G2207" s="143" t="s">
        <v>1043</v>
      </c>
      <c r="H2207" s="144">
        <v>0.14499999999999999</v>
      </c>
      <c r="I2207" s="145">
        <v>15.82</v>
      </c>
      <c r="J2207" s="145">
        <v>2.29</v>
      </c>
    </row>
    <row r="2208" spans="1:10" ht="25.5" x14ac:dyDescent="0.25">
      <c r="A2208" s="172" t="s">
        <v>1039</v>
      </c>
      <c r="B2208" s="142" t="s">
        <v>1588</v>
      </c>
      <c r="C2208" s="172" t="s">
        <v>180</v>
      </c>
      <c r="D2208" s="172" t="s">
        <v>1589</v>
      </c>
      <c r="E2208" s="350" t="s">
        <v>1042</v>
      </c>
      <c r="F2208" s="350"/>
      <c r="G2208" s="143" t="s">
        <v>1043</v>
      </c>
      <c r="H2208" s="144">
        <v>0.14499999999999999</v>
      </c>
      <c r="I2208" s="145">
        <v>21.02</v>
      </c>
      <c r="J2208" s="145">
        <v>3.04</v>
      </c>
    </row>
    <row r="2209" spans="1:10" ht="25.5" x14ac:dyDescent="0.25">
      <c r="A2209" s="173" t="s">
        <v>1049</v>
      </c>
      <c r="B2209" s="146" t="s">
        <v>1705</v>
      </c>
      <c r="C2209" s="173" t="s">
        <v>180</v>
      </c>
      <c r="D2209" s="173" t="s">
        <v>1706</v>
      </c>
      <c r="E2209" s="349" t="s">
        <v>1052</v>
      </c>
      <c r="F2209" s="349"/>
      <c r="G2209" s="147" t="s">
        <v>187</v>
      </c>
      <c r="H2209" s="148">
        <v>1</v>
      </c>
      <c r="I2209" s="149">
        <v>2.0099999999999998</v>
      </c>
      <c r="J2209" s="149">
        <v>2.0099999999999998</v>
      </c>
    </row>
    <row r="2210" spans="1:10" x14ac:dyDescent="0.25">
      <c r="A2210" s="169"/>
      <c r="B2210" s="169"/>
      <c r="C2210" s="169"/>
      <c r="D2210" s="169"/>
      <c r="E2210" s="169" t="s">
        <v>1053</v>
      </c>
      <c r="F2210" s="150">
        <v>4.3899999999999997</v>
      </c>
      <c r="G2210" s="169" t="s">
        <v>1054</v>
      </c>
      <c r="H2210" s="150">
        <v>0</v>
      </c>
      <c r="I2210" s="169" t="s">
        <v>1055</v>
      </c>
      <c r="J2210" s="150">
        <v>4.3899999999999997</v>
      </c>
    </row>
    <row r="2211" spans="1:10" ht="14.45" customHeight="1" x14ac:dyDescent="0.25">
      <c r="A2211" s="169"/>
      <c r="B2211" s="169"/>
      <c r="C2211" s="169"/>
      <c r="D2211" s="169"/>
      <c r="E2211" s="169" t="s">
        <v>2581</v>
      </c>
      <c r="F2211" s="150">
        <v>0</v>
      </c>
      <c r="G2211" s="169"/>
      <c r="H2211" s="351" t="s">
        <v>2582</v>
      </c>
      <c r="I2211" s="351"/>
      <c r="J2211" s="150">
        <v>7.68</v>
      </c>
    </row>
    <row r="2212" spans="1:10" ht="15.75" thickBot="1" x14ac:dyDescent="0.3">
      <c r="A2212" s="161"/>
      <c r="B2212" s="161"/>
      <c r="C2212" s="161"/>
      <c r="D2212" s="161"/>
      <c r="E2212" s="161"/>
      <c r="F2212" s="161"/>
      <c r="G2212" s="161" t="s">
        <v>1056</v>
      </c>
      <c r="H2212" s="151">
        <v>224</v>
      </c>
      <c r="I2212" s="161" t="s">
        <v>1057</v>
      </c>
      <c r="J2212" s="162">
        <v>1720.32</v>
      </c>
    </row>
    <row r="2213" spans="1:10" ht="15.75" thickTop="1" x14ac:dyDescent="0.25">
      <c r="A2213" s="152"/>
      <c r="B2213" s="152"/>
      <c r="C2213" s="152"/>
      <c r="D2213" s="152"/>
      <c r="E2213" s="152"/>
      <c r="F2213" s="152"/>
      <c r="G2213" s="152"/>
      <c r="H2213" s="152"/>
      <c r="I2213" s="152"/>
      <c r="J2213" s="152"/>
    </row>
    <row r="2214" spans="1:10" x14ac:dyDescent="0.25">
      <c r="A2214" s="170" t="s">
        <v>2494</v>
      </c>
      <c r="B2214" s="139" t="s">
        <v>1029</v>
      </c>
      <c r="C2214" s="170" t="s">
        <v>1030</v>
      </c>
      <c r="D2214" s="170" t="s">
        <v>1031</v>
      </c>
      <c r="E2214" s="352" t="s">
        <v>1032</v>
      </c>
      <c r="F2214" s="352"/>
      <c r="G2214" s="140" t="s">
        <v>1033</v>
      </c>
      <c r="H2214" s="139" t="s">
        <v>1034</v>
      </c>
      <c r="I2214" s="139" t="s">
        <v>1035</v>
      </c>
      <c r="J2214" s="139" t="s">
        <v>1036</v>
      </c>
    </row>
    <row r="2215" spans="1:10" ht="39.6" customHeight="1" x14ac:dyDescent="0.25">
      <c r="A2215" s="171" t="s">
        <v>1037</v>
      </c>
      <c r="B2215" s="136" t="s">
        <v>930</v>
      </c>
      <c r="C2215" s="171" t="s">
        <v>180</v>
      </c>
      <c r="D2215" s="171" t="s">
        <v>931</v>
      </c>
      <c r="E2215" s="353" t="s">
        <v>1103</v>
      </c>
      <c r="F2215" s="353"/>
      <c r="G2215" s="137" t="s">
        <v>141</v>
      </c>
      <c r="H2215" s="141">
        <v>1</v>
      </c>
      <c r="I2215" s="138">
        <v>20.54</v>
      </c>
      <c r="J2215" s="138">
        <v>20.54</v>
      </c>
    </row>
    <row r="2216" spans="1:10" ht="39.6" customHeight="1" x14ac:dyDescent="0.25">
      <c r="A2216" s="172" t="s">
        <v>1039</v>
      </c>
      <c r="B2216" s="142" t="s">
        <v>1707</v>
      </c>
      <c r="C2216" s="172" t="s">
        <v>180</v>
      </c>
      <c r="D2216" s="172" t="s">
        <v>1708</v>
      </c>
      <c r="E2216" s="350" t="s">
        <v>1103</v>
      </c>
      <c r="F2216" s="350"/>
      <c r="G2216" s="143" t="s">
        <v>187</v>
      </c>
      <c r="H2216" s="144">
        <v>0.33329999999999999</v>
      </c>
      <c r="I2216" s="145">
        <v>8.26</v>
      </c>
      <c r="J2216" s="145">
        <v>2.75</v>
      </c>
    </row>
    <row r="2217" spans="1:10" ht="39.6" customHeight="1" x14ac:dyDescent="0.25">
      <c r="A2217" s="172" t="s">
        <v>1039</v>
      </c>
      <c r="B2217" s="142" t="s">
        <v>1142</v>
      </c>
      <c r="C2217" s="172" t="s">
        <v>180</v>
      </c>
      <c r="D2217" s="172" t="s">
        <v>1143</v>
      </c>
      <c r="E2217" s="350" t="s">
        <v>1129</v>
      </c>
      <c r="F2217" s="350"/>
      <c r="G2217" s="143" t="s">
        <v>141</v>
      </c>
      <c r="H2217" s="144">
        <v>2</v>
      </c>
      <c r="I2217" s="145">
        <v>0.95</v>
      </c>
      <c r="J2217" s="145">
        <v>1.9</v>
      </c>
    </row>
    <row r="2218" spans="1:10" ht="25.5" x14ac:dyDescent="0.25">
      <c r="A2218" s="172" t="s">
        <v>1039</v>
      </c>
      <c r="B2218" s="142" t="s">
        <v>1586</v>
      </c>
      <c r="C2218" s="172" t="s">
        <v>180</v>
      </c>
      <c r="D2218" s="172" t="s">
        <v>1587</v>
      </c>
      <c r="E2218" s="350" t="s">
        <v>1042</v>
      </c>
      <c r="F2218" s="350"/>
      <c r="G2218" s="143" t="s">
        <v>1043</v>
      </c>
      <c r="H2218" s="144">
        <v>0.19439999999999999</v>
      </c>
      <c r="I2218" s="145">
        <v>15.82</v>
      </c>
      <c r="J2218" s="145">
        <v>3.07</v>
      </c>
    </row>
    <row r="2219" spans="1:10" ht="25.5" x14ac:dyDescent="0.25">
      <c r="A2219" s="172" t="s">
        <v>1039</v>
      </c>
      <c r="B2219" s="142" t="s">
        <v>1588</v>
      </c>
      <c r="C2219" s="172" t="s">
        <v>180</v>
      </c>
      <c r="D2219" s="172" t="s">
        <v>1589</v>
      </c>
      <c r="E2219" s="350" t="s">
        <v>1042</v>
      </c>
      <c r="F2219" s="350"/>
      <c r="G2219" s="143" t="s">
        <v>1043</v>
      </c>
      <c r="H2219" s="144">
        <v>0.19439999999999999</v>
      </c>
      <c r="I2219" s="145">
        <v>21.02</v>
      </c>
      <c r="J2219" s="145">
        <v>4.08</v>
      </c>
    </row>
    <row r="2220" spans="1:10" ht="25.5" x14ac:dyDescent="0.25">
      <c r="A2220" s="173" t="s">
        <v>1049</v>
      </c>
      <c r="B2220" s="146" t="s">
        <v>1709</v>
      </c>
      <c r="C2220" s="173" t="s">
        <v>180</v>
      </c>
      <c r="D2220" s="173" t="s">
        <v>1710</v>
      </c>
      <c r="E2220" s="349" t="s">
        <v>1052</v>
      </c>
      <c r="F2220" s="349"/>
      <c r="G2220" s="147" t="s">
        <v>141</v>
      </c>
      <c r="H2220" s="148">
        <v>1.05</v>
      </c>
      <c r="I2220" s="149">
        <v>8.33</v>
      </c>
      <c r="J2220" s="149">
        <v>8.74</v>
      </c>
    </row>
    <row r="2221" spans="1:10" x14ac:dyDescent="0.25">
      <c r="A2221" s="169"/>
      <c r="B2221" s="169"/>
      <c r="C2221" s="169"/>
      <c r="D2221" s="169"/>
      <c r="E2221" s="169" t="s">
        <v>1053</v>
      </c>
      <c r="F2221" s="150">
        <v>8.91</v>
      </c>
      <c r="G2221" s="169" t="s">
        <v>1054</v>
      </c>
      <c r="H2221" s="150">
        <v>0</v>
      </c>
      <c r="I2221" s="169" t="s">
        <v>1055</v>
      </c>
      <c r="J2221" s="150">
        <v>8.91</v>
      </c>
    </row>
    <row r="2222" spans="1:10" ht="14.45" customHeight="1" x14ac:dyDescent="0.25">
      <c r="A2222" s="169"/>
      <c r="B2222" s="169"/>
      <c r="C2222" s="169"/>
      <c r="D2222" s="169"/>
      <c r="E2222" s="169" t="s">
        <v>2581</v>
      </c>
      <c r="F2222" s="150">
        <v>0</v>
      </c>
      <c r="G2222" s="169"/>
      <c r="H2222" s="351" t="s">
        <v>2582</v>
      </c>
      <c r="I2222" s="351"/>
      <c r="J2222" s="150">
        <v>20.54</v>
      </c>
    </row>
    <row r="2223" spans="1:10" ht="15.75" thickBot="1" x14ac:dyDescent="0.3">
      <c r="A2223" s="161"/>
      <c r="B2223" s="161"/>
      <c r="C2223" s="161"/>
      <c r="D2223" s="161"/>
      <c r="E2223" s="161"/>
      <c r="F2223" s="161"/>
      <c r="G2223" s="161" t="s">
        <v>1056</v>
      </c>
      <c r="H2223" s="151">
        <v>121.15</v>
      </c>
      <c r="I2223" s="161" t="s">
        <v>1057</v>
      </c>
      <c r="J2223" s="162">
        <v>2488.42</v>
      </c>
    </row>
    <row r="2224" spans="1:10" ht="15.75" thickTop="1" x14ac:dyDescent="0.25">
      <c r="A2224" s="152"/>
      <c r="B2224" s="152"/>
      <c r="C2224" s="152"/>
      <c r="D2224" s="152"/>
      <c r="E2224" s="152"/>
      <c r="F2224" s="152"/>
      <c r="G2224" s="152"/>
      <c r="H2224" s="152"/>
      <c r="I2224" s="152"/>
      <c r="J2224" s="152"/>
    </row>
    <row r="2225" spans="1:10" x14ac:dyDescent="0.25">
      <c r="A2225" s="170" t="s">
        <v>2495</v>
      </c>
      <c r="B2225" s="139" t="s">
        <v>1029</v>
      </c>
      <c r="C2225" s="170" t="s">
        <v>1030</v>
      </c>
      <c r="D2225" s="170" t="s">
        <v>1031</v>
      </c>
      <c r="E2225" s="352" t="s">
        <v>1032</v>
      </c>
      <c r="F2225" s="352"/>
      <c r="G2225" s="140" t="s">
        <v>1033</v>
      </c>
      <c r="H2225" s="139" t="s">
        <v>1034</v>
      </c>
      <c r="I2225" s="139" t="s">
        <v>1035</v>
      </c>
      <c r="J2225" s="139" t="s">
        <v>1036</v>
      </c>
    </row>
    <row r="2226" spans="1:10" ht="25.5" x14ac:dyDescent="0.25">
      <c r="A2226" s="171" t="s">
        <v>1037</v>
      </c>
      <c r="B2226" s="136" t="s">
        <v>932</v>
      </c>
      <c r="C2226" s="171" t="s">
        <v>933</v>
      </c>
      <c r="D2226" s="171" t="s">
        <v>2496</v>
      </c>
      <c r="E2226" s="353" t="s">
        <v>1263</v>
      </c>
      <c r="F2226" s="353"/>
      <c r="G2226" s="137" t="s">
        <v>187</v>
      </c>
      <c r="H2226" s="141">
        <v>1</v>
      </c>
      <c r="I2226" s="138">
        <v>3.22</v>
      </c>
      <c r="J2226" s="138">
        <v>3.22</v>
      </c>
    </row>
    <row r="2227" spans="1:10" ht="25.5" x14ac:dyDescent="0.25">
      <c r="A2227" s="172" t="s">
        <v>1039</v>
      </c>
      <c r="B2227" s="142" t="s">
        <v>1586</v>
      </c>
      <c r="C2227" s="172" t="s">
        <v>180</v>
      </c>
      <c r="D2227" s="172" t="s">
        <v>1587</v>
      </c>
      <c r="E2227" s="350" t="s">
        <v>1042</v>
      </c>
      <c r="F2227" s="350"/>
      <c r="G2227" s="143" t="s">
        <v>1043</v>
      </c>
      <c r="H2227" s="144">
        <v>2.5000000000000001E-2</v>
      </c>
      <c r="I2227" s="145">
        <v>15.82</v>
      </c>
      <c r="J2227" s="145">
        <v>0.39</v>
      </c>
    </row>
    <row r="2228" spans="1:10" ht="25.5" x14ac:dyDescent="0.25">
      <c r="A2228" s="172" t="s">
        <v>1039</v>
      </c>
      <c r="B2228" s="142" t="s">
        <v>1588</v>
      </c>
      <c r="C2228" s="172" t="s">
        <v>180</v>
      </c>
      <c r="D2228" s="172" t="s">
        <v>1589</v>
      </c>
      <c r="E2228" s="350" t="s">
        <v>1042</v>
      </c>
      <c r="F2228" s="350"/>
      <c r="G2228" s="143" t="s">
        <v>1043</v>
      </c>
      <c r="H2228" s="144">
        <v>0.05</v>
      </c>
      <c r="I2228" s="145">
        <v>21.02</v>
      </c>
      <c r="J2228" s="145">
        <v>1.05</v>
      </c>
    </row>
    <row r="2229" spans="1:10" x14ac:dyDescent="0.25">
      <c r="A2229" s="173" t="s">
        <v>1049</v>
      </c>
      <c r="B2229" s="146" t="s">
        <v>1711</v>
      </c>
      <c r="C2229" s="173" t="s">
        <v>933</v>
      </c>
      <c r="D2229" s="173" t="s">
        <v>934</v>
      </c>
      <c r="E2229" s="349" t="s">
        <v>1052</v>
      </c>
      <c r="F2229" s="349"/>
      <c r="G2229" s="147" t="s">
        <v>187</v>
      </c>
      <c r="H2229" s="148">
        <v>1</v>
      </c>
      <c r="I2229" s="149">
        <v>1.78</v>
      </c>
      <c r="J2229" s="149">
        <v>1.78</v>
      </c>
    </row>
    <row r="2230" spans="1:10" x14ac:dyDescent="0.25">
      <c r="A2230" s="169"/>
      <c r="B2230" s="169"/>
      <c r="C2230" s="169"/>
      <c r="D2230" s="169"/>
      <c r="E2230" s="169" t="s">
        <v>1053</v>
      </c>
      <c r="F2230" s="150">
        <v>1.17</v>
      </c>
      <c r="G2230" s="169" t="s">
        <v>1054</v>
      </c>
      <c r="H2230" s="150">
        <v>0</v>
      </c>
      <c r="I2230" s="169" t="s">
        <v>1055</v>
      </c>
      <c r="J2230" s="150">
        <v>1.17</v>
      </c>
    </row>
    <row r="2231" spans="1:10" ht="14.45" customHeight="1" x14ac:dyDescent="0.25">
      <c r="A2231" s="169"/>
      <c r="B2231" s="169"/>
      <c r="C2231" s="169"/>
      <c r="D2231" s="169"/>
      <c r="E2231" s="169" t="s">
        <v>2581</v>
      </c>
      <c r="F2231" s="150">
        <v>0</v>
      </c>
      <c r="G2231" s="169"/>
      <c r="H2231" s="351" t="s">
        <v>2582</v>
      </c>
      <c r="I2231" s="351"/>
      <c r="J2231" s="150">
        <v>3.22</v>
      </c>
    </row>
    <row r="2232" spans="1:10" ht="15.75" thickBot="1" x14ac:dyDescent="0.3">
      <c r="A2232" s="161"/>
      <c r="B2232" s="161"/>
      <c r="C2232" s="161"/>
      <c r="D2232" s="161"/>
      <c r="E2232" s="161"/>
      <c r="F2232" s="161"/>
      <c r="G2232" s="161" t="s">
        <v>1056</v>
      </c>
      <c r="H2232" s="151">
        <v>129</v>
      </c>
      <c r="I2232" s="161" t="s">
        <v>1057</v>
      </c>
      <c r="J2232" s="162">
        <v>415.38</v>
      </c>
    </row>
    <row r="2233" spans="1:10" ht="15.75" thickTop="1" x14ac:dyDescent="0.25">
      <c r="A2233" s="152"/>
      <c r="B2233" s="152"/>
      <c r="C2233" s="152"/>
      <c r="D2233" s="152"/>
      <c r="E2233" s="152"/>
      <c r="F2233" s="152"/>
      <c r="G2233" s="152"/>
      <c r="H2233" s="152"/>
      <c r="I2233" s="152"/>
      <c r="J2233" s="152"/>
    </row>
    <row r="2234" spans="1:10" x14ac:dyDescent="0.25">
      <c r="A2234" s="170" t="s">
        <v>2497</v>
      </c>
      <c r="B2234" s="139" t="s">
        <v>1029</v>
      </c>
      <c r="C2234" s="170" t="s">
        <v>1030</v>
      </c>
      <c r="D2234" s="170" t="s">
        <v>1031</v>
      </c>
      <c r="E2234" s="352" t="s">
        <v>1032</v>
      </c>
      <c r="F2234" s="352"/>
      <c r="G2234" s="140" t="s">
        <v>1033</v>
      </c>
      <c r="H2234" s="139" t="s">
        <v>1034</v>
      </c>
      <c r="I2234" s="139" t="s">
        <v>1035</v>
      </c>
      <c r="J2234" s="139" t="s">
        <v>1036</v>
      </c>
    </row>
    <row r="2235" spans="1:10" ht="39.6" customHeight="1" x14ac:dyDescent="0.25">
      <c r="A2235" s="171" t="s">
        <v>1037</v>
      </c>
      <c r="B2235" s="136" t="s">
        <v>2498</v>
      </c>
      <c r="C2235" s="171" t="s">
        <v>180</v>
      </c>
      <c r="D2235" s="171" t="s">
        <v>2499</v>
      </c>
      <c r="E2235" s="353" t="s">
        <v>1103</v>
      </c>
      <c r="F2235" s="353"/>
      <c r="G2235" s="137" t="s">
        <v>141</v>
      </c>
      <c r="H2235" s="141">
        <v>1</v>
      </c>
      <c r="I2235" s="138">
        <v>7.97</v>
      </c>
      <c r="J2235" s="138">
        <v>7.97</v>
      </c>
    </row>
    <row r="2236" spans="1:10" ht="25.5" x14ac:dyDescent="0.25">
      <c r="A2236" s="172" t="s">
        <v>1039</v>
      </c>
      <c r="B2236" s="142" t="s">
        <v>1586</v>
      </c>
      <c r="C2236" s="172" t="s">
        <v>180</v>
      </c>
      <c r="D2236" s="172" t="s">
        <v>1587</v>
      </c>
      <c r="E2236" s="350" t="s">
        <v>1042</v>
      </c>
      <c r="F2236" s="350"/>
      <c r="G2236" s="143" t="s">
        <v>1043</v>
      </c>
      <c r="H2236" s="144">
        <v>0.107</v>
      </c>
      <c r="I2236" s="145">
        <v>15.82</v>
      </c>
      <c r="J2236" s="145">
        <v>1.69</v>
      </c>
    </row>
    <row r="2237" spans="1:10" ht="25.5" x14ac:dyDescent="0.25">
      <c r="A2237" s="172" t="s">
        <v>1039</v>
      </c>
      <c r="B2237" s="142" t="s">
        <v>1588</v>
      </c>
      <c r="C2237" s="172" t="s">
        <v>180</v>
      </c>
      <c r="D2237" s="172" t="s">
        <v>1589</v>
      </c>
      <c r="E2237" s="350" t="s">
        <v>1042</v>
      </c>
      <c r="F2237" s="350"/>
      <c r="G2237" s="143" t="s">
        <v>1043</v>
      </c>
      <c r="H2237" s="144">
        <v>0.107</v>
      </c>
      <c r="I2237" s="145">
        <v>21.02</v>
      </c>
      <c r="J2237" s="145">
        <v>2.2400000000000002</v>
      </c>
    </row>
    <row r="2238" spans="1:10" ht="25.5" x14ac:dyDescent="0.25">
      <c r="A2238" s="173" t="s">
        <v>1049</v>
      </c>
      <c r="B2238" s="146" t="s">
        <v>2647</v>
      </c>
      <c r="C2238" s="173" t="s">
        <v>180</v>
      </c>
      <c r="D2238" s="173" t="s">
        <v>2648</v>
      </c>
      <c r="E2238" s="349" t="s">
        <v>1052</v>
      </c>
      <c r="F2238" s="349"/>
      <c r="G2238" s="147" t="s">
        <v>144</v>
      </c>
      <c r="H2238" s="148">
        <v>2E-3</v>
      </c>
      <c r="I2238" s="149">
        <v>11.76</v>
      </c>
      <c r="J2238" s="149">
        <v>0.02</v>
      </c>
    </row>
    <row r="2239" spans="1:10" ht="25.5" x14ac:dyDescent="0.25">
      <c r="A2239" s="173" t="s">
        <v>1049</v>
      </c>
      <c r="B2239" s="146" t="s">
        <v>1847</v>
      </c>
      <c r="C2239" s="173" t="s">
        <v>180</v>
      </c>
      <c r="D2239" s="173" t="s">
        <v>1848</v>
      </c>
      <c r="E2239" s="349" t="s">
        <v>1052</v>
      </c>
      <c r="F2239" s="349"/>
      <c r="G2239" s="147" t="s">
        <v>141</v>
      </c>
      <c r="H2239" s="148">
        <v>1.1000000000000001</v>
      </c>
      <c r="I2239" s="149">
        <v>3.66</v>
      </c>
      <c r="J2239" s="149">
        <v>4.0199999999999996</v>
      </c>
    </row>
    <row r="2240" spans="1:10" x14ac:dyDescent="0.25">
      <c r="A2240" s="169"/>
      <c r="B2240" s="169"/>
      <c r="C2240" s="169"/>
      <c r="D2240" s="169"/>
      <c r="E2240" s="169" t="s">
        <v>1053</v>
      </c>
      <c r="F2240" s="150">
        <v>3.18</v>
      </c>
      <c r="G2240" s="169" t="s">
        <v>1054</v>
      </c>
      <c r="H2240" s="150">
        <v>0</v>
      </c>
      <c r="I2240" s="169" t="s">
        <v>1055</v>
      </c>
      <c r="J2240" s="150">
        <v>3.18</v>
      </c>
    </row>
    <row r="2241" spans="1:10" ht="14.45" customHeight="1" x14ac:dyDescent="0.25">
      <c r="A2241" s="169"/>
      <c r="B2241" s="169"/>
      <c r="C2241" s="169"/>
      <c r="D2241" s="169"/>
      <c r="E2241" s="169" t="s">
        <v>2581</v>
      </c>
      <c r="F2241" s="150">
        <v>0</v>
      </c>
      <c r="G2241" s="169"/>
      <c r="H2241" s="351" t="s">
        <v>2582</v>
      </c>
      <c r="I2241" s="351"/>
      <c r="J2241" s="150">
        <v>7.97</v>
      </c>
    </row>
    <row r="2242" spans="1:10" ht="15.75" thickBot="1" x14ac:dyDescent="0.3">
      <c r="A2242" s="161"/>
      <c r="B2242" s="161"/>
      <c r="C2242" s="161"/>
      <c r="D2242" s="161"/>
      <c r="E2242" s="161"/>
      <c r="F2242" s="161"/>
      <c r="G2242" s="161" t="s">
        <v>1056</v>
      </c>
      <c r="H2242" s="151">
        <v>29</v>
      </c>
      <c r="I2242" s="161" t="s">
        <v>1057</v>
      </c>
      <c r="J2242" s="162">
        <v>231.13</v>
      </c>
    </row>
    <row r="2243" spans="1:10" ht="15.75" thickTop="1" x14ac:dyDescent="0.25">
      <c r="A2243" s="152"/>
      <c r="B2243" s="152"/>
      <c r="C2243" s="152"/>
      <c r="D2243" s="152"/>
      <c r="E2243" s="152"/>
      <c r="F2243" s="152"/>
      <c r="G2243" s="152"/>
      <c r="H2243" s="152"/>
      <c r="I2243" s="152"/>
      <c r="J2243" s="152"/>
    </row>
    <row r="2244" spans="1:10" x14ac:dyDescent="0.25">
      <c r="A2244" s="170" t="s">
        <v>2500</v>
      </c>
      <c r="B2244" s="139" t="s">
        <v>1029</v>
      </c>
      <c r="C2244" s="170" t="s">
        <v>1030</v>
      </c>
      <c r="D2244" s="170" t="s">
        <v>1031</v>
      </c>
      <c r="E2244" s="352" t="s">
        <v>1032</v>
      </c>
      <c r="F2244" s="352"/>
      <c r="G2244" s="140" t="s">
        <v>1033</v>
      </c>
      <c r="H2244" s="139" t="s">
        <v>1034</v>
      </c>
      <c r="I2244" s="139" t="s">
        <v>1035</v>
      </c>
      <c r="J2244" s="139" t="s">
        <v>1036</v>
      </c>
    </row>
    <row r="2245" spans="1:10" ht="39.6" customHeight="1" x14ac:dyDescent="0.25">
      <c r="A2245" s="171" t="s">
        <v>1037</v>
      </c>
      <c r="B2245" s="136" t="s">
        <v>2501</v>
      </c>
      <c r="C2245" s="171" t="s">
        <v>180</v>
      </c>
      <c r="D2245" s="171" t="s">
        <v>2502</v>
      </c>
      <c r="E2245" s="353" t="s">
        <v>1103</v>
      </c>
      <c r="F2245" s="353"/>
      <c r="G2245" s="137" t="s">
        <v>187</v>
      </c>
      <c r="H2245" s="141">
        <v>1</v>
      </c>
      <c r="I2245" s="138">
        <v>11.13</v>
      </c>
      <c r="J2245" s="138">
        <v>11.13</v>
      </c>
    </row>
    <row r="2246" spans="1:10" ht="25.5" x14ac:dyDescent="0.25">
      <c r="A2246" s="172" t="s">
        <v>1039</v>
      </c>
      <c r="B2246" s="142" t="s">
        <v>1586</v>
      </c>
      <c r="C2246" s="172" t="s">
        <v>180</v>
      </c>
      <c r="D2246" s="172" t="s">
        <v>1587</v>
      </c>
      <c r="E2246" s="350" t="s">
        <v>1042</v>
      </c>
      <c r="F2246" s="350"/>
      <c r="G2246" s="143" t="s">
        <v>1043</v>
      </c>
      <c r="H2246" s="144">
        <v>0.23899999999999999</v>
      </c>
      <c r="I2246" s="145">
        <v>15.82</v>
      </c>
      <c r="J2246" s="145">
        <v>3.78</v>
      </c>
    </row>
    <row r="2247" spans="1:10" ht="25.5" x14ac:dyDescent="0.25">
      <c r="A2247" s="172" t="s">
        <v>1039</v>
      </c>
      <c r="B2247" s="142" t="s">
        <v>1588</v>
      </c>
      <c r="C2247" s="172" t="s">
        <v>180</v>
      </c>
      <c r="D2247" s="172" t="s">
        <v>1589</v>
      </c>
      <c r="E2247" s="350" t="s">
        <v>1042</v>
      </c>
      <c r="F2247" s="350"/>
      <c r="G2247" s="143" t="s">
        <v>1043</v>
      </c>
      <c r="H2247" s="144">
        <v>0.23899999999999999</v>
      </c>
      <c r="I2247" s="145">
        <v>21.02</v>
      </c>
      <c r="J2247" s="145">
        <v>5.0199999999999996</v>
      </c>
    </row>
    <row r="2248" spans="1:10" ht="25.5" x14ac:dyDescent="0.25">
      <c r="A2248" s="173" t="s">
        <v>1049</v>
      </c>
      <c r="B2248" s="146" t="s">
        <v>1690</v>
      </c>
      <c r="C2248" s="173" t="s">
        <v>180</v>
      </c>
      <c r="D2248" s="173" t="s">
        <v>1691</v>
      </c>
      <c r="E2248" s="349" t="s">
        <v>1052</v>
      </c>
      <c r="F2248" s="349"/>
      <c r="G2248" s="147" t="s">
        <v>187</v>
      </c>
      <c r="H2248" s="148">
        <v>1</v>
      </c>
      <c r="I2248" s="149">
        <v>2.33</v>
      </c>
      <c r="J2248" s="149">
        <v>2.33</v>
      </c>
    </row>
    <row r="2249" spans="1:10" x14ac:dyDescent="0.25">
      <c r="A2249" s="169"/>
      <c r="B2249" s="169"/>
      <c r="C2249" s="169"/>
      <c r="D2249" s="169"/>
      <c r="E2249" s="169" t="s">
        <v>1053</v>
      </c>
      <c r="F2249" s="150">
        <v>7.11</v>
      </c>
      <c r="G2249" s="169" t="s">
        <v>1054</v>
      </c>
      <c r="H2249" s="150">
        <v>0</v>
      </c>
      <c r="I2249" s="169" t="s">
        <v>1055</v>
      </c>
      <c r="J2249" s="150">
        <v>7.11</v>
      </c>
    </row>
    <row r="2250" spans="1:10" ht="14.45" customHeight="1" x14ac:dyDescent="0.25">
      <c r="A2250" s="169"/>
      <c r="B2250" s="169"/>
      <c r="C2250" s="169"/>
      <c r="D2250" s="169"/>
      <c r="E2250" s="169" t="s">
        <v>2581</v>
      </c>
      <c r="F2250" s="150">
        <v>0</v>
      </c>
      <c r="G2250" s="169"/>
      <c r="H2250" s="351" t="s">
        <v>2582</v>
      </c>
      <c r="I2250" s="351"/>
      <c r="J2250" s="150">
        <v>11.13</v>
      </c>
    </row>
    <row r="2251" spans="1:10" ht="15.75" thickBot="1" x14ac:dyDescent="0.3">
      <c r="A2251" s="161"/>
      <c r="B2251" s="161"/>
      <c r="C2251" s="161"/>
      <c r="D2251" s="161"/>
      <c r="E2251" s="161"/>
      <c r="F2251" s="161"/>
      <c r="G2251" s="161" t="s">
        <v>1056</v>
      </c>
      <c r="H2251" s="151">
        <v>36</v>
      </c>
      <c r="I2251" s="161" t="s">
        <v>1057</v>
      </c>
      <c r="J2251" s="162">
        <v>400.68</v>
      </c>
    </row>
    <row r="2252" spans="1:10" ht="15.75" thickTop="1" x14ac:dyDescent="0.25">
      <c r="A2252" s="152"/>
      <c r="B2252" s="152"/>
      <c r="C2252" s="152"/>
      <c r="D2252" s="152"/>
      <c r="E2252" s="152"/>
      <c r="F2252" s="152"/>
      <c r="G2252" s="152"/>
      <c r="H2252" s="152"/>
      <c r="I2252" s="152"/>
      <c r="J2252" s="152"/>
    </row>
    <row r="2253" spans="1:10" x14ac:dyDescent="0.25">
      <c r="A2253" s="174" t="s">
        <v>531</v>
      </c>
      <c r="B2253" s="174"/>
      <c r="C2253" s="174"/>
      <c r="D2253" s="174" t="s">
        <v>935</v>
      </c>
      <c r="E2253" s="174"/>
      <c r="F2253" s="354"/>
      <c r="G2253" s="354"/>
      <c r="H2253" s="166"/>
      <c r="I2253" s="174"/>
      <c r="J2253" s="167">
        <v>5486.52</v>
      </c>
    </row>
    <row r="2254" spans="1:10" x14ac:dyDescent="0.25">
      <c r="A2254" s="170" t="s">
        <v>2503</v>
      </c>
      <c r="B2254" s="139" t="s">
        <v>1029</v>
      </c>
      <c r="C2254" s="170" t="s">
        <v>1030</v>
      </c>
      <c r="D2254" s="170" t="s">
        <v>1031</v>
      </c>
      <c r="E2254" s="352" t="s">
        <v>1032</v>
      </c>
      <c r="F2254" s="352"/>
      <c r="G2254" s="140" t="s">
        <v>1033</v>
      </c>
      <c r="H2254" s="139" t="s">
        <v>1034</v>
      </c>
      <c r="I2254" s="139" t="s">
        <v>1035</v>
      </c>
      <c r="J2254" s="139" t="s">
        <v>1036</v>
      </c>
    </row>
    <row r="2255" spans="1:10" ht="38.25" x14ac:dyDescent="0.25">
      <c r="A2255" s="171" t="s">
        <v>1037</v>
      </c>
      <c r="B2255" s="136" t="s">
        <v>936</v>
      </c>
      <c r="C2255" s="171" t="s">
        <v>178</v>
      </c>
      <c r="D2255" s="171" t="s">
        <v>2504</v>
      </c>
      <c r="E2255" s="353">
        <v>38.07</v>
      </c>
      <c r="F2255" s="353"/>
      <c r="G2255" s="137" t="s">
        <v>141</v>
      </c>
      <c r="H2255" s="141">
        <v>1</v>
      </c>
      <c r="I2255" s="138">
        <v>121.68</v>
      </c>
      <c r="J2255" s="138">
        <v>121.68</v>
      </c>
    </row>
    <row r="2256" spans="1:10" ht="25.5" x14ac:dyDescent="0.25">
      <c r="A2256" s="172" t="s">
        <v>1039</v>
      </c>
      <c r="B2256" s="142" t="s">
        <v>1586</v>
      </c>
      <c r="C2256" s="172" t="s">
        <v>180</v>
      </c>
      <c r="D2256" s="172" t="s">
        <v>1587</v>
      </c>
      <c r="E2256" s="350" t="s">
        <v>1042</v>
      </c>
      <c r="F2256" s="350"/>
      <c r="G2256" s="143" t="s">
        <v>1043</v>
      </c>
      <c r="H2256" s="144">
        <v>0.3</v>
      </c>
      <c r="I2256" s="145">
        <v>15.82</v>
      </c>
      <c r="J2256" s="145">
        <v>4.74</v>
      </c>
    </row>
    <row r="2257" spans="1:10" ht="25.5" x14ac:dyDescent="0.25">
      <c r="A2257" s="172" t="s">
        <v>1039</v>
      </c>
      <c r="B2257" s="142" t="s">
        <v>1588</v>
      </c>
      <c r="C2257" s="172" t="s">
        <v>180</v>
      </c>
      <c r="D2257" s="172" t="s">
        <v>1589</v>
      </c>
      <c r="E2257" s="350" t="s">
        <v>1042</v>
      </c>
      <c r="F2257" s="350"/>
      <c r="G2257" s="143" t="s">
        <v>1043</v>
      </c>
      <c r="H2257" s="144">
        <v>0.3</v>
      </c>
      <c r="I2257" s="145">
        <v>21.02</v>
      </c>
      <c r="J2257" s="145">
        <v>6.3</v>
      </c>
    </row>
    <row r="2258" spans="1:10" ht="25.5" x14ac:dyDescent="0.25">
      <c r="A2258" s="173" t="s">
        <v>1049</v>
      </c>
      <c r="B2258" s="146" t="s">
        <v>303</v>
      </c>
      <c r="C2258" s="173" t="s">
        <v>178</v>
      </c>
      <c r="D2258" s="173" t="s">
        <v>1712</v>
      </c>
      <c r="E2258" s="349" t="s">
        <v>1160</v>
      </c>
      <c r="F2258" s="349"/>
      <c r="G2258" s="147" t="s">
        <v>31</v>
      </c>
      <c r="H2258" s="148">
        <v>1</v>
      </c>
      <c r="I2258" s="149">
        <v>110.64</v>
      </c>
      <c r="J2258" s="149">
        <v>110.64</v>
      </c>
    </row>
    <row r="2259" spans="1:10" x14ac:dyDescent="0.25">
      <c r="A2259" s="169"/>
      <c r="B2259" s="169"/>
      <c r="C2259" s="169"/>
      <c r="D2259" s="169"/>
      <c r="E2259" s="169" t="s">
        <v>1053</v>
      </c>
      <c r="F2259" s="150">
        <v>8.94</v>
      </c>
      <c r="G2259" s="169" t="s">
        <v>1054</v>
      </c>
      <c r="H2259" s="150">
        <v>0</v>
      </c>
      <c r="I2259" s="169" t="s">
        <v>1055</v>
      </c>
      <c r="J2259" s="150">
        <v>8.94</v>
      </c>
    </row>
    <row r="2260" spans="1:10" ht="14.45" customHeight="1" x14ac:dyDescent="0.25">
      <c r="A2260" s="169"/>
      <c r="B2260" s="169"/>
      <c r="C2260" s="169"/>
      <c r="D2260" s="169"/>
      <c r="E2260" s="169" t="s">
        <v>2581</v>
      </c>
      <c r="F2260" s="150">
        <v>0</v>
      </c>
      <c r="G2260" s="169"/>
      <c r="H2260" s="351" t="s">
        <v>2582</v>
      </c>
      <c r="I2260" s="351"/>
      <c r="J2260" s="150">
        <v>121.68</v>
      </c>
    </row>
    <row r="2261" spans="1:10" ht="15.75" thickBot="1" x14ac:dyDescent="0.3">
      <c r="A2261" s="161"/>
      <c r="B2261" s="161"/>
      <c r="C2261" s="161"/>
      <c r="D2261" s="161"/>
      <c r="E2261" s="161"/>
      <c r="F2261" s="161"/>
      <c r="G2261" s="161" t="s">
        <v>1056</v>
      </c>
      <c r="H2261" s="151">
        <v>42</v>
      </c>
      <c r="I2261" s="161" t="s">
        <v>1057</v>
      </c>
      <c r="J2261" s="162">
        <v>5110.5600000000004</v>
      </c>
    </row>
    <row r="2262" spans="1:10" ht="15.75" thickTop="1" x14ac:dyDescent="0.25">
      <c r="A2262" s="152"/>
      <c r="B2262" s="152"/>
      <c r="C2262" s="152"/>
      <c r="D2262" s="152"/>
      <c r="E2262" s="152"/>
      <c r="F2262" s="152"/>
      <c r="G2262" s="152"/>
      <c r="H2262" s="152"/>
      <c r="I2262" s="152"/>
      <c r="J2262" s="152"/>
    </row>
    <row r="2263" spans="1:10" x14ac:dyDescent="0.25">
      <c r="A2263" s="170" t="s">
        <v>2505</v>
      </c>
      <c r="B2263" s="139" t="s">
        <v>1029</v>
      </c>
      <c r="C2263" s="170" t="s">
        <v>1030</v>
      </c>
      <c r="D2263" s="170" t="s">
        <v>1031</v>
      </c>
      <c r="E2263" s="352" t="s">
        <v>1032</v>
      </c>
      <c r="F2263" s="352"/>
      <c r="G2263" s="140" t="s">
        <v>1033</v>
      </c>
      <c r="H2263" s="139" t="s">
        <v>1034</v>
      </c>
      <c r="I2263" s="139" t="s">
        <v>1035</v>
      </c>
      <c r="J2263" s="139" t="s">
        <v>1036</v>
      </c>
    </row>
    <row r="2264" spans="1:10" ht="26.45" customHeight="1" x14ac:dyDescent="0.25">
      <c r="A2264" s="171" t="s">
        <v>1037</v>
      </c>
      <c r="B2264" s="136" t="s">
        <v>937</v>
      </c>
      <c r="C2264" s="171" t="s">
        <v>178</v>
      </c>
      <c r="D2264" s="171" t="s">
        <v>938</v>
      </c>
      <c r="E2264" s="353" t="s">
        <v>1713</v>
      </c>
      <c r="F2264" s="353"/>
      <c r="G2264" s="137" t="s">
        <v>31</v>
      </c>
      <c r="H2264" s="141">
        <v>1</v>
      </c>
      <c r="I2264" s="138">
        <v>14.41</v>
      </c>
      <c r="J2264" s="138">
        <v>14.41</v>
      </c>
    </row>
    <row r="2265" spans="1:10" ht="25.5" x14ac:dyDescent="0.25">
      <c r="A2265" s="172" t="s">
        <v>1039</v>
      </c>
      <c r="B2265" s="142" t="s">
        <v>1588</v>
      </c>
      <c r="C2265" s="172" t="s">
        <v>180</v>
      </c>
      <c r="D2265" s="172" t="s">
        <v>1589</v>
      </c>
      <c r="E2265" s="350" t="s">
        <v>1042</v>
      </c>
      <c r="F2265" s="350"/>
      <c r="G2265" s="143" t="s">
        <v>1043</v>
      </c>
      <c r="H2265" s="144">
        <v>0.05</v>
      </c>
      <c r="I2265" s="145">
        <v>21.02</v>
      </c>
      <c r="J2265" s="145">
        <v>1.05</v>
      </c>
    </row>
    <row r="2266" spans="1:10" ht="25.5" x14ac:dyDescent="0.25">
      <c r="A2266" s="172" t="s">
        <v>1039</v>
      </c>
      <c r="B2266" s="142" t="s">
        <v>1586</v>
      </c>
      <c r="C2266" s="172" t="s">
        <v>180</v>
      </c>
      <c r="D2266" s="172" t="s">
        <v>1587</v>
      </c>
      <c r="E2266" s="350" t="s">
        <v>1042</v>
      </c>
      <c r="F2266" s="350"/>
      <c r="G2266" s="143" t="s">
        <v>1043</v>
      </c>
      <c r="H2266" s="144">
        <v>0.05</v>
      </c>
      <c r="I2266" s="145">
        <v>15.82</v>
      </c>
      <c r="J2266" s="145">
        <v>0.79</v>
      </c>
    </row>
    <row r="2267" spans="1:10" x14ac:dyDescent="0.25">
      <c r="A2267" s="173" t="s">
        <v>1049</v>
      </c>
      <c r="B2267" s="146" t="s">
        <v>1714</v>
      </c>
      <c r="C2267" s="173" t="s">
        <v>178</v>
      </c>
      <c r="D2267" s="173" t="s">
        <v>1715</v>
      </c>
      <c r="E2267" s="349" t="s">
        <v>1160</v>
      </c>
      <c r="F2267" s="349"/>
      <c r="G2267" s="147" t="s">
        <v>31</v>
      </c>
      <c r="H2267" s="148">
        <v>1</v>
      </c>
      <c r="I2267" s="149">
        <v>12.57</v>
      </c>
      <c r="J2267" s="149">
        <v>12.57</v>
      </c>
    </row>
    <row r="2268" spans="1:10" x14ac:dyDescent="0.25">
      <c r="A2268" s="169"/>
      <c r="B2268" s="169"/>
      <c r="C2268" s="169"/>
      <c r="D2268" s="169"/>
      <c r="E2268" s="169" t="s">
        <v>1053</v>
      </c>
      <c r="F2268" s="150">
        <v>1.48</v>
      </c>
      <c r="G2268" s="169" t="s">
        <v>1054</v>
      </c>
      <c r="H2268" s="150">
        <v>0</v>
      </c>
      <c r="I2268" s="169" t="s">
        <v>1055</v>
      </c>
      <c r="J2268" s="150">
        <v>1.48</v>
      </c>
    </row>
    <row r="2269" spans="1:10" ht="14.45" customHeight="1" x14ac:dyDescent="0.25">
      <c r="A2269" s="169"/>
      <c r="B2269" s="169"/>
      <c r="C2269" s="169"/>
      <c r="D2269" s="169"/>
      <c r="E2269" s="169" t="s">
        <v>2581</v>
      </c>
      <c r="F2269" s="150">
        <v>0</v>
      </c>
      <c r="G2269" s="169"/>
      <c r="H2269" s="351" t="s">
        <v>2582</v>
      </c>
      <c r="I2269" s="351"/>
      <c r="J2269" s="150">
        <v>14.41</v>
      </c>
    </row>
    <row r="2270" spans="1:10" ht="15.75" thickBot="1" x14ac:dyDescent="0.3">
      <c r="A2270" s="161"/>
      <c r="B2270" s="161"/>
      <c r="C2270" s="161"/>
      <c r="D2270" s="161"/>
      <c r="E2270" s="161"/>
      <c r="F2270" s="161"/>
      <c r="G2270" s="161" t="s">
        <v>1056</v>
      </c>
      <c r="H2270" s="151">
        <v>13</v>
      </c>
      <c r="I2270" s="161" t="s">
        <v>1057</v>
      </c>
      <c r="J2270" s="162">
        <v>187.33</v>
      </c>
    </row>
    <row r="2271" spans="1:10" ht="15.75" thickTop="1" x14ac:dyDescent="0.25">
      <c r="A2271" s="152"/>
      <c r="B2271" s="152"/>
      <c r="C2271" s="152"/>
      <c r="D2271" s="152"/>
      <c r="E2271" s="152"/>
      <c r="F2271" s="152"/>
      <c r="G2271" s="152"/>
      <c r="H2271" s="152"/>
      <c r="I2271" s="152"/>
      <c r="J2271" s="152"/>
    </row>
    <row r="2272" spans="1:10" x14ac:dyDescent="0.25">
      <c r="A2272" s="170" t="s">
        <v>2506</v>
      </c>
      <c r="B2272" s="139" t="s">
        <v>1029</v>
      </c>
      <c r="C2272" s="170" t="s">
        <v>1030</v>
      </c>
      <c r="D2272" s="170" t="s">
        <v>1031</v>
      </c>
      <c r="E2272" s="352" t="s">
        <v>1032</v>
      </c>
      <c r="F2272" s="352"/>
      <c r="G2272" s="140" t="s">
        <v>1033</v>
      </c>
      <c r="H2272" s="139" t="s">
        <v>1034</v>
      </c>
      <c r="I2272" s="139" t="s">
        <v>1035</v>
      </c>
      <c r="J2272" s="139" t="s">
        <v>1036</v>
      </c>
    </row>
    <row r="2273" spans="1:10" ht="26.45" customHeight="1" x14ac:dyDescent="0.25">
      <c r="A2273" s="171" t="s">
        <v>1037</v>
      </c>
      <c r="B2273" s="136" t="s">
        <v>939</v>
      </c>
      <c r="C2273" s="171" t="s">
        <v>178</v>
      </c>
      <c r="D2273" s="171" t="s">
        <v>940</v>
      </c>
      <c r="E2273" s="353" t="s">
        <v>1713</v>
      </c>
      <c r="F2273" s="353"/>
      <c r="G2273" s="137" t="s">
        <v>31</v>
      </c>
      <c r="H2273" s="141">
        <v>1</v>
      </c>
      <c r="I2273" s="138">
        <v>14.51</v>
      </c>
      <c r="J2273" s="138">
        <v>14.51</v>
      </c>
    </row>
    <row r="2274" spans="1:10" ht="25.5" x14ac:dyDescent="0.25">
      <c r="A2274" s="172" t="s">
        <v>1039</v>
      </c>
      <c r="B2274" s="142" t="s">
        <v>1588</v>
      </c>
      <c r="C2274" s="172" t="s">
        <v>180</v>
      </c>
      <c r="D2274" s="172" t="s">
        <v>1589</v>
      </c>
      <c r="E2274" s="350" t="s">
        <v>1042</v>
      </c>
      <c r="F2274" s="350"/>
      <c r="G2274" s="143" t="s">
        <v>1043</v>
      </c>
      <c r="H2274" s="144">
        <v>0.05</v>
      </c>
      <c r="I2274" s="145">
        <v>21.02</v>
      </c>
      <c r="J2274" s="145">
        <v>1.05</v>
      </c>
    </row>
    <row r="2275" spans="1:10" ht="25.5" x14ac:dyDescent="0.25">
      <c r="A2275" s="172" t="s">
        <v>1039</v>
      </c>
      <c r="B2275" s="142" t="s">
        <v>1586</v>
      </c>
      <c r="C2275" s="172" t="s">
        <v>180</v>
      </c>
      <c r="D2275" s="172" t="s">
        <v>1587</v>
      </c>
      <c r="E2275" s="350" t="s">
        <v>1042</v>
      </c>
      <c r="F2275" s="350"/>
      <c r="G2275" s="143" t="s">
        <v>1043</v>
      </c>
      <c r="H2275" s="144">
        <v>0.05</v>
      </c>
      <c r="I2275" s="145">
        <v>15.82</v>
      </c>
      <c r="J2275" s="145">
        <v>0.79</v>
      </c>
    </row>
    <row r="2276" spans="1:10" x14ac:dyDescent="0.25">
      <c r="A2276" s="173" t="s">
        <v>1049</v>
      </c>
      <c r="B2276" s="146" t="s">
        <v>1716</v>
      </c>
      <c r="C2276" s="173" t="s">
        <v>178</v>
      </c>
      <c r="D2276" s="173" t="s">
        <v>1717</v>
      </c>
      <c r="E2276" s="349" t="s">
        <v>1160</v>
      </c>
      <c r="F2276" s="349"/>
      <c r="G2276" s="147" t="s">
        <v>31</v>
      </c>
      <c r="H2276" s="148">
        <v>1</v>
      </c>
      <c r="I2276" s="149">
        <v>12.67</v>
      </c>
      <c r="J2276" s="149">
        <v>12.67</v>
      </c>
    </row>
    <row r="2277" spans="1:10" x14ac:dyDescent="0.25">
      <c r="A2277" s="169"/>
      <c r="B2277" s="169"/>
      <c r="C2277" s="169"/>
      <c r="D2277" s="169"/>
      <c r="E2277" s="169" t="s">
        <v>1053</v>
      </c>
      <c r="F2277" s="150">
        <v>1.48</v>
      </c>
      <c r="G2277" s="169" t="s">
        <v>1054</v>
      </c>
      <c r="H2277" s="150">
        <v>0</v>
      </c>
      <c r="I2277" s="169" t="s">
        <v>1055</v>
      </c>
      <c r="J2277" s="150">
        <v>1.48</v>
      </c>
    </row>
    <row r="2278" spans="1:10" ht="14.45" customHeight="1" x14ac:dyDescent="0.25">
      <c r="A2278" s="169"/>
      <c r="B2278" s="169"/>
      <c r="C2278" s="169"/>
      <c r="D2278" s="169"/>
      <c r="E2278" s="169" t="s">
        <v>2581</v>
      </c>
      <c r="F2278" s="150">
        <v>0</v>
      </c>
      <c r="G2278" s="169"/>
      <c r="H2278" s="351" t="s">
        <v>2582</v>
      </c>
      <c r="I2278" s="351"/>
      <c r="J2278" s="150">
        <v>14.51</v>
      </c>
    </row>
    <row r="2279" spans="1:10" ht="15.75" thickBot="1" x14ac:dyDescent="0.3">
      <c r="A2279" s="161"/>
      <c r="B2279" s="161"/>
      <c r="C2279" s="161"/>
      <c r="D2279" s="161"/>
      <c r="E2279" s="161"/>
      <c r="F2279" s="161"/>
      <c r="G2279" s="161" t="s">
        <v>1056</v>
      </c>
      <c r="H2279" s="151">
        <v>13</v>
      </c>
      <c r="I2279" s="161" t="s">
        <v>1057</v>
      </c>
      <c r="J2279" s="162">
        <v>188.63</v>
      </c>
    </row>
    <row r="2280" spans="1:10" ht="15.75" thickTop="1" x14ac:dyDescent="0.25">
      <c r="A2280" s="152"/>
      <c r="B2280" s="152"/>
      <c r="C2280" s="152"/>
      <c r="D2280" s="152"/>
      <c r="E2280" s="152"/>
      <c r="F2280" s="152"/>
      <c r="G2280" s="152"/>
      <c r="H2280" s="152"/>
      <c r="I2280" s="152"/>
      <c r="J2280" s="152"/>
    </row>
    <row r="2281" spans="1:10" x14ac:dyDescent="0.25">
      <c r="A2281" s="174" t="s">
        <v>533</v>
      </c>
      <c r="B2281" s="174"/>
      <c r="C2281" s="174"/>
      <c r="D2281" s="174" t="s">
        <v>941</v>
      </c>
      <c r="E2281" s="174"/>
      <c r="F2281" s="354"/>
      <c r="G2281" s="354"/>
      <c r="H2281" s="166"/>
      <c r="I2281" s="174"/>
      <c r="J2281" s="167">
        <v>39955.089999999997</v>
      </c>
    </row>
    <row r="2282" spans="1:10" x14ac:dyDescent="0.25">
      <c r="A2282" s="170" t="s">
        <v>2507</v>
      </c>
      <c r="B2282" s="139" t="s">
        <v>1029</v>
      </c>
      <c r="C2282" s="170" t="s">
        <v>1030</v>
      </c>
      <c r="D2282" s="170" t="s">
        <v>1031</v>
      </c>
      <c r="E2282" s="352" t="s">
        <v>1032</v>
      </c>
      <c r="F2282" s="352"/>
      <c r="G2282" s="140" t="s">
        <v>1033</v>
      </c>
      <c r="H2282" s="139" t="s">
        <v>1034</v>
      </c>
      <c r="I2282" s="139" t="s">
        <v>1035</v>
      </c>
      <c r="J2282" s="139" t="s">
        <v>1036</v>
      </c>
    </row>
    <row r="2283" spans="1:10" ht="26.45" customHeight="1" x14ac:dyDescent="0.25">
      <c r="A2283" s="171" t="s">
        <v>1037</v>
      </c>
      <c r="B2283" s="136" t="s">
        <v>942</v>
      </c>
      <c r="C2283" s="171" t="s">
        <v>180</v>
      </c>
      <c r="D2283" s="171" t="s">
        <v>943</v>
      </c>
      <c r="E2283" s="353" t="s">
        <v>1103</v>
      </c>
      <c r="F2283" s="353"/>
      <c r="G2283" s="137" t="s">
        <v>141</v>
      </c>
      <c r="H2283" s="141">
        <v>1</v>
      </c>
      <c r="I2283" s="138">
        <v>19.64</v>
      </c>
      <c r="J2283" s="138">
        <v>19.64</v>
      </c>
    </row>
    <row r="2284" spans="1:10" ht="25.5" x14ac:dyDescent="0.25">
      <c r="A2284" s="172" t="s">
        <v>1039</v>
      </c>
      <c r="B2284" s="142" t="s">
        <v>1586</v>
      </c>
      <c r="C2284" s="172" t="s">
        <v>180</v>
      </c>
      <c r="D2284" s="172" t="s">
        <v>1587</v>
      </c>
      <c r="E2284" s="350" t="s">
        <v>1042</v>
      </c>
      <c r="F2284" s="350"/>
      <c r="G2284" s="143" t="s">
        <v>1043</v>
      </c>
      <c r="H2284" s="144">
        <v>0.23</v>
      </c>
      <c r="I2284" s="145">
        <v>15.82</v>
      </c>
      <c r="J2284" s="145">
        <v>3.63</v>
      </c>
    </row>
    <row r="2285" spans="1:10" ht="25.5" x14ac:dyDescent="0.25">
      <c r="A2285" s="172" t="s">
        <v>1039</v>
      </c>
      <c r="B2285" s="142" t="s">
        <v>1588</v>
      </c>
      <c r="C2285" s="172" t="s">
        <v>180</v>
      </c>
      <c r="D2285" s="172" t="s">
        <v>1589</v>
      </c>
      <c r="E2285" s="350" t="s">
        <v>1042</v>
      </c>
      <c r="F2285" s="350"/>
      <c r="G2285" s="143" t="s">
        <v>1043</v>
      </c>
      <c r="H2285" s="144">
        <v>0.23</v>
      </c>
      <c r="I2285" s="145">
        <v>21.02</v>
      </c>
      <c r="J2285" s="145">
        <v>4.83</v>
      </c>
    </row>
    <row r="2286" spans="1:10" ht="38.25" x14ac:dyDescent="0.25">
      <c r="A2286" s="173" t="s">
        <v>1049</v>
      </c>
      <c r="B2286" s="146" t="s">
        <v>1718</v>
      </c>
      <c r="C2286" s="173" t="s">
        <v>180</v>
      </c>
      <c r="D2286" s="173" t="s">
        <v>1719</v>
      </c>
      <c r="E2286" s="349" t="s">
        <v>1052</v>
      </c>
      <c r="F2286" s="349"/>
      <c r="G2286" s="147" t="s">
        <v>141</v>
      </c>
      <c r="H2286" s="148">
        <v>1.1000000000000001</v>
      </c>
      <c r="I2286" s="149">
        <v>10.17</v>
      </c>
      <c r="J2286" s="149">
        <v>11.18</v>
      </c>
    </row>
    <row r="2287" spans="1:10" x14ac:dyDescent="0.25">
      <c r="A2287" s="169"/>
      <c r="B2287" s="169"/>
      <c r="C2287" s="169"/>
      <c r="D2287" s="169"/>
      <c r="E2287" s="169" t="s">
        <v>1053</v>
      </c>
      <c r="F2287" s="150">
        <v>6.84</v>
      </c>
      <c r="G2287" s="169" t="s">
        <v>1054</v>
      </c>
      <c r="H2287" s="150">
        <v>0</v>
      </c>
      <c r="I2287" s="169" t="s">
        <v>1055</v>
      </c>
      <c r="J2287" s="150">
        <v>6.84</v>
      </c>
    </row>
    <row r="2288" spans="1:10" ht="14.45" customHeight="1" x14ac:dyDescent="0.25">
      <c r="A2288" s="169"/>
      <c r="B2288" s="169"/>
      <c r="C2288" s="169"/>
      <c r="D2288" s="169"/>
      <c r="E2288" s="169" t="s">
        <v>2581</v>
      </c>
      <c r="F2288" s="150">
        <v>0</v>
      </c>
      <c r="G2288" s="169"/>
      <c r="H2288" s="351" t="s">
        <v>2582</v>
      </c>
      <c r="I2288" s="351"/>
      <c r="J2288" s="150">
        <v>19.64</v>
      </c>
    </row>
    <row r="2289" spans="1:10" ht="15.75" thickBot="1" x14ac:dyDescent="0.3">
      <c r="A2289" s="161"/>
      <c r="B2289" s="161"/>
      <c r="C2289" s="161"/>
      <c r="D2289" s="161"/>
      <c r="E2289" s="161"/>
      <c r="F2289" s="161"/>
      <c r="G2289" s="161" t="s">
        <v>1056</v>
      </c>
      <c r="H2289" s="151">
        <v>50</v>
      </c>
      <c r="I2289" s="161" t="s">
        <v>1057</v>
      </c>
      <c r="J2289" s="162">
        <v>982</v>
      </c>
    </row>
    <row r="2290" spans="1:10" ht="15.75" thickTop="1" x14ac:dyDescent="0.25">
      <c r="A2290" s="152"/>
      <c r="B2290" s="152"/>
      <c r="C2290" s="152"/>
      <c r="D2290" s="152"/>
      <c r="E2290" s="152"/>
      <c r="F2290" s="152"/>
      <c r="G2290" s="152"/>
      <c r="H2290" s="152"/>
      <c r="I2290" s="152"/>
      <c r="J2290" s="152"/>
    </row>
    <row r="2291" spans="1:10" x14ac:dyDescent="0.25">
      <c r="A2291" s="170" t="s">
        <v>2508</v>
      </c>
      <c r="B2291" s="139" t="s">
        <v>1029</v>
      </c>
      <c r="C2291" s="170" t="s">
        <v>1030</v>
      </c>
      <c r="D2291" s="170" t="s">
        <v>1031</v>
      </c>
      <c r="E2291" s="352" t="s">
        <v>1032</v>
      </c>
      <c r="F2291" s="352"/>
      <c r="G2291" s="140" t="s">
        <v>1033</v>
      </c>
      <c r="H2291" s="139" t="s">
        <v>1034</v>
      </c>
      <c r="I2291" s="139" t="s">
        <v>1035</v>
      </c>
      <c r="J2291" s="139" t="s">
        <v>1036</v>
      </c>
    </row>
    <row r="2292" spans="1:10" ht="26.45" customHeight="1" x14ac:dyDescent="0.25">
      <c r="A2292" s="171" t="s">
        <v>1037</v>
      </c>
      <c r="B2292" s="136" t="s">
        <v>944</v>
      </c>
      <c r="C2292" s="171" t="s">
        <v>180</v>
      </c>
      <c r="D2292" s="171" t="s">
        <v>945</v>
      </c>
      <c r="E2292" s="353" t="s">
        <v>1103</v>
      </c>
      <c r="F2292" s="353"/>
      <c r="G2292" s="137" t="s">
        <v>141</v>
      </c>
      <c r="H2292" s="141">
        <v>1</v>
      </c>
      <c r="I2292" s="138">
        <v>62.89</v>
      </c>
      <c r="J2292" s="138">
        <v>62.89</v>
      </c>
    </row>
    <row r="2293" spans="1:10" ht="25.5" x14ac:dyDescent="0.25">
      <c r="A2293" s="172" t="s">
        <v>1039</v>
      </c>
      <c r="B2293" s="142" t="s">
        <v>1586</v>
      </c>
      <c r="C2293" s="172" t="s">
        <v>180</v>
      </c>
      <c r="D2293" s="172" t="s">
        <v>1587</v>
      </c>
      <c r="E2293" s="350" t="s">
        <v>1042</v>
      </c>
      <c r="F2293" s="350"/>
      <c r="G2293" s="143" t="s">
        <v>1043</v>
      </c>
      <c r="H2293" s="144">
        <v>0.152</v>
      </c>
      <c r="I2293" s="145">
        <v>15.82</v>
      </c>
      <c r="J2293" s="145">
        <v>2.4</v>
      </c>
    </row>
    <row r="2294" spans="1:10" ht="25.5" x14ac:dyDescent="0.25">
      <c r="A2294" s="172" t="s">
        <v>1039</v>
      </c>
      <c r="B2294" s="142" t="s">
        <v>1588</v>
      </c>
      <c r="C2294" s="172" t="s">
        <v>180</v>
      </c>
      <c r="D2294" s="172" t="s">
        <v>1589</v>
      </c>
      <c r="E2294" s="350" t="s">
        <v>1042</v>
      </c>
      <c r="F2294" s="350"/>
      <c r="G2294" s="143" t="s">
        <v>1043</v>
      </c>
      <c r="H2294" s="144">
        <v>0.152</v>
      </c>
      <c r="I2294" s="145">
        <v>21.02</v>
      </c>
      <c r="J2294" s="145">
        <v>3.19</v>
      </c>
    </row>
    <row r="2295" spans="1:10" ht="38.25" x14ac:dyDescent="0.25">
      <c r="A2295" s="173" t="s">
        <v>1049</v>
      </c>
      <c r="B2295" s="146" t="s">
        <v>1720</v>
      </c>
      <c r="C2295" s="173" t="s">
        <v>180</v>
      </c>
      <c r="D2295" s="173" t="s">
        <v>1721</v>
      </c>
      <c r="E2295" s="349" t="s">
        <v>1052</v>
      </c>
      <c r="F2295" s="349"/>
      <c r="G2295" s="147" t="s">
        <v>141</v>
      </c>
      <c r="H2295" s="148">
        <v>1.0149999999999999</v>
      </c>
      <c r="I2295" s="149">
        <v>56.44</v>
      </c>
      <c r="J2295" s="149">
        <v>57.28</v>
      </c>
    </row>
    <row r="2296" spans="1:10" ht="25.5" x14ac:dyDescent="0.25">
      <c r="A2296" s="173" t="s">
        <v>1049</v>
      </c>
      <c r="B2296" s="146" t="s">
        <v>1658</v>
      </c>
      <c r="C2296" s="173" t="s">
        <v>180</v>
      </c>
      <c r="D2296" s="173" t="s">
        <v>1659</v>
      </c>
      <c r="E2296" s="349" t="s">
        <v>1052</v>
      </c>
      <c r="F2296" s="349"/>
      <c r="G2296" s="147" t="s">
        <v>187</v>
      </c>
      <c r="H2296" s="148">
        <v>8.9999999999999993E-3</v>
      </c>
      <c r="I2296" s="149">
        <v>2.79</v>
      </c>
      <c r="J2296" s="149">
        <v>0.02</v>
      </c>
    </row>
    <row r="2297" spans="1:10" x14ac:dyDescent="0.25">
      <c r="A2297" s="169"/>
      <c r="B2297" s="169"/>
      <c r="C2297" s="169"/>
      <c r="D2297" s="169"/>
      <c r="E2297" s="169" t="s">
        <v>1053</v>
      </c>
      <c r="F2297" s="150">
        <v>4.5199999999999996</v>
      </c>
      <c r="G2297" s="169" t="s">
        <v>1054</v>
      </c>
      <c r="H2297" s="150">
        <v>0</v>
      </c>
      <c r="I2297" s="169" t="s">
        <v>1055</v>
      </c>
      <c r="J2297" s="150">
        <v>4.5199999999999996</v>
      </c>
    </row>
    <row r="2298" spans="1:10" ht="14.45" customHeight="1" x14ac:dyDescent="0.25">
      <c r="A2298" s="169"/>
      <c r="B2298" s="169"/>
      <c r="C2298" s="169"/>
      <c r="D2298" s="169"/>
      <c r="E2298" s="169" t="s">
        <v>2581</v>
      </c>
      <c r="F2298" s="150">
        <v>0</v>
      </c>
      <c r="G2298" s="169"/>
      <c r="H2298" s="351" t="s">
        <v>2582</v>
      </c>
      <c r="I2298" s="351"/>
      <c r="J2298" s="150">
        <v>62.89</v>
      </c>
    </row>
    <row r="2299" spans="1:10" ht="15.75" thickBot="1" x14ac:dyDescent="0.3">
      <c r="A2299" s="161"/>
      <c r="B2299" s="161"/>
      <c r="C2299" s="161"/>
      <c r="D2299" s="161"/>
      <c r="E2299" s="161"/>
      <c r="F2299" s="161"/>
      <c r="G2299" s="161" t="s">
        <v>1056</v>
      </c>
      <c r="H2299" s="151">
        <v>120</v>
      </c>
      <c r="I2299" s="161" t="s">
        <v>1057</v>
      </c>
      <c r="J2299" s="162">
        <v>7546.8</v>
      </c>
    </row>
    <row r="2300" spans="1:10" ht="15.75" thickTop="1" x14ac:dyDescent="0.25">
      <c r="A2300" s="152"/>
      <c r="B2300" s="152"/>
      <c r="C2300" s="152"/>
      <c r="D2300" s="152"/>
      <c r="E2300" s="152"/>
      <c r="F2300" s="152"/>
      <c r="G2300" s="152"/>
      <c r="H2300" s="152"/>
      <c r="I2300" s="152"/>
      <c r="J2300" s="152"/>
    </row>
    <row r="2301" spans="1:10" x14ac:dyDescent="0.25">
      <c r="A2301" s="170" t="s">
        <v>2509</v>
      </c>
      <c r="B2301" s="139" t="s">
        <v>1029</v>
      </c>
      <c r="C2301" s="170" t="s">
        <v>1030</v>
      </c>
      <c r="D2301" s="170" t="s">
        <v>1031</v>
      </c>
      <c r="E2301" s="352" t="s">
        <v>1032</v>
      </c>
      <c r="F2301" s="352"/>
      <c r="G2301" s="140" t="s">
        <v>1033</v>
      </c>
      <c r="H2301" s="139" t="s">
        <v>1034</v>
      </c>
      <c r="I2301" s="139" t="s">
        <v>1035</v>
      </c>
      <c r="J2301" s="139" t="s">
        <v>1036</v>
      </c>
    </row>
    <row r="2302" spans="1:10" ht="26.45" customHeight="1" x14ac:dyDescent="0.25">
      <c r="A2302" s="171" t="s">
        <v>1037</v>
      </c>
      <c r="B2302" s="136" t="s">
        <v>946</v>
      </c>
      <c r="C2302" s="171" t="s">
        <v>180</v>
      </c>
      <c r="D2302" s="171" t="s">
        <v>947</v>
      </c>
      <c r="E2302" s="353" t="s">
        <v>1103</v>
      </c>
      <c r="F2302" s="353"/>
      <c r="G2302" s="137" t="s">
        <v>141</v>
      </c>
      <c r="H2302" s="141">
        <v>1</v>
      </c>
      <c r="I2302" s="138">
        <v>124.28</v>
      </c>
      <c r="J2302" s="138">
        <v>124.28</v>
      </c>
    </row>
    <row r="2303" spans="1:10" ht="25.5" x14ac:dyDescent="0.25">
      <c r="A2303" s="172" t="s">
        <v>1039</v>
      </c>
      <c r="B2303" s="142" t="s">
        <v>1586</v>
      </c>
      <c r="C2303" s="172" t="s">
        <v>180</v>
      </c>
      <c r="D2303" s="172" t="s">
        <v>1587</v>
      </c>
      <c r="E2303" s="350" t="s">
        <v>1042</v>
      </c>
      <c r="F2303" s="350"/>
      <c r="G2303" s="143" t="s">
        <v>1043</v>
      </c>
      <c r="H2303" s="144">
        <v>0.26300000000000001</v>
      </c>
      <c r="I2303" s="145">
        <v>15.82</v>
      </c>
      <c r="J2303" s="145">
        <v>4.16</v>
      </c>
    </row>
    <row r="2304" spans="1:10" ht="25.5" x14ac:dyDescent="0.25">
      <c r="A2304" s="172" t="s">
        <v>1039</v>
      </c>
      <c r="B2304" s="142" t="s">
        <v>1588</v>
      </c>
      <c r="C2304" s="172" t="s">
        <v>180</v>
      </c>
      <c r="D2304" s="172" t="s">
        <v>1589</v>
      </c>
      <c r="E2304" s="350" t="s">
        <v>1042</v>
      </c>
      <c r="F2304" s="350"/>
      <c r="G2304" s="143" t="s">
        <v>1043</v>
      </c>
      <c r="H2304" s="144">
        <v>0.26300000000000001</v>
      </c>
      <c r="I2304" s="145">
        <v>21.02</v>
      </c>
      <c r="J2304" s="145">
        <v>5.52</v>
      </c>
    </row>
    <row r="2305" spans="1:10" ht="38.25" x14ac:dyDescent="0.25">
      <c r="A2305" s="173" t="s">
        <v>1049</v>
      </c>
      <c r="B2305" s="146" t="s">
        <v>1722</v>
      </c>
      <c r="C2305" s="173" t="s">
        <v>180</v>
      </c>
      <c r="D2305" s="173" t="s">
        <v>1723</v>
      </c>
      <c r="E2305" s="349" t="s">
        <v>1052</v>
      </c>
      <c r="F2305" s="349"/>
      <c r="G2305" s="147" t="s">
        <v>141</v>
      </c>
      <c r="H2305" s="148">
        <v>1.0149999999999999</v>
      </c>
      <c r="I2305" s="149">
        <v>112.89</v>
      </c>
      <c r="J2305" s="149">
        <v>114.58</v>
      </c>
    </row>
    <row r="2306" spans="1:10" ht="25.5" x14ac:dyDescent="0.25">
      <c r="A2306" s="173" t="s">
        <v>1049</v>
      </c>
      <c r="B2306" s="146" t="s">
        <v>1658</v>
      </c>
      <c r="C2306" s="173" t="s">
        <v>180</v>
      </c>
      <c r="D2306" s="173" t="s">
        <v>1659</v>
      </c>
      <c r="E2306" s="349" t="s">
        <v>1052</v>
      </c>
      <c r="F2306" s="349"/>
      <c r="G2306" s="147" t="s">
        <v>187</v>
      </c>
      <c r="H2306" s="148">
        <v>8.9999999999999993E-3</v>
      </c>
      <c r="I2306" s="149">
        <v>2.79</v>
      </c>
      <c r="J2306" s="149">
        <v>0.02</v>
      </c>
    </row>
    <row r="2307" spans="1:10" x14ac:dyDescent="0.25">
      <c r="A2307" s="169"/>
      <c r="B2307" s="169"/>
      <c r="C2307" s="169"/>
      <c r="D2307" s="169"/>
      <c r="E2307" s="169" t="s">
        <v>1053</v>
      </c>
      <c r="F2307" s="150">
        <v>7.83</v>
      </c>
      <c r="G2307" s="169" t="s">
        <v>1054</v>
      </c>
      <c r="H2307" s="150">
        <v>0</v>
      </c>
      <c r="I2307" s="169" t="s">
        <v>1055</v>
      </c>
      <c r="J2307" s="150">
        <v>7.83</v>
      </c>
    </row>
    <row r="2308" spans="1:10" ht="14.45" customHeight="1" x14ac:dyDescent="0.25">
      <c r="A2308" s="169"/>
      <c r="B2308" s="169"/>
      <c r="C2308" s="169"/>
      <c r="D2308" s="169"/>
      <c r="E2308" s="169" t="s">
        <v>2581</v>
      </c>
      <c r="F2308" s="150">
        <v>0</v>
      </c>
      <c r="G2308" s="169"/>
      <c r="H2308" s="351" t="s">
        <v>2582</v>
      </c>
      <c r="I2308" s="351"/>
      <c r="J2308" s="150">
        <v>124.28</v>
      </c>
    </row>
    <row r="2309" spans="1:10" ht="15.75" thickBot="1" x14ac:dyDescent="0.3">
      <c r="A2309" s="161"/>
      <c r="B2309" s="161"/>
      <c r="C2309" s="161"/>
      <c r="D2309" s="161"/>
      <c r="E2309" s="161"/>
      <c r="F2309" s="161"/>
      <c r="G2309" s="161" t="s">
        <v>1056</v>
      </c>
      <c r="H2309" s="151">
        <v>240</v>
      </c>
      <c r="I2309" s="161" t="s">
        <v>1057</v>
      </c>
      <c r="J2309" s="162">
        <v>29827.200000000001</v>
      </c>
    </row>
    <row r="2310" spans="1:10" ht="15.75" thickTop="1" x14ac:dyDescent="0.25">
      <c r="A2310" s="152"/>
      <c r="B2310" s="152"/>
      <c r="C2310" s="152"/>
      <c r="D2310" s="152"/>
      <c r="E2310" s="152"/>
      <c r="F2310" s="152"/>
      <c r="G2310" s="152"/>
      <c r="H2310" s="152"/>
      <c r="I2310" s="152"/>
      <c r="J2310" s="152"/>
    </row>
    <row r="2311" spans="1:10" x14ac:dyDescent="0.25">
      <c r="A2311" s="170" t="s">
        <v>2510</v>
      </c>
      <c r="B2311" s="139" t="s">
        <v>1029</v>
      </c>
      <c r="C2311" s="170" t="s">
        <v>1030</v>
      </c>
      <c r="D2311" s="170" t="s">
        <v>1031</v>
      </c>
      <c r="E2311" s="352" t="s">
        <v>1032</v>
      </c>
      <c r="F2311" s="352"/>
      <c r="G2311" s="140" t="s">
        <v>1033</v>
      </c>
      <c r="H2311" s="139" t="s">
        <v>1034</v>
      </c>
      <c r="I2311" s="139" t="s">
        <v>1035</v>
      </c>
      <c r="J2311" s="139" t="s">
        <v>1036</v>
      </c>
    </row>
    <row r="2312" spans="1:10" ht="38.25" x14ac:dyDescent="0.25">
      <c r="A2312" s="171" t="s">
        <v>1037</v>
      </c>
      <c r="B2312" s="136" t="s">
        <v>948</v>
      </c>
      <c r="C2312" s="171" t="s">
        <v>949</v>
      </c>
      <c r="D2312" s="171" t="s">
        <v>2511</v>
      </c>
      <c r="E2312" s="353">
        <v>1003</v>
      </c>
      <c r="F2312" s="353"/>
      <c r="G2312" s="137" t="s">
        <v>2512</v>
      </c>
      <c r="H2312" s="141">
        <v>1</v>
      </c>
      <c r="I2312" s="138">
        <v>599.19000000000005</v>
      </c>
      <c r="J2312" s="138">
        <v>599.19000000000005</v>
      </c>
    </row>
    <row r="2313" spans="1:10" ht="51" x14ac:dyDescent="0.25">
      <c r="A2313" s="172" t="s">
        <v>1039</v>
      </c>
      <c r="B2313" s="142" t="s">
        <v>1724</v>
      </c>
      <c r="C2313" s="172" t="s">
        <v>949</v>
      </c>
      <c r="D2313" s="172" t="s">
        <v>1725</v>
      </c>
      <c r="E2313" s="350">
        <v>504</v>
      </c>
      <c r="F2313" s="350"/>
      <c r="G2313" s="143" t="s">
        <v>1726</v>
      </c>
      <c r="H2313" s="144">
        <v>0.56200000000000006</v>
      </c>
      <c r="I2313" s="145">
        <v>15.19</v>
      </c>
      <c r="J2313" s="145">
        <v>8.5299999999999994</v>
      </c>
    </row>
    <row r="2314" spans="1:10" ht="25.5" x14ac:dyDescent="0.25">
      <c r="A2314" s="172" t="s">
        <v>1039</v>
      </c>
      <c r="B2314" s="142" t="s">
        <v>1727</v>
      </c>
      <c r="C2314" s="172" t="s">
        <v>949</v>
      </c>
      <c r="D2314" s="172" t="s">
        <v>1728</v>
      </c>
      <c r="E2314" s="350">
        <v>503</v>
      </c>
      <c r="F2314" s="350"/>
      <c r="G2314" s="143" t="s">
        <v>1726</v>
      </c>
      <c r="H2314" s="144">
        <v>1.21</v>
      </c>
      <c r="I2314" s="145">
        <v>26.56</v>
      </c>
      <c r="J2314" s="145">
        <v>32.130000000000003</v>
      </c>
    </row>
    <row r="2315" spans="1:10" ht="25.5" x14ac:dyDescent="0.25">
      <c r="A2315" s="172" t="s">
        <v>1039</v>
      </c>
      <c r="B2315" s="142" t="s">
        <v>1729</v>
      </c>
      <c r="C2315" s="172" t="s">
        <v>949</v>
      </c>
      <c r="D2315" s="172" t="s">
        <v>1730</v>
      </c>
      <c r="E2315" s="350">
        <v>901</v>
      </c>
      <c r="F2315" s="350"/>
      <c r="G2315" s="143" t="s">
        <v>1726</v>
      </c>
      <c r="H2315" s="144">
        <v>5.67E-2</v>
      </c>
      <c r="I2315" s="145">
        <v>385</v>
      </c>
      <c r="J2315" s="145">
        <v>21.82</v>
      </c>
    </row>
    <row r="2316" spans="1:10" ht="25.5" x14ac:dyDescent="0.25">
      <c r="A2316" s="172" t="s">
        <v>1039</v>
      </c>
      <c r="B2316" s="142" t="s">
        <v>1731</v>
      </c>
      <c r="C2316" s="172" t="s">
        <v>949</v>
      </c>
      <c r="D2316" s="172" t="s">
        <v>1732</v>
      </c>
      <c r="E2316" s="350">
        <v>1504</v>
      </c>
      <c r="F2316" s="350"/>
      <c r="G2316" s="143" t="s">
        <v>1733</v>
      </c>
      <c r="H2316" s="144">
        <v>4.4800000000000004</v>
      </c>
      <c r="I2316" s="145">
        <v>5.63</v>
      </c>
      <c r="J2316" s="145">
        <v>25.22</v>
      </c>
    </row>
    <row r="2317" spans="1:10" ht="25.5" x14ac:dyDescent="0.25">
      <c r="A2317" s="172" t="s">
        <v>1039</v>
      </c>
      <c r="B2317" s="142" t="s">
        <v>1734</v>
      </c>
      <c r="C2317" s="172" t="s">
        <v>949</v>
      </c>
      <c r="D2317" s="172" t="s">
        <v>1735</v>
      </c>
      <c r="E2317" s="350">
        <v>1504</v>
      </c>
      <c r="F2317" s="350"/>
      <c r="G2317" s="143" t="s">
        <v>1733</v>
      </c>
      <c r="H2317" s="144">
        <v>2.2400000000000002</v>
      </c>
      <c r="I2317" s="145">
        <v>44.47</v>
      </c>
      <c r="J2317" s="145">
        <v>99.61</v>
      </c>
    </row>
    <row r="2318" spans="1:10" ht="25.5" x14ac:dyDescent="0.25">
      <c r="A2318" s="172" t="s">
        <v>1039</v>
      </c>
      <c r="B2318" s="142" t="s">
        <v>1736</v>
      </c>
      <c r="C2318" s="172" t="s">
        <v>949</v>
      </c>
      <c r="D2318" s="172" t="s">
        <v>1737</v>
      </c>
      <c r="E2318" s="350">
        <v>1501</v>
      </c>
      <c r="F2318" s="350"/>
      <c r="G2318" s="143" t="s">
        <v>1726</v>
      </c>
      <c r="H2318" s="144">
        <v>0.38400000000000001</v>
      </c>
      <c r="I2318" s="145">
        <v>521.62</v>
      </c>
      <c r="J2318" s="145">
        <v>200.3</v>
      </c>
    </row>
    <row r="2319" spans="1:10" ht="25.5" x14ac:dyDescent="0.25">
      <c r="A2319" s="172" t="s">
        <v>1039</v>
      </c>
      <c r="B2319" s="142" t="s">
        <v>1738</v>
      </c>
      <c r="C2319" s="172" t="s">
        <v>949</v>
      </c>
      <c r="D2319" s="172" t="s">
        <v>1739</v>
      </c>
      <c r="E2319" s="350">
        <v>5031</v>
      </c>
      <c r="F2319" s="350"/>
      <c r="G2319" s="143" t="s">
        <v>1733</v>
      </c>
      <c r="H2319" s="144">
        <v>0.81</v>
      </c>
      <c r="I2319" s="145">
        <v>148.71</v>
      </c>
      <c r="J2319" s="145">
        <v>120.45</v>
      </c>
    </row>
    <row r="2320" spans="1:10" ht="25.5" x14ac:dyDescent="0.25">
      <c r="A2320" s="172" t="s">
        <v>1039</v>
      </c>
      <c r="B2320" s="142" t="s">
        <v>1740</v>
      </c>
      <c r="C2320" s="172" t="s">
        <v>949</v>
      </c>
      <c r="D2320" s="172" t="s">
        <v>1741</v>
      </c>
      <c r="E2320" s="350">
        <v>5052</v>
      </c>
      <c r="F2320" s="350"/>
      <c r="G2320" s="143" t="s">
        <v>1726</v>
      </c>
      <c r="H2320" s="144">
        <v>0.77759999999999996</v>
      </c>
      <c r="I2320" s="145">
        <v>8.0299999999999994</v>
      </c>
      <c r="J2320" s="145">
        <v>6.24</v>
      </c>
    </row>
    <row r="2321" spans="1:10" ht="25.5" x14ac:dyDescent="0.25">
      <c r="A2321" s="172" t="s">
        <v>1039</v>
      </c>
      <c r="B2321" s="142" t="s">
        <v>1742</v>
      </c>
      <c r="C2321" s="172" t="s">
        <v>949</v>
      </c>
      <c r="D2321" s="172" t="s">
        <v>1743</v>
      </c>
      <c r="E2321" s="350">
        <v>5026</v>
      </c>
      <c r="F2321" s="350"/>
      <c r="G2321" s="143" t="s">
        <v>1726</v>
      </c>
      <c r="H2321" s="144">
        <v>6.4799999999999996E-2</v>
      </c>
      <c r="I2321" s="145">
        <v>1310.05</v>
      </c>
      <c r="J2321" s="145">
        <v>84.89</v>
      </c>
    </row>
    <row r="2322" spans="1:10" x14ac:dyDescent="0.25">
      <c r="A2322" s="169"/>
      <c r="B2322" s="169"/>
      <c r="C2322" s="169"/>
      <c r="D2322" s="169"/>
      <c r="E2322" s="169" t="s">
        <v>1053</v>
      </c>
      <c r="F2322" s="150">
        <v>271.82</v>
      </c>
      <c r="G2322" s="169" t="s">
        <v>1054</v>
      </c>
      <c r="H2322" s="150">
        <v>0</v>
      </c>
      <c r="I2322" s="169" t="s">
        <v>1055</v>
      </c>
      <c r="J2322" s="150">
        <v>271.82</v>
      </c>
    </row>
    <row r="2323" spans="1:10" ht="14.45" customHeight="1" x14ac:dyDescent="0.25">
      <c r="A2323" s="169"/>
      <c r="B2323" s="169"/>
      <c r="C2323" s="169"/>
      <c r="D2323" s="169"/>
      <c r="E2323" s="169" t="s">
        <v>2581</v>
      </c>
      <c r="F2323" s="150">
        <v>0</v>
      </c>
      <c r="G2323" s="169"/>
      <c r="H2323" s="351" t="s">
        <v>2582</v>
      </c>
      <c r="I2323" s="351"/>
      <c r="J2323" s="150">
        <v>599.19000000000005</v>
      </c>
    </row>
    <row r="2324" spans="1:10" ht="15.75" thickBot="1" x14ac:dyDescent="0.3">
      <c r="A2324" s="161"/>
      <c r="B2324" s="161"/>
      <c r="C2324" s="161"/>
      <c r="D2324" s="161"/>
      <c r="E2324" s="161"/>
      <c r="F2324" s="161"/>
      <c r="G2324" s="161" t="s">
        <v>1056</v>
      </c>
      <c r="H2324" s="151">
        <v>1</v>
      </c>
      <c r="I2324" s="161" t="s">
        <v>1057</v>
      </c>
      <c r="J2324" s="162">
        <v>599.19000000000005</v>
      </c>
    </row>
    <row r="2325" spans="1:10" ht="15.75" thickTop="1" x14ac:dyDescent="0.25">
      <c r="A2325" s="152"/>
      <c r="B2325" s="152"/>
      <c r="C2325" s="152"/>
      <c r="D2325" s="152"/>
      <c r="E2325" s="152"/>
      <c r="F2325" s="152"/>
      <c r="G2325" s="152"/>
      <c r="H2325" s="152"/>
      <c r="I2325" s="152"/>
      <c r="J2325" s="152"/>
    </row>
    <row r="2326" spans="1:10" x14ac:dyDescent="0.25">
      <c r="A2326" s="170" t="s">
        <v>2513</v>
      </c>
      <c r="B2326" s="139" t="s">
        <v>1029</v>
      </c>
      <c r="C2326" s="170" t="s">
        <v>1030</v>
      </c>
      <c r="D2326" s="170" t="s">
        <v>1031</v>
      </c>
      <c r="E2326" s="352" t="s">
        <v>1032</v>
      </c>
      <c r="F2326" s="352"/>
      <c r="G2326" s="140" t="s">
        <v>1033</v>
      </c>
      <c r="H2326" s="139" t="s">
        <v>1034</v>
      </c>
      <c r="I2326" s="139" t="s">
        <v>1035</v>
      </c>
      <c r="J2326" s="139" t="s">
        <v>1036</v>
      </c>
    </row>
    <row r="2327" spans="1:10" ht="25.5" x14ac:dyDescent="0.25">
      <c r="A2327" s="171" t="s">
        <v>1037</v>
      </c>
      <c r="B2327" s="136" t="s">
        <v>953</v>
      </c>
      <c r="C2327" s="171" t="s">
        <v>479</v>
      </c>
      <c r="D2327" s="171" t="s">
        <v>2514</v>
      </c>
      <c r="E2327" s="353">
        <v>61</v>
      </c>
      <c r="F2327" s="353"/>
      <c r="G2327" s="137" t="s">
        <v>141</v>
      </c>
      <c r="H2327" s="141">
        <v>1</v>
      </c>
      <c r="I2327" s="138">
        <v>166.65</v>
      </c>
      <c r="J2327" s="138">
        <v>166.65</v>
      </c>
    </row>
    <row r="2328" spans="1:10" ht="25.5" x14ac:dyDescent="0.25">
      <c r="A2328" s="172" t="s">
        <v>1039</v>
      </c>
      <c r="B2328" s="142" t="s">
        <v>1586</v>
      </c>
      <c r="C2328" s="172" t="s">
        <v>180</v>
      </c>
      <c r="D2328" s="172" t="s">
        <v>1587</v>
      </c>
      <c r="E2328" s="350" t="s">
        <v>1042</v>
      </c>
      <c r="F2328" s="350"/>
      <c r="G2328" s="143" t="s">
        <v>1043</v>
      </c>
      <c r="H2328" s="144">
        <v>0.93700000000000006</v>
      </c>
      <c r="I2328" s="145">
        <v>15.82</v>
      </c>
      <c r="J2328" s="145">
        <v>14.82</v>
      </c>
    </row>
    <row r="2329" spans="1:10" ht="25.5" x14ac:dyDescent="0.25">
      <c r="A2329" s="172" t="s">
        <v>1039</v>
      </c>
      <c r="B2329" s="142" t="s">
        <v>1588</v>
      </c>
      <c r="C2329" s="172" t="s">
        <v>180</v>
      </c>
      <c r="D2329" s="172" t="s">
        <v>1589</v>
      </c>
      <c r="E2329" s="350" t="s">
        <v>1042</v>
      </c>
      <c r="F2329" s="350"/>
      <c r="G2329" s="143" t="s">
        <v>1043</v>
      </c>
      <c r="H2329" s="144">
        <v>0.93700000000000006</v>
      </c>
      <c r="I2329" s="145">
        <v>21.02</v>
      </c>
      <c r="J2329" s="145">
        <v>19.690000000000001</v>
      </c>
    </row>
    <row r="2330" spans="1:10" x14ac:dyDescent="0.25">
      <c r="A2330" s="173" t="s">
        <v>1049</v>
      </c>
      <c r="B2330" s="146" t="s">
        <v>1752</v>
      </c>
      <c r="C2330" s="173" t="s">
        <v>479</v>
      </c>
      <c r="D2330" s="173" t="s">
        <v>2783</v>
      </c>
      <c r="E2330" s="349" t="s">
        <v>1052</v>
      </c>
      <c r="F2330" s="349"/>
      <c r="G2330" s="147" t="s">
        <v>141</v>
      </c>
      <c r="H2330" s="148">
        <v>1.05</v>
      </c>
      <c r="I2330" s="149">
        <v>125.85</v>
      </c>
      <c r="J2330" s="149">
        <v>132.13999999999999</v>
      </c>
    </row>
    <row r="2331" spans="1:10" x14ac:dyDescent="0.25">
      <c r="A2331" s="169"/>
      <c r="B2331" s="169"/>
      <c r="C2331" s="169"/>
      <c r="D2331" s="169"/>
      <c r="E2331" s="169" t="s">
        <v>1053</v>
      </c>
      <c r="F2331" s="150">
        <v>27.91</v>
      </c>
      <c r="G2331" s="169" t="s">
        <v>1054</v>
      </c>
      <c r="H2331" s="150">
        <v>0</v>
      </c>
      <c r="I2331" s="169" t="s">
        <v>1055</v>
      </c>
      <c r="J2331" s="150">
        <v>27.91</v>
      </c>
    </row>
    <row r="2332" spans="1:10" ht="14.45" customHeight="1" x14ac:dyDescent="0.25">
      <c r="A2332" s="169"/>
      <c r="B2332" s="169"/>
      <c r="C2332" s="169"/>
      <c r="D2332" s="169"/>
      <c r="E2332" s="169" t="s">
        <v>2581</v>
      </c>
      <c r="F2332" s="150">
        <v>0</v>
      </c>
      <c r="G2332" s="169"/>
      <c r="H2332" s="351" t="s">
        <v>2582</v>
      </c>
      <c r="I2332" s="351"/>
      <c r="J2332" s="150">
        <v>166.65</v>
      </c>
    </row>
    <row r="2333" spans="1:10" ht="15.75" thickBot="1" x14ac:dyDescent="0.3">
      <c r="A2333" s="161"/>
      <c r="B2333" s="161"/>
      <c r="C2333" s="161"/>
      <c r="D2333" s="161"/>
      <c r="E2333" s="161"/>
      <c r="F2333" s="161"/>
      <c r="G2333" s="161" t="s">
        <v>1056</v>
      </c>
      <c r="H2333" s="151">
        <v>6</v>
      </c>
      <c r="I2333" s="161" t="s">
        <v>1057</v>
      </c>
      <c r="J2333" s="162">
        <v>999.9</v>
      </c>
    </row>
    <row r="2334" spans="1:10" ht="15.75" thickTop="1" x14ac:dyDescent="0.25">
      <c r="A2334" s="152"/>
      <c r="B2334" s="152"/>
      <c r="C2334" s="152"/>
      <c r="D2334" s="152"/>
      <c r="E2334" s="152"/>
      <c r="F2334" s="152"/>
      <c r="G2334" s="152"/>
      <c r="H2334" s="152"/>
      <c r="I2334" s="152"/>
      <c r="J2334" s="152"/>
    </row>
    <row r="2335" spans="1:10" x14ac:dyDescent="0.25">
      <c r="A2335" s="174" t="s">
        <v>535</v>
      </c>
      <c r="B2335" s="174"/>
      <c r="C2335" s="174"/>
      <c r="D2335" s="174" t="s">
        <v>956</v>
      </c>
      <c r="E2335" s="174"/>
      <c r="F2335" s="354"/>
      <c r="G2335" s="354"/>
      <c r="H2335" s="166"/>
      <c r="I2335" s="174"/>
      <c r="J2335" s="167">
        <v>12180.67</v>
      </c>
    </row>
    <row r="2336" spans="1:10" x14ac:dyDescent="0.25">
      <c r="A2336" s="174" t="s">
        <v>2515</v>
      </c>
      <c r="B2336" s="174"/>
      <c r="C2336" s="174"/>
      <c r="D2336" s="174" t="s">
        <v>957</v>
      </c>
      <c r="E2336" s="174"/>
      <c r="F2336" s="354"/>
      <c r="G2336" s="354"/>
      <c r="H2336" s="166"/>
      <c r="I2336" s="174"/>
      <c r="J2336" s="167">
        <v>8625.18</v>
      </c>
    </row>
    <row r="2337" spans="1:10" x14ac:dyDescent="0.25">
      <c r="A2337" s="170" t="s">
        <v>2516</v>
      </c>
      <c r="B2337" s="139" t="s">
        <v>1029</v>
      </c>
      <c r="C2337" s="170" t="s">
        <v>1030</v>
      </c>
      <c r="D2337" s="170" t="s">
        <v>1031</v>
      </c>
      <c r="E2337" s="352" t="s">
        <v>1032</v>
      </c>
      <c r="F2337" s="352"/>
      <c r="G2337" s="140" t="s">
        <v>1033</v>
      </c>
      <c r="H2337" s="139" t="s">
        <v>1034</v>
      </c>
      <c r="I2337" s="139" t="s">
        <v>1035</v>
      </c>
      <c r="J2337" s="139" t="s">
        <v>1036</v>
      </c>
    </row>
    <row r="2338" spans="1:10" ht="25.5" x14ac:dyDescent="0.25">
      <c r="A2338" s="171" t="s">
        <v>1037</v>
      </c>
      <c r="B2338" s="136" t="s">
        <v>958</v>
      </c>
      <c r="C2338" s="171" t="s">
        <v>397</v>
      </c>
      <c r="D2338" s="171" t="s">
        <v>2517</v>
      </c>
      <c r="E2338" s="353" t="s">
        <v>1411</v>
      </c>
      <c r="F2338" s="353"/>
      <c r="G2338" s="137" t="s">
        <v>187</v>
      </c>
      <c r="H2338" s="141">
        <v>1</v>
      </c>
      <c r="I2338" s="138">
        <v>1.81</v>
      </c>
      <c r="J2338" s="138">
        <v>1.81</v>
      </c>
    </row>
    <row r="2339" spans="1:10" ht="25.5" x14ac:dyDescent="0.25">
      <c r="A2339" s="172" t="s">
        <v>1039</v>
      </c>
      <c r="B2339" s="142" t="s">
        <v>2784</v>
      </c>
      <c r="C2339" s="172" t="s">
        <v>397</v>
      </c>
      <c r="D2339" s="172" t="s">
        <v>2785</v>
      </c>
      <c r="E2339" s="350" t="s">
        <v>2065</v>
      </c>
      <c r="F2339" s="350"/>
      <c r="G2339" s="143" t="s">
        <v>1685</v>
      </c>
      <c r="H2339" s="144">
        <v>0.01</v>
      </c>
      <c r="I2339" s="145">
        <v>2.79</v>
      </c>
      <c r="J2339" s="145">
        <v>0.02</v>
      </c>
    </row>
    <row r="2340" spans="1:10" ht="25.5" x14ac:dyDescent="0.25">
      <c r="A2340" s="173" t="s">
        <v>1049</v>
      </c>
      <c r="B2340" s="146" t="s">
        <v>1768</v>
      </c>
      <c r="C2340" s="173" t="s">
        <v>397</v>
      </c>
      <c r="D2340" s="173" t="s">
        <v>1769</v>
      </c>
      <c r="E2340" s="349" t="s">
        <v>1052</v>
      </c>
      <c r="F2340" s="349"/>
      <c r="G2340" s="147" t="s">
        <v>692</v>
      </c>
      <c r="H2340" s="148">
        <v>1</v>
      </c>
      <c r="I2340" s="149">
        <v>1.62</v>
      </c>
      <c r="J2340" s="149">
        <v>1.62</v>
      </c>
    </row>
    <row r="2341" spans="1:10" x14ac:dyDescent="0.25">
      <c r="A2341" s="173" t="s">
        <v>1049</v>
      </c>
      <c r="B2341" s="146" t="s">
        <v>2786</v>
      </c>
      <c r="C2341" s="173" t="s">
        <v>180</v>
      </c>
      <c r="D2341" s="173" t="s">
        <v>1571</v>
      </c>
      <c r="E2341" s="349" t="s">
        <v>1325</v>
      </c>
      <c r="F2341" s="349"/>
      <c r="G2341" s="147" t="s">
        <v>1043</v>
      </c>
      <c r="H2341" s="148">
        <v>0.01</v>
      </c>
      <c r="I2341" s="149">
        <v>17.07</v>
      </c>
      <c r="J2341" s="149">
        <v>0.17</v>
      </c>
    </row>
    <row r="2342" spans="1:10" x14ac:dyDescent="0.25">
      <c r="A2342" s="169"/>
      <c r="B2342" s="169"/>
      <c r="C2342" s="169"/>
      <c r="D2342" s="169"/>
      <c r="E2342" s="169" t="s">
        <v>1053</v>
      </c>
      <c r="F2342" s="150">
        <v>0.17</v>
      </c>
      <c r="G2342" s="169" t="s">
        <v>1054</v>
      </c>
      <c r="H2342" s="150">
        <v>0</v>
      </c>
      <c r="I2342" s="169" t="s">
        <v>1055</v>
      </c>
      <c r="J2342" s="150">
        <v>0.17</v>
      </c>
    </row>
    <row r="2343" spans="1:10" ht="14.45" customHeight="1" x14ac:dyDescent="0.25">
      <c r="A2343" s="169"/>
      <c r="B2343" s="169"/>
      <c r="C2343" s="169"/>
      <c r="D2343" s="169"/>
      <c r="E2343" s="169" t="s">
        <v>2581</v>
      </c>
      <c r="F2343" s="150">
        <v>0</v>
      </c>
      <c r="G2343" s="169"/>
      <c r="H2343" s="351" t="s">
        <v>2582</v>
      </c>
      <c r="I2343" s="351"/>
      <c r="J2343" s="150">
        <v>1.81</v>
      </c>
    </row>
    <row r="2344" spans="1:10" ht="15.75" thickBot="1" x14ac:dyDescent="0.3">
      <c r="A2344" s="161"/>
      <c r="B2344" s="161"/>
      <c r="C2344" s="161"/>
      <c r="D2344" s="161"/>
      <c r="E2344" s="161"/>
      <c r="F2344" s="161"/>
      <c r="G2344" s="161" t="s">
        <v>1056</v>
      </c>
      <c r="H2344" s="151">
        <v>233</v>
      </c>
      <c r="I2344" s="161" t="s">
        <v>1057</v>
      </c>
      <c r="J2344" s="162">
        <v>421.73</v>
      </c>
    </row>
    <row r="2345" spans="1:10" ht="15.75" thickTop="1" x14ac:dyDescent="0.25">
      <c r="A2345" s="152"/>
      <c r="B2345" s="152"/>
      <c r="C2345" s="152"/>
      <c r="D2345" s="152"/>
      <c r="E2345" s="152"/>
      <c r="F2345" s="152"/>
      <c r="G2345" s="152"/>
      <c r="H2345" s="152"/>
      <c r="I2345" s="152"/>
      <c r="J2345" s="152"/>
    </row>
    <row r="2346" spans="1:10" x14ac:dyDescent="0.25">
      <c r="A2346" s="170" t="s">
        <v>2518</v>
      </c>
      <c r="B2346" s="139" t="s">
        <v>1029</v>
      </c>
      <c r="C2346" s="170" t="s">
        <v>1030</v>
      </c>
      <c r="D2346" s="170" t="s">
        <v>1031</v>
      </c>
      <c r="E2346" s="352" t="s">
        <v>1032</v>
      </c>
      <c r="F2346" s="352"/>
      <c r="G2346" s="140" t="s">
        <v>1033</v>
      </c>
      <c r="H2346" s="139" t="s">
        <v>1034</v>
      </c>
      <c r="I2346" s="139" t="s">
        <v>1035</v>
      </c>
      <c r="J2346" s="139" t="s">
        <v>1036</v>
      </c>
    </row>
    <row r="2347" spans="1:10" ht="26.45" customHeight="1" x14ac:dyDescent="0.25">
      <c r="A2347" s="171" t="s">
        <v>1037</v>
      </c>
      <c r="B2347" s="136" t="s">
        <v>913</v>
      </c>
      <c r="C2347" s="171" t="s">
        <v>180</v>
      </c>
      <c r="D2347" s="171" t="s">
        <v>914</v>
      </c>
      <c r="E2347" s="353" t="s">
        <v>1103</v>
      </c>
      <c r="F2347" s="353"/>
      <c r="G2347" s="137" t="s">
        <v>187</v>
      </c>
      <c r="H2347" s="141">
        <v>1</v>
      </c>
      <c r="I2347" s="138">
        <v>15.52</v>
      </c>
      <c r="J2347" s="138">
        <v>15.52</v>
      </c>
    </row>
    <row r="2348" spans="1:10" ht="25.5" x14ac:dyDescent="0.25">
      <c r="A2348" s="172" t="s">
        <v>1039</v>
      </c>
      <c r="B2348" s="142" t="s">
        <v>1586</v>
      </c>
      <c r="C2348" s="172" t="s">
        <v>180</v>
      </c>
      <c r="D2348" s="172" t="s">
        <v>1587</v>
      </c>
      <c r="E2348" s="350" t="s">
        <v>1042</v>
      </c>
      <c r="F2348" s="350"/>
      <c r="G2348" s="143" t="s">
        <v>1043</v>
      </c>
      <c r="H2348" s="144">
        <v>0.3</v>
      </c>
      <c r="I2348" s="145">
        <v>15.82</v>
      </c>
      <c r="J2348" s="145">
        <v>4.74</v>
      </c>
    </row>
    <row r="2349" spans="1:10" ht="25.5" x14ac:dyDescent="0.25">
      <c r="A2349" s="172" t="s">
        <v>1039</v>
      </c>
      <c r="B2349" s="142" t="s">
        <v>1588</v>
      </c>
      <c r="C2349" s="172" t="s">
        <v>180</v>
      </c>
      <c r="D2349" s="172" t="s">
        <v>1589</v>
      </c>
      <c r="E2349" s="350" t="s">
        <v>1042</v>
      </c>
      <c r="F2349" s="350"/>
      <c r="G2349" s="143" t="s">
        <v>1043</v>
      </c>
      <c r="H2349" s="144">
        <v>0.3</v>
      </c>
      <c r="I2349" s="145">
        <v>21.02</v>
      </c>
      <c r="J2349" s="145">
        <v>6.3</v>
      </c>
    </row>
    <row r="2350" spans="1:10" ht="25.5" x14ac:dyDescent="0.25">
      <c r="A2350" s="173" t="s">
        <v>1049</v>
      </c>
      <c r="B2350" s="146" t="s">
        <v>1676</v>
      </c>
      <c r="C2350" s="173" t="s">
        <v>180</v>
      </c>
      <c r="D2350" s="173" t="s">
        <v>1677</v>
      </c>
      <c r="E2350" s="349" t="s">
        <v>1052</v>
      </c>
      <c r="F2350" s="349"/>
      <c r="G2350" s="147" t="s">
        <v>187</v>
      </c>
      <c r="H2350" s="148">
        <v>1</v>
      </c>
      <c r="I2350" s="149">
        <v>4.4800000000000004</v>
      </c>
      <c r="J2350" s="149">
        <v>4.4800000000000004</v>
      </c>
    </row>
    <row r="2351" spans="1:10" x14ac:dyDescent="0.25">
      <c r="A2351" s="169"/>
      <c r="B2351" s="169"/>
      <c r="C2351" s="169"/>
      <c r="D2351" s="169"/>
      <c r="E2351" s="169" t="s">
        <v>1053</v>
      </c>
      <c r="F2351" s="150">
        <v>8.94</v>
      </c>
      <c r="G2351" s="169" t="s">
        <v>1054</v>
      </c>
      <c r="H2351" s="150">
        <v>0</v>
      </c>
      <c r="I2351" s="169" t="s">
        <v>1055</v>
      </c>
      <c r="J2351" s="150">
        <v>8.94</v>
      </c>
    </row>
    <row r="2352" spans="1:10" ht="14.45" customHeight="1" x14ac:dyDescent="0.25">
      <c r="A2352" s="169"/>
      <c r="B2352" s="169"/>
      <c r="C2352" s="169"/>
      <c r="D2352" s="169"/>
      <c r="E2352" s="169" t="s">
        <v>2581</v>
      </c>
      <c r="F2352" s="150">
        <v>0</v>
      </c>
      <c r="G2352" s="169"/>
      <c r="H2352" s="351" t="s">
        <v>2582</v>
      </c>
      <c r="I2352" s="351"/>
      <c r="J2352" s="150">
        <v>15.52</v>
      </c>
    </row>
    <row r="2353" spans="1:10" ht="15.75" thickBot="1" x14ac:dyDescent="0.3">
      <c r="A2353" s="161"/>
      <c r="B2353" s="161"/>
      <c r="C2353" s="161"/>
      <c r="D2353" s="161"/>
      <c r="E2353" s="161"/>
      <c r="F2353" s="161"/>
      <c r="G2353" s="161" t="s">
        <v>1056</v>
      </c>
      <c r="H2353" s="151">
        <v>52</v>
      </c>
      <c r="I2353" s="161" t="s">
        <v>1057</v>
      </c>
      <c r="J2353" s="162">
        <v>807.04</v>
      </c>
    </row>
    <row r="2354" spans="1:10" ht="15.75" thickTop="1" x14ac:dyDescent="0.25">
      <c r="A2354" s="152"/>
      <c r="B2354" s="152"/>
      <c r="C2354" s="152"/>
      <c r="D2354" s="152"/>
      <c r="E2354" s="152"/>
      <c r="F2354" s="152"/>
      <c r="G2354" s="152"/>
      <c r="H2354" s="152"/>
      <c r="I2354" s="152"/>
      <c r="J2354" s="152"/>
    </row>
    <row r="2355" spans="1:10" x14ac:dyDescent="0.25">
      <c r="A2355" s="170" t="s">
        <v>2519</v>
      </c>
      <c r="B2355" s="139" t="s">
        <v>1029</v>
      </c>
      <c r="C2355" s="170" t="s">
        <v>1030</v>
      </c>
      <c r="D2355" s="170" t="s">
        <v>1031</v>
      </c>
      <c r="E2355" s="352" t="s">
        <v>1032</v>
      </c>
      <c r="F2355" s="352"/>
      <c r="G2355" s="140" t="s">
        <v>1033</v>
      </c>
      <c r="H2355" s="139" t="s">
        <v>1034</v>
      </c>
      <c r="I2355" s="139" t="s">
        <v>1035</v>
      </c>
      <c r="J2355" s="139" t="s">
        <v>1036</v>
      </c>
    </row>
    <row r="2356" spans="1:10" ht="25.5" x14ac:dyDescent="0.25">
      <c r="A2356" s="171" t="s">
        <v>1037</v>
      </c>
      <c r="B2356" s="136" t="s">
        <v>959</v>
      </c>
      <c r="C2356" s="171" t="s">
        <v>397</v>
      </c>
      <c r="D2356" s="171" t="s">
        <v>2520</v>
      </c>
      <c r="E2356" s="353" t="s">
        <v>1770</v>
      </c>
      <c r="F2356" s="353"/>
      <c r="G2356" s="137" t="s">
        <v>187</v>
      </c>
      <c r="H2356" s="141">
        <v>1</v>
      </c>
      <c r="I2356" s="138">
        <v>23.95</v>
      </c>
      <c r="J2356" s="138">
        <v>23.95</v>
      </c>
    </row>
    <row r="2357" spans="1:10" ht="25.5" x14ac:dyDescent="0.25">
      <c r="A2357" s="172" t="s">
        <v>1039</v>
      </c>
      <c r="B2357" s="142" t="s">
        <v>2063</v>
      </c>
      <c r="C2357" s="172" t="s">
        <v>397</v>
      </c>
      <c r="D2357" s="172" t="s">
        <v>2064</v>
      </c>
      <c r="E2357" s="350" t="s">
        <v>2065</v>
      </c>
      <c r="F2357" s="350"/>
      <c r="G2357" s="143" t="s">
        <v>1685</v>
      </c>
      <c r="H2357" s="144">
        <v>0.5</v>
      </c>
      <c r="I2357" s="145">
        <v>2.9</v>
      </c>
      <c r="J2357" s="145">
        <v>1.45</v>
      </c>
    </row>
    <row r="2358" spans="1:10" ht="25.5" x14ac:dyDescent="0.25">
      <c r="A2358" s="172" t="s">
        <v>1039</v>
      </c>
      <c r="B2358" s="142" t="s">
        <v>2066</v>
      </c>
      <c r="C2358" s="172" t="s">
        <v>397</v>
      </c>
      <c r="D2358" s="172" t="s">
        <v>2067</v>
      </c>
      <c r="E2358" s="350" t="s">
        <v>2065</v>
      </c>
      <c r="F2358" s="350"/>
      <c r="G2358" s="143" t="s">
        <v>1685</v>
      </c>
      <c r="H2358" s="144">
        <v>0.5</v>
      </c>
      <c r="I2358" s="145">
        <v>2.78</v>
      </c>
      <c r="J2358" s="145">
        <v>1.39</v>
      </c>
    </row>
    <row r="2359" spans="1:10" x14ac:dyDescent="0.25">
      <c r="A2359" s="173" t="s">
        <v>1049</v>
      </c>
      <c r="B2359" s="146" t="s">
        <v>1771</v>
      </c>
      <c r="C2359" s="173" t="s">
        <v>397</v>
      </c>
      <c r="D2359" s="173" t="s">
        <v>1772</v>
      </c>
      <c r="E2359" s="349" t="s">
        <v>1052</v>
      </c>
      <c r="F2359" s="349"/>
      <c r="G2359" s="147" t="s">
        <v>692</v>
      </c>
      <c r="H2359" s="148">
        <v>1</v>
      </c>
      <c r="I2359" s="149">
        <v>7</v>
      </c>
      <c r="J2359" s="149">
        <v>7</v>
      </c>
    </row>
    <row r="2360" spans="1:10" x14ac:dyDescent="0.25">
      <c r="A2360" s="173" t="s">
        <v>1049</v>
      </c>
      <c r="B2360" s="146" t="s">
        <v>2072</v>
      </c>
      <c r="C2360" s="173" t="s">
        <v>180</v>
      </c>
      <c r="D2360" s="173" t="s">
        <v>2020</v>
      </c>
      <c r="E2360" s="349" t="s">
        <v>1325</v>
      </c>
      <c r="F2360" s="349"/>
      <c r="G2360" s="147" t="s">
        <v>1043</v>
      </c>
      <c r="H2360" s="148">
        <v>0.5</v>
      </c>
      <c r="I2360" s="149">
        <v>17.07</v>
      </c>
      <c r="J2360" s="149">
        <v>8.5299999999999994</v>
      </c>
    </row>
    <row r="2361" spans="1:10" x14ac:dyDescent="0.25">
      <c r="A2361" s="173" t="s">
        <v>1049</v>
      </c>
      <c r="B2361" s="146" t="s">
        <v>2075</v>
      </c>
      <c r="C2361" s="173" t="s">
        <v>180</v>
      </c>
      <c r="D2361" s="173" t="s">
        <v>2076</v>
      </c>
      <c r="E2361" s="349" t="s">
        <v>1325</v>
      </c>
      <c r="F2361" s="349"/>
      <c r="G2361" s="147" t="s">
        <v>1043</v>
      </c>
      <c r="H2361" s="148">
        <v>0.5</v>
      </c>
      <c r="I2361" s="149">
        <v>11.16</v>
      </c>
      <c r="J2361" s="149">
        <v>5.58</v>
      </c>
    </row>
    <row r="2362" spans="1:10" x14ac:dyDescent="0.25">
      <c r="A2362" s="169"/>
      <c r="B2362" s="169"/>
      <c r="C2362" s="169"/>
      <c r="D2362" s="169"/>
      <c r="E2362" s="169" t="s">
        <v>1053</v>
      </c>
      <c r="F2362" s="150">
        <v>14.11</v>
      </c>
      <c r="G2362" s="169" t="s">
        <v>1054</v>
      </c>
      <c r="H2362" s="150">
        <v>0</v>
      </c>
      <c r="I2362" s="169" t="s">
        <v>1055</v>
      </c>
      <c r="J2362" s="150">
        <v>14.11</v>
      </c>
    </row>
    <row r="2363" spans="1:10" ht="14.45" customHeight="1" x14ac:dyDescent="0.25">
      <c r="A2363" s="169"/>
      <c r="B2363" s="169"/>
      <c r="C2363" s="169"/>
      <c r="D2363" s="169"/>
      <c r="E2363" s="169" t="s">
        <v>2581</v>
      </c>
      <c r="F2363" s="150">
        <v>0</v>
      </c>
      <c r="G2363" s="169"/>
      <c r="H2363" s="351" t="s">
        <v>2582</v>
      </c>
      <c r="I2363" s="351"/>
      <c r="J2363" s="150">
        <v>23.95</v>
      </c>
    </row>
    <row r="2364" spans="1:10" ht="15.75" thickBot="1" x14ac:dyDescent="0.3">
      <c r="A2364" s="161"/>
      <c r="B2364" s="161"/>
      <c r="C2364" s="161"/>
      <c r="D2364" s="161"/>
      <c r="E2364" s="161"/>
      <c r="F2364" s="161"/>
      <c r="G2364" s="161" t="s">
        <v>1056</v>
      </c>
      <c r="H2364" s="151">
        <v>52</v>
      </c>
      <c r="I2364" s="161" t="s">
        <v>1057</v>
      </c>
      <c r="J2364" s="162">
        <v>1245.4000000000001</v>
      </c>
    </row>
    <row r="2365" spans="1:10" ht="15.75" thickTop="1" x14ac:dyDescent="0.25">
      <c r="A2365" s="152"/>
      <c r="B2365" s="152"/>
      <c r="C2365" s="152"/>
      <c r="D2365" s="152"/>
      <c r="E2365" s="152"/>
      <c r="F2365" s="152"/>
      <c r="G2365" s="152"/>
      <c r="H2365" s="152"/>
      <c r="I2365" s="152"/>
      <c r="J2365" s="152"/>
    </row>
    <row r="2366" spans="1:10" x14ac:dyDescent="0.25">
      <c r="A2366" s="170" t="s">
        <v>2521</v>
      </c>
      <c r="B2366" s="139" t="s">
        <v>1029</v>
      </c>
      <c r="C2366" s="170" t="s">
        <v>1030</v>
      </c>
      <c r="D2366" s="170" t="s">
        <v>1031</v>
      </c>
      <c r="E2366" s="352" t="s">
        <v>1032</v>
      </c>
      <c r="F2366" s="352"/>
      <c r="G2366" s="140" t="s">
        <v>1033</v>
      </c>
      <c r="H2366" s="139" t="s">
        <v>1034</v>
      </c>
      <c r="I2366" s="139" t="s">
        <v>1035</v>
      </c>
      <c r="J2366" s="139" t="s">
        <v>1036</v>
      </c>
    </row>
    <row r="2367" spans="1:10" ht="14.45" customHeight="1" x14ac:dyDescent="0.25">
      <c r="A2367" s="171" t="s">
        <v>1037</v>
      </c>
      <c r="B2367" s="136" t="s">
        <v>960</v>
      </c>
      <c r="C2367" s="171" t="s">
        <v>180</v>
      </c>
      <c r="D2367" s="171" t="s">
        <v>961</v>
      </c>
      <c r="E2367" s="353" t="s">
        <v>1103</v>
      </c>
      <c r="F2367" s="353"/>
      <c r="G2367" s="137" t="s">
        <v>141</v>
      </c>
      <c r="H2367" s="141">
        <v>1</v>
      </c>
      <c r="I2367" s="138">
        <v>23.55</v>
      </c>
      <c r="J2367" s="138">
        <v>23.55</v>
      </c>
    </row>
    <row r="2368" spans="1:10" ht="25.5" x14ac:dyDescent="0.25">
      <c r="A2368" s="172" t="s">
        <v>1039</v>
      </c>
      <c r="B2368" s="142" t="s">
        <v>1586</v>
      </c>
      <c r="C2368" s="172" t="s">
        <v>180</v>
      </c>
      <c r="D2368" s="172" t="s">
        <v>1587</v>
      </c>
      <c r="E2368" s="350" t="s">
        <v>1042</v>
      </c>
      <c r="F2368" s="350"/>
      <c r="G2368" s="143" t="s">
        <v>1043</v>
      </c>
      <c r="H2368" s="144">
        <v>0.21</v>
      </c>
      <c r="I2368" s="145">
        <v>15.82</v>
      </c>
      <c r="J2368" s="145">
        <v>3.32</v>
      </c>
    </row>
    <row r="2369" spans="1:10" ht="25.5" x14ac:dyDescent="0.25">
      <c r="A2369" s="172" t="s">
        <v>1039</v>
      </c>
      <c r="B2369" s="142" t="s">
        <v>1588</v>
      </c>
      <c r="C2369" s="172" t="s">
        <v>180</v>
      </c>
      <c r="D2369" s="172" t="s">
        <v>1589</v>
      </c>
      <c r="E2369" s="350" t="s">
        <v>1042</v>
      </c>
      <c r="F2369" s="350"/>
      <c r="G2369" s="143" t="s">
        <v>1043</v>
      </c>
      <c r="H2369" s="144">
        <v>0.21</v>
      </c>
      <c r="I2369" s="145">
        <v>21.02</v>
      </c>
      <c r="J2369" s="145">
        <v>4.41</v>
      </c>
    </row>
    <row r="2370" spans="1:10" x14ac:dyDescent="0.25">
      <c r="A2370" s="173" t="s">
        <v>1049</v>
      </c>
      <c r="B2370" s="146" t="s">
        <v>1773</v>
      </c>
      <c r="C2370" s="173" t="s">
        <v>180</v>
      </c>
      <c r="D2370" s="173" t="s">
        <v>1774</v>
      </c>
      <c r="E2370" s="349" t="s">
        <v>1052</v>
      </c>
      <c r="F2370" s="349"/>
      <c r="G2370" s="147" t="s">
        <v>141</v>
      </c>
      <c r="H2370" s="148">
        <v>1.02</v>
      </c>
      <c r="I2370" s="149">
        <v>15.51</v>
      </c>
      <c r="J2370" s="149">
        <v>15.82</v>
      </c>
    </row>
    <row r="2371" spans="1:10" x14ac:dyDescent="0.25">
      <c r="A2371" s="169"/>
      <c r="B2371" s="169"/>
      <c r="C2371" s="169"/>
      <c r="D2371" s="169"/>
      <c r="E2371" s="169" t="s">
        <v>1053</v>
      </c>
      <c r="F2371" s="150">
        <v>6.25</v>
      </c>
      <c r="G2371" s="169" t="s">
        <v>1054</v>
      </c>
      <c r="H2371" s="150">
        <v>0</v>
      </c>
      <c r="I2371" s="169" t="s">
        <v>1055</v>
      </c>
      <c r="J2371" s="150">
        <v>6.25</v>
      </c>
    </row>
    <row r="2372" spans="1:10" ht="14.45" customHeight="1" x14ac:dyDescent="0.25">
      <c r="A2372" s="169"/>
      <c r="B2372" s="169"/>
      <c r="C2372" s="169"/>
      <c r="D2372" s="169"/>
      <c r="E2372" s="169" t="s">
        <v>2581</v>
      </c>
      <c r="F2372" s="150">
        <v>0</v>
      </c>
      <c r="G2372" s="169"/>
      <c r="H2372" s="351" t="s">
        <v>2582</v>
      </c>
      <c r="I2372" s="351"/>
      <c r="J2372" s="150">
        <v>23.55</v>
      </c>
    </row>
    <row r="2373" spans="1:10" ht="15.75" thickBot="1" x14ac:dyDescent="0.3">
      <c r="A2373" s="161"/>
      <c r="B2373" s="161"/>
      <c r="C2373" s="161"/>
      <c r="D2373" s="161"/>
      <c r="E2373" s="161"/>
      <c r="F2373" s="161"/>
      <c r="G2373" s="161" t="s">
        <v>1056</v>
      </c>
      <c r="H2373" s="151">
        <v>233.19</v>
      </c>
      <c r="I2373" s="161" t="s">
        <v>1057</v>
      </c>
      <c r="J2373" s="162">
        <v>5491.62</v>
      </c>
    </row>
    <row r="2374" spans="1:10" ht="15.75" thickTop="1" x14ac:dyDescent="0.25">
      <c r="A2374" s="152"/>
      <c r="B2374" s="152"/>
      <c r="C2374" s="152"/>
      <c r="D2374" s="152"/>
      <c r="E2374" s="152"/>
      <c r="F2374" s="152"/>
      <c r="G2374" s="152"/>
      <c r="H2374" s="152"/>
      <c r="I2374" s="152"/>
      <c r="J2374" s="152"/>
    </row>
    <row r="2375" spans="1:10" x14ac:dyDescent="0.25">
      <c r="A2375" s="170" t="s">
        <v>2522</v>
      </c>
      <c r="B2375" s="139" t="s">
        <v>1029</v>
      </c>
      <c r="C2375" s="170" t="s">
        <v>1030</v>
      </c>
      <c r="D2375" s="170" t="s">
        <v>1031</v>
      </c>
      <c r="E2375" s="352" t="s">
        <v>1032</v>
      </c>
      <c r="F2375" s="352"/>
      <c r="G2375" s="140" t="s">
        <v>1033</v>
      </c>
      <c r="H2375" s="139" t="s">
        <v>1034</v>
      </c>
      <c r="I2375" s="139" t="s">
        <v>1035</v>
      </c>
      <c r="J2375" s="139" t="s">
        <v>1036</v>
      </c>
    </row>
    <row r="2376" spans="1:10" ht="26.45" customHeight="1" x14ac:dyDescent="0.25">
      <c r="A2376" s="171" t="s">
        <v>1037</v>
      </c>
      <c r="B2376" s="136" t="s">
        <v>962</v>
      </c>
      <c r="C2376" s="171" t="s">
        <v>180</v>
      </c>
      <c r="D2376" s="171" t="s">
        <v>2523</v>
      </c>
      <c r="E2376" s="353" t="s">
        <v>1103</v>
      </c>
      <c r="F2376" s="353"/>
      <c r="G2376" s="137" t="s">
        <v>187</v>
      </c>
      <c r="H2376" s="141">
        <v>1</v>
      </c>
      <c r="I2376" s="138">
        <v>109.75</v>
      </c>
      <c r="J2376" s="138">
        <v>109.75</v>
      </c>
    </row>
    <row r="2377" spans="1:10" ht="25.5" x14ac:dyDescent="0.25">
      <c r="A2377" s="172" t="s">
        <v>1039</v>
      </c>
      <c r="B2377" s="142" t="s">
        <v>1586</v>
      </c>
      <c r="C2377" s="172" t="s">
        <v>180</v>
      </c>
      <c r="D2377" s="172" t="s">
        <v>1587</v>
      </c>
      <c r="E2377" s="350" t="s">
        <v>1042</v>
      </c>
      <c r="F2377" s="350"/>
      <c r="G2377" s="143" t="s">
        <v>1043</v>
      </c>
      <c r="H2377" s="144">
        <v>0.12640000000000001</v>
      </c>
      <c r="I2377" s="145">
        <v>15.82</v>
      </c>
      <c r="J2377" s="145">
        <v>1.99</v>
      </c>
    </row>
    <row r="2378" spans="1:10" ht="25.5" x14ac:dyDescent="0.25">
      <c r="A2378" s="172" t="s">
        <v>1039</v>
      </c>
      <c r="B2378" s="142" t="s">
        <v>1588</v>
      </c>
      <c r="C2378" s="172" t="s">
        <v>180</v>
      </c>
      <c r="D2378" s="172" t="s">
        <v>1589</v>
      </c>
      <c r="E2378" s="350" t="s">
        <v>1042</v>
      </c>
      <c r="F2378" s="350"/>
      <c r="G2378" s="143" t="s">
        <v>1043</v>
      </c>
      <c r="H2378" s="144">
        <v>0.12640000000000001</v>
      </c>
      <c r="I2378" s="145">
        <v>21.02</v>
      </c>
      <c r="J2378" s="145">
        <v>2.65</v>
      </c>
    </row>
    <row r="2379" spans="1:10" ht="38.25" x14ac:dyDescent="0.25">
      <c r="A2379" s="173" t="s">
        <v>1049</v>
      </c>
      <c r="B2379" s="146" t="s">
        <v>1775</v>
      </c>
      <c r="C2379" s="173" t="s">
        <v>180</v>
      </c>
      <c r="D2379" s="173" t="s">
        <v>1776</v>
      </c>
      <c r="E2379" s="349" t="s">
        <v>1052</v>
      </c>
      <c r="F2379" s="349"/>
      <c r="G2379" s="147" t="s">
        <v>187</v>
      </c>
      <c r="H2379" s="148">
        <v>1</v>
      </c>
      <c r="I2379" s="149">
        <v>105.11</v>
      </c>
      <c r="J2379" s="149">
        <v>105.11</v>
      </c>
    </row>
    <row r="2380" spans="1:10" x14ac:dyDescent="0.25">
      <c r="A2380" s="169"/>
      <c r="B2380" s="169"/>
      <c r="C2380" s="169"/>
      <c r="D2380" s="169"/>
      <c r="E2380" s="169" t="s">
        <v>1053</v>
      </c>
      <c r="F2380" s="150">
        <v>3.76</v>
      </c>
      <c r="G2380" s="169" t="s">
        <v>1054</v>
      </c>
      <c r="H2380" s="150">
        <v>0</v>
      </c>
      <c r="I2380" s="169" t="s">
        <v>1055</v>
      </c>
      <c r="J2380" s="150">
        <v>3.76</v>
      </c>
    </row>
    <row r="2381" spans="1:10" ht="14.45" customHeight="1" x14ac:dyDescent="0.25">
      <c r="A2381" s="169"/>
      <c r="B2381" s="169"/>
      <c r="C2381" s="169"/>
      <c r="D2381" s="169"/>
      <c r="E2381" s="169" t="s">
        <v>2581</v>
      </c>
      <c r="F2381" s="150">
        <v>0</v>
      </c>
      <c r="G2381" s="169"/>
      <c r="H2381" s="351" t="s">
        <v>2582</v>
      </c>
      <c r="I2381" s="351"/>
      <c r="J2381" s="150">
        <v>109.75</v>
      </c>
    </row>
    <row r="2382" spans="1:10" ht="15.75" thickBot="1" x14ac:dyDescent="0.3">
      <c r="A2382" s="161"/>
      <c r="B2382" s="161"/>
      <c r="C2382" s="161"/>
      <c r="D2382" s="161"/>
      <c r="E2382" s="161"/>
      <c r="F2382" s="161"/>
      <c r="G2382" s="161" t="s">
        <v>1056</v>
      </c>
      <c r="H2382" s="151">
        <v>1</v>
      </c>
      <c r="I2382" s="161" t="s">
        <v>1057</v>
      </c>
      <c r="J2382" s="162">
        <v>109.75</v>
      </c>
    </row>
    <row r="2383" spans="1:10" ht="15.75" thickTop="1" x14ac:dyDescent="0.25">
      <c r="A2383" s="152"/>
      <c r="B2383" s="152"/>
      <c r="C2383" s="152"/>
      <c r="D2383" s="152"/>
      <c r="E2383" s="152"/>
      <c r="F2383" s="152"/>
      <c r="G2383" s="152"/>
      <c r="H2383" s="152"/>
      <c r="I2383" s="152"/>
      <c r="J2383" s="152"/>
    </row>
    <row r="2384" spans="1:10" x14ac:dyDescent="0.25">
      <c r="A2384" s="170" t="s">
        <v>2524</v>
      </c>
      <c r="B2384" s="139" t="s">
        <v>1029</v>
      </c>
      <c r="C2384" s="170" t="s">
        <v>1030</v>
      </c>
      <c r="D2384" s="170" t="s">
        <v>1031</v>
      </c>
      <c r="E2384" s="352" t="s">
        <v>1032</v>
      </c>
      <c r="F2384" s="352"/>
      <c r="G2384" s="140" t="s">
        <v>1033</v>
      </c>
      <c r="H2384" s="139" t="s">
        <v>1034</v>
      </c>
      <c r="I2384" s="139" t="s">
        <v>1035</v>
      </c>
      <c r="J2384" s="139" t="s">
        <v>1036</v>
      </c>
    </row>
    <row r="2385" spans="1:10" ht="25.5" x14ac:dyDescent="0.25">
      <c r="A2385" s="171" t="s">
        <v>1037</v>
      </c>
      <c r="B2385" s="136" t="s">
        <v>963</v>
      </c>
      <c r="C2385" s="171" t="s">
        <v>746</v>
      </c>
      <c r="D2385" s="171" t="s">
        <v>2525</v>
      </c>
      <c r="E2385" s="353">
        <v>42.03</v>
      </c>
      <c r="F2385" s="353"/>
      <c r="G2385" s="137" t="s">
        <v>187</v>
      </c>
      <c r="H2385" s="141">
        <v>1</v>
      </c>
      <c r="I2385" s="138">
        <v>21.78</v>
      </c>
      <c r="J2385" s="138">
        <v>21.78</v>
      </c>
    </row>
    <row r="2386" spans="1:10" ht="38.25" x14ac:dyDescent="0.25">
      <c r="A2386" s="173" t="s">
        <v>1049</v>
      </c>
      <c r="B2386" s="146" t="s">
        <v>2787</v>
      </c>
      <c r="C2386" s="173" t="s">
        <v>746</v>
      </c>
      <c r="D2386" s="173" t="s">
        <v>2788</v>
      </c>
      <c r="E2386" s="349" t="s">
        <v>1325</v>
      </c>
      <c r="F2386" s="349"/>
      <c r="G2386" s="147" t="s">
        <v>1685</v>
      </c>
      <c r="H2386" s="148">
        <v>0.25</v>
      </c>
      <c r="I2386" s="149">
        <v>22.97</v>
      </c>
      <c r="J2386" s="149">
        <v>5.74</v>
      </c>
    </row>
    <row r="2387" spans="1:10" ht="38.25" x14ac:dyDescent="0.25">
      <c r="A2387" s="173" t="s">
        <v>1049</v>
      </c>
      <c r="B2387" s="146" t="s">
        <v>2789</v>
      </c>
      <c r="C2387" s="173" t="s">
        <v>746</v>
      </c>
      <c r="D2387" s="173" t="s">
        <v>2790</v>
      </c>
      <c r="E2387" s="349" t="s">
        <v>1325</v>
      </c>
      <c r="F2387" s="349"/>
      <c r="G2387" s="147" t="s">
        <v>1685</v>
      </c>
      <c r="H2387" s="148">
        <v>0.25</v>
      </c>
      <c r="I2387" s="149">
        <v>15.76</v>
      </c>
      <c r="J2387" s="149">
        <v>3.94</v>
      </c>
    </row>
    <row r="2388" spans="1:10" ht="38.25" x14ac:dyDescent="0.25">
      <c r="A2388" s="173" t="s">
        <v>1049</v>
      </c>
      <c r="B2388" s="146" t="s">
        <v>1777</v>
      </c>
      <c r="C2388" s="173" t="s">
        <v>746</v>
      </c>
      <c r="D2388" s="173" t="s">
        <v>1778</v>
      </c>
      <c r="E2388" s="349" t="s">
        <v>1052</v>
      </c>
      <c r="F2388" s="349"/>
      <c r="G2388" s="147" t="s">
        <v>692</v>
      </c>
      <c r="H2388" s="148">
        <v>1</v>
      </c>
      <c r="I2388" s="149">
        <v>12.1</v>
      </c>
      <c r="J2388" s="149">
        <v>12.1</v>
      </c>
    </row>
    <row r="2389" spans="1:10" x14ac:dyDescent="0.25">
      <c r="A2389" s="169"/>
      <c r="B2389" s="169"/>
      <c r="C2389" s="169"/>
      <c r="D2389" s="169"/>
      <c r="E2389" s="169" t="s">
        <v>1053</v>
      </c>
      <c r="F2389" s="150">
        <v>9.68</v>
      </c>
      <c r="G2389" s="169" t="s">
        <v>1054</v>
      </c>
      <c r="H2389" s="150">
        <v>0</v>
      </c>
      <c r="I2389" s="169" t="s">
        <v>1055</v>
      </c>
      <c r="J2389" s="150">
        <v>9.68</v>
      </c>
    </row>
    <row r="2390" spans="1:10" ht="14.45" customHeight="1" x14ac:dyDescent="0.25">
      <c r="A2390" s="169"/>
      <c r="B2390" s="169"/>
      <c r="C2390" s="169"/>
      <c r="D2390" s="169"/>
      <c r="E2390" s="169" t="s">
        <v>2581</v>
      </c>
      <c r="F2390" s="150">
        <v>0</v>
      </c>
      <c r="G2390" s="169"/>
      <c r="H2390" s="351" t="s">
        <v>2582</v>
      </c>
      <c r="I2390" s="351"/>
      <c r="J2390" s="150">
        <v>21.78</v>
      </c>
    </row>
    <row r="2391" spans="1:10" ht="15.75" thickBot="1" x14ac:dyDescent="0.3">
      <c r="A2391" s="161"/>
      <c r="B2391" s="161"/>
      <c r="C2391" s="161"/>
      <c r="D2391" s="161"/>
      <c r="E2391" s="161"/>
      <c r="F2391" s="161"/>
      <c r="G2391" s="161" t="s">
        <v>1056</v>
      </c>
      <c r="H2391" s="151">
        <v>1</v>
      </c>
      <c r="I2391" s="161" t="s">
        <v>1057</v>
      </c>
      <c r="J2391" s="162">
        <v>21.78</v>
      </c>
    </row>
    <row r="2392" spans="1:10" ht="15.75" thickTop="1" x14ac:dyDescent="0.25">
      <c r="A2392" s="152"/>
      <c r="B2392" s="152"/>
      <c r="C2392" s="152"/>
      <c r="D2392" s="152"/>
      <c r="E2392" s="152"/>
      <c r="F2392" s="152"/>
      <c r="G2392" s="152"/>
      <c r="H2392" s="152"/>
      <c r="I2392" s="152"/>
      <c r="J2392" s="152"/>
    </row>
    <row r="2393" spans="1:10" x14ac:dyDescent="0.25">
      <c r="A2393" s="170" t="s">
        <v>2526</v>
      </c>
      <c r="B2393" s="139" t="s">
        <v>1029</v>
      </c>
      <c r="C2393" s="170" t="s">
        <v>1030</v>
      </c>
      <c r="D2393" s="170" t="s">
        <v>1031</v>
      </c>
      <c r="E2393" s="352" t="s">
        <v>1032</v>
      </c>
      <c r="F2393" s="352"/>
      <c r="G2393" s="140" t="s">
        <v>1033</v>
      </c>
      <c r="H2393" s="139" t="s">
        <v>1034</v>
      </c>
      <c r="I2393" s="139" t="s">
        <v>1035</v>
      </c>
      <c r="J2393" s="139" t="s">
        <v>1036</v>
      </c>
    </row>
    <row r="2394" spans="1:10" ht="51" x14ac:dyDescent="0.25">
      <c r="A2394" s="171" t="s">
        <v>1037</v>
      </c>
      <c r="B2394" s="136" t="s">
        <v>964</v>
      </c>
      <c r="C2394" s="171" t="s">
        <v>186</v>
      </c>
      <c r="D2394" s="171" t="s">
        <v>2527</v>
      </c>
      <c r="E2394" s="353" t="s">
        <v>1263</v>
      </c>
      <c r="F2394" s="353"/>
      <c r="G2394" s="137" t="s">
        <v>2239</v>
      </c>
      <c r="H2394" s="141">
        <v>1</v>
      </c>
      <c r="I2394" s="138">
        <v>215.22</v>
      </c>
      <c r="J2394" s="138">
        <v>215.22</v>
      </c>
    </row>
    <row r="2395" spans="1:10" ht="25.5" x14ac:dyDescent="0.25">
      <c r="A2395" s="172" t="s">
        <v>1039</v>
      </c>
      <c r="B2395" s="142" t="s">
        <v>2024</v>
      </c>
      <c r="C2395" s="172" t="s">
        <v>186</v>
      </c>
      <c r="D2395" s="172" t="s">
        <v>2025</v>
      </c>
      <c r="E2395" s="350" t="s">
        <v>1263</v>
      </c>
      <c r="F2395" s="350"/>
      <c r="G2395" s="143" t="s">
        <v>2649</v>
      </c>
      <c r="H2395" s="144">
        <v>0.30555549999999998</v>
      </c>
      <c r="I2395" s="145">
        <v>19.64</v>
      </c>
      <c r="J2395" s="145">
        <v>6</v>
      </c>
    </row>
    <row r="2396" spans="1:10" ht="25.5" x14ac:dyDescent="0.25">
      <c r="A2396" s="172" t="s">
        <v>1039</v>
      </c>
      <c r="B2396" s="142" t="s">
        <v>2023</v>
      </c>
      <c r="C2396" s="172" t="s">
        <v>186</v>
      </c>
      <c r="D2396" s="172" t="s">
        <v>1589</v>
      </c>
      <c r="E2396" s="350" t="s">
        <v>1263</v>
      </c>
      <c r="F2396" s="350"/>
      <c r="G2396" s="143" t="s">
        <v>2649</v>
      </c>
      <c r="H2396" s="144">
        <v>0.61111110000000002</v>
      </c>
      <c r="I2396" s="145">
        <v>24.97</v>
      </c>
      <c r="J2396" s="145">
        <v>15.25</v>
      </c>
    </row>
    <row r="2397" spans="1:10" ht="38.25" x14ac:dyDescent="0.25">
      <c r="A2397" s="172" t="s">
        <v>1039</v>
      </c>
      <c r="B2397" s="142" t="s">
        <v>2791</v>
      </c>
      <c r="C2397" s="172" t="s">
        <v>186</v>
      </c>
      <c r="D2397" s="172" t="s">
        <v>2792</v>
      </c>
      <c r="E2397" s="350" t="s">
        <v>1263</v>
      </c>
      <c r="F2397" s="350"/>
      <c r="G2397" s="143" t="s">
        <v>187</v>
      </c>
      <c r="H2397" s="144">
        <v>2</v>
      </c>
      <c r="I2397" s="145">
        <v>12.51</v>
      </c>
      <c r="J2397" s="145">
        <v>25.02</v>
      </c>
    </row>
    <row r="2398" spans="1:10" ht="63.75" x14ac:dyDescent="0.25">
      <c r="A2398" s="173" t="s">
        <v>1049</v>
      </c>
      <c r="B2398" s="146" t="s">
        <v>2793</v>
      </c>
      <c r="C2398" s="173" t="s">
        <v>186</v>
      </c>
      <c r="D2398" s="173" t="s">
        <v>2794</v>
      </c>
      <c r="E2398" s="349" t="s">
        <v>1052</v>
      </c>
      <c r="F2398" s="349"/>
      <c r="G2398" s="147" t="s">
        <v>692</v>
      </c>
      <c r="H2398" s="148">
        <v>1</v>
      </c>
      <c r="I2398" s="149">
        <v>168.95</v>
      </c>
      <c r="J2398" s="149">
        <v>168.95</v>
      </c>
    </row>
    <row r="2399" spans="1:10" x14ac:dyDescent="0.25">
      <c r="A2399" s="169"/>
      <c r="B2399" s="169"/>
      <c r="C2399" s="169"/>
      <c r="D2399" s="169"/>
      <c r="E2399" s="169" t="s">
        <v>1053</v>
      </c>
      <c r="F2399" s="150">
        <v>17.7</v>
      </c>
      <c r="G2399" s="169" t="s">
        <v>1054</v>
      </c>
      <c r="H2399" s="150">
        <v>0</v>
      </c>
      <c r="I2399" s="169" t="s">
        <v>1055</v>
      </c>
      <c r="J2399" s="150">
        <v>17.7</v>
      </c>
    </row>
    <row r="2400" spans="1:10" ht="14.45" customHeight="1" x14ac:dyDescent="0.25">
      <c r="A2400" s="169"/>
      <c r="B2400" s="169"/>
      <c r="C2400" s="169"/>
      <c r="D2400" s="169"/>
      <c r="E2400" s="169" t="s">
        <v>2581</v>
      </c>
      <c r="F2400" s="150">
        <v>0</v>
      </c>
      <c r="G2400" s="169"/>
      <c r="H2400" s="351" t="s">
        <v>2582</v>
      </c>
      <c r="I2400" s="351"/>
      <c r="J2400" s="150">
        <v>215.22</v>
      </c>
    </row>
    <row r="2401" spans="1:10" ht="15.75" thickBot="1" x14ac:dyDescent="0.3">
      <c r="A2401" s="161"/>
      <c r="B2401" s="161"/>
      <c r="C2401" s="161"/>
      <c r="D2401" s="161"/>
      <c r="E2401" s="161"/>
      <c r="F2401" s="161"/>
      <c r="G2401" s="161" t="s">
        <v>1056</v>
      </c>
      <c r="H2401" s="151">
        <v>1</v>
      </c>
      <c r="I2401" s="161" t="s">
        <v>1057</v>
      </c>
      <c r="J2401" s="162">
        <v>215.22</v>
      </c>
    </row>
    <row r="2402" spans="1:10" ht="15.75" thickTop="1" x14ac:dyDescent="0.25">
      <c r="A2402" s="152"/>
      <c r="B2402" s="152"/>
      <c r="C2402" s="152"/>
      <c r="D2402" s="152"/>
      <c r="E2402" s="152"/>
      <c r="F2402" s="152"/>
      <c r="G2402" s="152"/>
      <c r="H2402" s="152"/>
      <c r="I2402" s="152"/>
      <c r="J2402" s="152"/>
    </row>
    <row r="2403" spans="1:10" x14ac:dyDescent="0.25">
      <c r="A2403" s="170" t="s">
        <v>2528</v>
      </c>
      <c r="B2403" s="139" t="s">
        <v>1029</v>
      </c>
      <c r="C2403" s="170" t="s">
        <v>1030</v>
      </c>
      <c r="D2403" s="170" t="s">
        <v>1031</v>
      </c>
      <c r="E2403" s="352" t="s">
        <v>1032</v>
      </c>
      <c r="F2403" s="352"/>
      <c r="G2403" s="140" t="s">
        <v>1033</v>
      </c>
      <c r="H2403" s="139" t="s">
        <v>1034</v>
      </c>
      <c r="I2403" s="139" t="s">
        <v>1035</v>
      </c>
      <c r="J2403" s="139" t="s">
        <v>1036</v>
      </c>
    </row>
    <row r="2404" spans="1:10" ht="25.5" x14ac:dyDescent="0.25">
      <c r="A2404" s="171" t="s">
        <v>1037</v>
      </c>
      <c r="B2404" s="136" t="s">
        <v>965</v>
      </c>
      <c r="C2404" s="171" t="s">
        <v>500</v>
      </c>
      <c r="D2404" s="171" t="s">
        <v>2529</v>
      </c>
      <c r="E2404" s="353" t="s">
        <v>1450</v>
      </c>
      <c r="F2404" s="353"/>
      <c r="G2404" s="137" t="s">
        <v>187</v>
      </c>
      <c r="H2404" s="141">
        <v>1</v>
      </c>
      <c r="I2404" s="138">
        <v>191.2</v>
      </c>
      <c r="J2404" s="138">
        <v>191.2</v>
      </c>
    </row>
    <row r="2405" spans="1:10" ht="25.5" x14ac:dyDescent="0.25">
      <c r="A2405" s="172" t="s">
        <v>1039</v>
      </c>
      <c r="B2405" s="142" t="s">
        <v>1588</v>
      </c>
      <c r="C2405" s="172" t="s">
        <v>180</v>
      </c>
      <c r="D2405" s="172" t="s">
        <v>1589</v>
      </c>
      <c r="E2405" s="350" t="s">
        <v>1042</v>
      </c>
      <c r="F2405" s="350"/>
      <c r="G2405" s="143" t="s">
        <v>1043</v>
      </c>
      <c r="H2405" s="144">
        <v>1.5</v>
      </c>
      <c r="I2405" s="145">
        <v>21.02</v>
      </c>
      <c r="J2405" s="145">
        <v>31.53</v>
      </c>
    </row>
    <row r="2406" spans="1:10" ht="25.5" x14ac:dyDescent="0.25">
      <c r="A2406" s="172" t="s">
        <v>1039</v>
      </c>
      <c r="B2406" s="142" t="s">
        <v>1586</v>
      </c>
      <c r="C2406" s="172" t="s">
        <v>180</v>
      </c>
      <c r="D2406" s="172" t="s">
        <v>1587</v>
      </c>
      <c r="E2406" s="350" t="s">
        <v>1042</v>
      </c>
      <c r="F2406" s="350"/>
      <c r="G2406" s="143" t="s">
        <v>1043</v>
      </c>
      <c r="H2406" s="144">
        <v>1.5</v>
      </c>
      <c r="I2406" s="145">
        <v>15.82</v>
      </c>
      <c r="J2406" s="145">
        <v>23.73</v>
      </c>
    </row>
    <row r="2407" spans="1:10" x14ac:dyDescent="0.25">
      <c r="A2407" s="173" t="s">
        <v>1049</v>
      </c>
      <c r="B2407" s="146" t="s">
        <v>1779</v>
      </c>
      <c r="C2407" s="173" t="s">
        <v>500</v>
      </c>
      <c r="D2407" s="173" t="s">
        <v>1780</v>
      </c>
      <c r="E2407" s="349" t="s">
        <v>1052</v>
      </c>
      <c r="F2407" s="349"/>
      <c r="G2407" s="147" t="s">
        <v>851</v>
      </c>
      <c r="H2407" s="148">
        <v>1</v>
      </c>
      <c r="I2407" s="149">
        <v>135.94</v>
      </c>
      <c r="J2407" s="149">
        <v>135.94</v>
      </c>
    </row>
    <row r="2408" spans="1:10" x14ac:dyDescent="0.25">
      <c r="A2408" s="169"/>
      <c r="B2408" s="169"/>
      <c r="C2408" s="169"/>
      <c r="D2408" s="169"/>
      <c r="E2408" s="169" t="s">
        <v>1053</v>
      </c>
      <c r="F2408" s="150">
        <v>44.7</v>
      </c>
      <c r="G2408" s="169" t="s">
        <v>1054</v>
      </c>
      <c r="H2408" s="150">
        <v>0</v>
      </c>
      <c r="I2408" s="169" t="s">
        <v>1055</v>
      </c>
      <c r="J2408" s="150">
        <v>44.7</v>
      </c>
    </row>
    <row r="2409" spans="1:10" ht="14.45" customHeight="1" x14ac:dyDescent="0.25">
      <c r="A2409" s="169"/>
      <c r="B2409" s="169"/>
      <c r="C2409" s="169"/>
      <c r="D2409" s="169"/>
      <c r="E2409" s="169" t="s">
        <v>2581</v>
      </c>
      <c r="F2409" s="150">
        <v>0</v>
      </c>
      <c r="G2409" s="169"/>
      <c r="H2409" s="351" t="s">
        <v>2582</v>
      </c>
      <c r="I2409" s="351"/>
      <c r="J2409" s="150">
        <v>191.2</v>
      </c>
    </row>
    <row r="2410" spans="1:10" ht="15.75" thickBot="1" x14ac:dyDescent="0.3">
      <c r="A2410" s="161"/>
      <c r="B2410" s="161"/>
      <c r="C2410" s="161"/>
      <c r="D2410" s="161"/>
      <c r="E2410" s="161"/>
      <c r="F2410" s="161"/>
      <c r="G2410" s="161" t="s">
        <v>1056</v>
      </c>
      <c r="H2410" s="151">
        <v>1</v>
      </c>
      <c r="I2410" s="161" t="s">
        <v>1057</v>
      </c>
      <c r="J2410" s="162">
        <v>191.2</v>
      </c>
    </row>
    <row r="2411" spans="1:10" ht="15.75" thickTop="1" x14ac:dyDescent="0.25">
      <c r="A2411" s="152"/>
      <c r="B2411" s="152"/>
      <c r="C2411" s="152"/>
      <c r="D2411" s="152"/>
      <c r="E2411" s="152"/>
      <c r="F2411" s="152"/>
      <c r="G2411" s="152"/>
      <c r="H2411" s="152"/>
      <c r="I2411" s="152"/>
      <c r="J2411" s="152"/>
    </row>
    <row r="2412" spans="1:10" x14ac:dyDescent="0.25">
      <c r="A2412" s="170" t="s">
        <v>2530</v>
      </c>
      <c r="B2412" s="139" t="s">
        <v>1029</v>
      </c>
      <c r="C2412" s="170" t="s">
        <v>1030</v>
      </c>
      <c r="D2412" s="170" t="s">
        <v>1031</v>
      </c>
      <c r="E2412" s="352" t="s">
        <v>1032</v>
      </c>
      <c r="F2412" s="352"/>
      <c r="G2412" s="140" t="s">
        <v>1033</v>
      </c>
      <c r="H2412" s="139" t="s">
        <v>1034</v>
      </c>
      <c r="I2412" s="139" t="s">
        <v>1035</v>
      </c>
      <c r="J2412" s="139" t="s">
        <v>1036</v>
      </c>
    </row>
    <row r="2413" spans="1:10" ht="26.45" customHeight="1" x14ac:dyDescent="0.25">
      <c r="A2413" s="171" t="s">
        <v>1037</v>
      </c>
      <c r="B2413" s="136" t="s">
        <v>966</v>
      </c>
      <c r="C2413" s="171" t="s">
        <v>178</v>
      </c>
      <c r="D2413" s="171" t="s">
        <v>2531</v>
      </c>
      <c r="E2413" s="353" t="s">
        <v>1103</v>
      </c>
      <c r="F2413" s="353"/>
      <c r="G2413" s="137" t="s">
        <v>31</v>
      </c>
      <c r="H2413" s="141">
        <v>1</v>
      </c>
      <c r="I2413" s="138">
        <v>3.68</v>
      </c>
      <c r="J2413" s="138">
        <v>3.68</v>
      </c>
    </row>
    <row r="2414" spans="1:10" ht="25.5" x14ac:dyDescent="0.25">
      <c r="A2414" s="172" t="s">
        <v>1039</v>
      </c>
      <c r="B2414" s="142" t="s">
        <v>1588</v>
      </c>
      <c r="C2414" s="172" t="s">
        <v>180</v>
      </c>
      <c r="D2414" s="172" t="s">
        <v>1589</v>
      </c>
      <c r="E2414" s="350" t="s">
        <v>1042</v>
      </c>
      <c r="F2414" s="350"/>
      <c r="G2414" s="143" t="s">
        <v>1043</v>
      </c>
      <c r="H2414" s="144">
        <v>0.1</v>
      </c>
      <c r="I2414" s="145">
        <v>21.02</v>
      </c>
      <c r="J2414" s="145">
        <v>2.1</v>
      </c>
    </row>
    <row r="2415" spans="1:10" ht="25.5" x14ac:dyDescent="0.25">
      <c r="A2415" s="172" t="s">
        <v>1039</v>
      </c>
      <c r="B2415" s="142" t="s">
        <v>1586</v>
      </c>
      <c r="C2415" s="172" t="s">
        <v>180</v>
      </c>
      <c r="D2415" s="172" t="s">
        <v>1587</v>
      </c>
      <c r="E2415" s="350" t="s">
        <v>1042</v>
      </c>
      <c r="F2415" s="350"/>
      <c r="G2415" s="143" t="s">
        <v>1043</v>
      </c>
      <c r="H2415" s="144">
        <v>0.1</v>
      </c>
      <c r="I2415" s="145">
        <v>15.82</v>
      </c>
      <c r="J2415" s="145">
        <v>1.58</v>
      </c>
    </row>
    <row r="2416" spans="1:10" x14ac:dyDescent="0.25">
      <c r="A2416" s="169"/>
      <c r="B2416" s="169"/>
      <c r="C2416" s="169"/>
      <c r="D2416" s="169"/>
      <c r="E2416" s="169" t="s">
        <v>1053</v>
      </c>
      <c r="F2416" s="150">
        <v>2.98</v>
      </c>
      <c r="G2416" s="169" t="s">
        <v>1054</v>
      </c>
      <c r="H2416" s="150">
        <v>0</v>
      </c>
      <c r="I2416" s="169" t="s">
        <v>1055</v>
      </c>
      <c r="J2416" s="150">
        <v>2.98</v>
      </c>
    </row>
    <row r="2417" spans="1:10" ht="14.45" customHeight="1" x14ac:dyDescent="0.25">
      <c r="A2417" s="169"/>
      <c r="B2417" s="169"/>
      <c r="C2417" s="169"/>
      <c r="D2417" s="169"/>
      <c r="E2417" s="169" t="s">
        <v>2581</v>
      </c>
      <c r="F2417" s="150">
        <v>0</v>
      </c>
      <c r="G2417" s="169"/>
      <c r="H2417" s="351" t="s">
        <v>2582</v>
      </c>
      <c r="I2417" s="351"/>
      <c r="J2417" s="150">
        <v>3.68</v>
      </c>
    </row>
    <row r="2418" spans="1:10" ht="15.75" thickBot="1" x14ac:dyDescent="0.3">
      <c r="A2418" s="161"/>
      <c r="B2418" s="161"/>
      <c r="C2418" s="161"/>
      <c r="D2418" s="161"/>
      <c r="E2418" s="161"/>
      <c r="F2418" s="161"/>
      <c r="G2418" s="161" t="s">
        <v>1056</v>
      </c>
      <c r="H2418" s="151">
        <v>1</v>
      </c>
      <c r="I2418" s="161" t="s">
        <v>1057</v>
      </c>
      <c r="J2418" s="162">
        <v>3.68</v>
      </c>
    </row>
    <row r="2419" spans="1:10" ht="15.75" thickTop="1" x14ac:dyDescent="0.25">
      <c r="A2419" s="152"/>
      <c r="B2419" s="152"/>
      <c r="C2419" s="152"/>
      <c r="D2419" s="152"/>
      <c r="E2419" s="152"/>
      <c r="F2419" s="152"/>
      <c r="G2419" s="152"/>
      <c r="H2419" s="152"/>
      <c r="I2419" s="152"/>
      <c r="J2419" s="152"/>
    </row>
    <row r="2420" spans="1:10" x14ac:dyDescent="0.25">
      <c r="A2420" s="170" t="s">
        <v>2532</v>
      </c>
      <c r="B2420" s="139" t="s">
        <v>1029</v>
      </c>
      <c r="C2420" s="170" t="s">
        <v>1030</v>
      </c>
      <c r="D2420" s="170" t="s">
        <v>1031</v>
      </c>
      <c r="E2420" s="352" t="s">
        <v>1032</v>
      </c>
      <c r="F2420" s="352"/>
      <c r="G2420" s="140" t="s">
        <v>1033</v>
      </c>
      <c r="H2420" s="139" t="s">
        <v>1034</v>
      </c>
      <c r="I2420" s="139" t="s">
        <v>1035</v>
      </c>
      <c r="J2420" s="139" t="s">
        <v>1036</v>
      </c>
    </row>
    <row r="2421" spans="1:10" ht="26.45" customHeight="1" x14ac:dyDescent="0.25">
      <c r="A2421" s="171" t="s">
        <v>1037</v>
      </c>
      <c r="B2421" s="136" t="s">
        <v>967</v>
      </c>
      <c r="C2421" s="171" t="s">
        <v>178</v>
      </c>
      <c r="D2421" s="171" t="s">
        <v>968</v>
      </c>
      <c r="E2421" s="353" t="s">
        <v>1103</v>
      </c>
      <c r="F2421" s="353"/>
      <c r="G2421" s="137" t="s">
        <v>31</v>
      </c>
      <c r="H2421" s="141">
        <v>1</v>
      </c>
      <c r="I2421" s="138">
        <v>3.68</v>
      </c>
      <c r="J2421" s="138">
        <v>3.68</v>
      </c>
    </row>
    <row r="2422" spans="1:10" ht="25.5" x14ac:dyDescent="0.25">
      <c r="A2422" s="172" t="s">
        <v>1039</v>
      </c>
      <c r="B2422" s="142" t="s">
        <v>1586</v>
      </c>
      <c r="C2422" s="172" t="s">
        <v>180</v>
      </c>
      <c r="D2422" s="172" t="s">
        <v>1587</v>
      </c>
      <c r="E2422" s="350" t="s">
        <v>1042</v>
      </c>
      <c r="F2422" s="350"/>
      <c r="G2422" s="143" t="s">
        <v>1043</v>
      </c>
      <c r="H2422" s="144">
        <v>0.1</v>
      </c>
      <c r="I2422" s="145">
        <v>15.82</v>
      </c>
      <c r="J2422" s="145">
        <v>1.58</v>
      </c>
    </row>
    <row r="2423" spans="1:10" ht="25.5" x14ac:dyDescent="0.25">
      <c r="A2423" s="172" t="s">
        <v>1039</v>
      </c>
      <c r="B2423" s="142" t="s">
        <v>1588</v>
      </c>
      <c r="C2423" s="172" t="s">
        <v>180</v>
      </c>
      <c r="D2423" s="172" t="s">
        <v>1589</v>
      </c>
      <c r="E2423" s="350" t="s">
        <v>1042</v>
      </c>
      <c r="F2423" s="350"/>
      <c r="G2423" s="143" t="s">
        <v>1043</v>
      </c>
      <c r="H2423" s="144">
        <v>0.1</v>
      </c>
      <c r="I2423" s="145">
        <v>21.02</v>
      </c>
      <c r="J2423" s="145">
        <v>2.1</v>
      </c>
    </row>
    <row r="2424" spans="1:10" x14ac:dyDescent="0.25">
      <c r="A2424" s="169"/>
      <c r="B2424" s="169"/>
      <c r="C2424" s="169"/>
      <c r="D2424" s="169"/>
      <c r="E2424" s="169" t="s">
        <v>1053</v>
      </c>
      <c r="F2424" s="150">
        <v>2.98</v>
      </c>
      <c r="G2424" s="169" t="s">
        <v>1054</v>
      </c>
      <c r="H2424" s="150">
        <v>0</v>
      </c>
      <c r="I2424" s="169" t="s">
        <v>1055</v>
      </c>
      <c r="J2424" s="150">
        <v>2.98</v>
      </c>
    </row>
    <row r="2425" spans="1:10" ht="14.45" customHeight="1" x14ac:dyDescent="0.25">
      <c r="A2425" s="169"/>
      <c r="B2425" s="169"/>
      <c r="C2425" s="169"/>
      <c r="D2425" s="169"/>
      <c r="E2425" s="169" t="s">
        <v>2581</v>
      </c>
      <c r="F2425" s="150">
        <v>0</v>
      </c>
      <c r="G2425" s="169"/>
      <c r="H2425" s="351" t="s">
        <v>2582</v>
      </c>
      <c r="I2425" s="351"/>
      <c r="J2425" s="150">
        <v>3.68</v>
      </c>
    </row>
    <row r="2426" spans="1:10" ht="15.75" thickBot="1" x14ac:dyDescent="0.3">
      <c r="A2426" s="161"/>
      <c r="B2426" s="161"/>
      <c r="C2426" s="161"/>
      <c r="D2426" s="161"/>
      <c r="E2426" s="161"/>
      <c r="F2426" s="161"/>
      <c r="G2426" s="161" t="s">
        <v>1056</v>
      </c>
      <c r="H2426" s="151">
        <v>32</v>
      </c>
      <c r="I2426" s="161" t="s">
        <v>1057</v>
      </c>
      <c r="J2426" s="162">
        <v>117.76</v>
      </c>
    </row>
    <row r="2427" spans="1:10" ht="15.75" thickTop="1" x14ac:dyDescent="0.25">
      <c r="A2427" s="152"/>
      <c r="B2427" s="152"/>
      <c r="C2427" s="152"/>
      <c r="D2427" s="152"/>
      <c r="E2427" s="152"/>
      <c r="F2427" s="152"/>
      <c r="G2427" s="152"/>
      <c r="H2427" s="152"/>
      <c r="I2427" s="152"/>
      <c r="J2427" s="152"/>
    </row>
    <row r="2428" spans="1:10" x14ac:dyDescent="0.25">
      <c r="A2428" s="174" t="s">
        <v>2533</v>
      </c>
      <c r="B2428" s="174"/>
      <c r="C2428" s="174"/>
      <c r="D2428" s="174" t="s">
        <v>969</v>
      </c>
      <c r="E2428" s="174"/>
      <c r="F2428" s="354"/>
      <c r="G2428" s="354"/>
      <c r="H2428" s="166"/>
      <c r="I2428" s="174"/>
      <c r="J2428" s="167">
        <v>1722.42</v>
      </c>
    </row>
    <row r="2429" spans="1:10" x14ac:dyDescent="0.25">
      <c r="A2429" s="170" t="s">
        <v>2534</v>
      </c>
      <c r="B2429" s="139" t="s">
        <v>1029</v>
      </c>
      <c r="C2429" s="170" t="s">
        <v>1030</v>
      </c>
      <c r="D2429" s="170" t="s">
        <v>1031</v>
      </c>
      <c r="E2429" s="352" t="s">
        <v>1032</v>
      </c>
      <c r="F2429" s="352"/>
      <c r="G2429" s="140" t="s">
        <v>1033</v>
      </c>
      <c r="H2429" s="139" t="s">
        <v>1034</v>
      </c>
      <c r="I2429" s="139" t="s">
        <v>1035</v>
      </c>
      <c r="J2429" s="139" t="s">
        <v>1036</v>
      </c>
    </row>
    <row r="2430" spans="1:10" ht="39.6" customHeight="1" x14ac:dyDescent="0.25">
      <c r="A2430" s="171" t="s">
        <v>1037</v>
      </c>
      <c r="B2430" s="136" t="s">
        <v>970</v>
      </c>
      <c r="C2430" s="171" t="s">
        <v>180</v>
      </c>
      <c r="D2430" s="171" t="s">
        <v>971</v>
      </c>
      <c r="E2430" s="353" t="s">
        <v>1103</v>
      </c>
      <c r="F2430" s="353"/>
      <c r="G2430" s="137" t="s">
        <v>141</v>
      </c>
      <c r="H2430" s="141">
        <v>1</v>
      </c>
      <c r="I2430" s="138">
        <v>12.87</v>
      </c>
      <c r="J2430" s="138">
        <v>12.87</v>
      </c>
    </row>
    <row r="2431" spans="1:10" ht="25.5" x14ac:dyDescent="0.25">
      <c r="A2431" s="172" t="s">
        <v>1039</v>
      </c>
      <c r="B2431" s="142" t="s">
        <v>1586</v>
      </c>
      <c r="C2431" s="172" t="s">
        <v>180</v>
      </c>
      <c r="D2431" s="172" t="s">
        <v>1587</v>
      </c>
      <c r="E2431" s="350" t="s">
        <v>1042</v>
      </c>
      <c r="F2431" s="350"/>
      <c r="G2431" s="143" t="s">
        <v>1043</v>
      </c>
      <c r="H2431" s="144">
        <v>0.115</v>
      </c>
      <c r="I2431" s="145">
        <v>15.82</v>
      </c>
      <c r="J2431" s="145">
        <v>1.81</v>
      </c>
    </row>
    <row r="2432" spans="1:10" ht="25.5" x14ac:dyDescent="0.25">
      <c r="A2432" s="172" t="s">
        <v>1039</v>
      </c>
      <c r="B2432" s="142" t="s">
        <v>1588</v>
      </c>
      <c r="C2432" s="172" t="s">
        <v>180</v>
      </c>
      <c r="D2432" s="172" t="s">
        <v>1589</v>
      </c>
      <c r="E2432" s="350" t="s">
        <v>1042</v>
      </c>
      <c r="F2432" s="350"/>
      <c r="G2432" s="143" t="s">
        <v>1043</v>
      </c>
      <c r="H2432" s="144">
        <v>0.115</v>
      </c>
      <c r="I2432" s="145">
        <v>21.02</v>
      </c>
      <c r="J2432" s="145">
        <v>2.41</v>
      </c>
    </row>
    <row r="2433" spans="1:10" ht="25.5" x14ac:dyDescent="0.25">
      <c r="A2433" s="173" t="s">
        <v>1049</v>
      </c>
      <c r="B2433" s="146" t="s">
        <v>1781</v>
      </c>
      <c r="C2433" s="173" t="s">
        <v>180</v>
      </c>
      <c r="D2433" s="173" t="s">
        <v>1782</v>
      </c>
      <c r="E2433" s="349" t="s">
        <v>1052</v>
      </c>
      <c r="F2433" s="349"/>
      <c r="G2433" s="147" t="s">
        <v>141</v>
      </c>
      <c r="H2433" s="148">
        <v>1.19</v>
      </c>
      <c r="I2433" s="149">
        <v>7.26</v>
      </c>
      <c r="J2433" s="149">
        <v>8.6300000000000008</v>
      </c>
    </row>
    <row r="2434" spans="1:10" ht="25.5" x14ac:dyDescent="0.25">
      <c r="A2434" s="173" t="s">
        <v>1049</v>
      </c>
      <c r="B2434" s="146" t="s">
        <v>1658</v>
      </c>
      <c r="C2434" s="173" t="s">
        <v>180</v>
      </c>
      <c r="D2434" s="173" t="s">
        <v>1659</v>
      </c>
      <c r="E2434" s="349" t="s">
        <v>1052</v>
      </c>
      <c r="F2434" s="349"/>
      <c r="G2434" s="147" t="s">
        <v>187</v>
      </c>
      <c r="H2434" s="148">
        <v>8.9999999999999993E-3</v>
      </c>
      <c r="I2434" s="149">
        <v>2.79</v>
      </c>
      <c r="J2434" s="149">
        <v>0.02</v>
      </c>
    </row>
    <row r="2435" spans="1:10" x14ac:dyDescent="0.25">
      <c r="A2435" s="169"/>
      <c r="B2435" s="169"/>
      <c r="C2435" s="169"/>
      <c r="D2435" s="169"/>
      <c r="E2435" s="169" t="s">
        <v>1053</v>
      </c>
      <c r="F2435" s="150">
        <v>3.42</v>
      </c>
      <c r="G2435" s="169" t="s">
        <v>1054</v>
      </c>
      <c r="H2435" s="150">
        <v>0</v>
      </c>
      <c r="I2435" s="169" t="s">
        <v>1055</v>
      </c>
      <c r="J2435" s="150">
        <v>3.42</v>
      </c>
    </row>
    <row r="2436" spans="1:10" ht="14.45" customHeight="1" x14ac:dyDescent="0.25">
      <c r="A2436" s="169"/>
      <c r="B2436" s="169"/>
      <c r="C2436" s="169"/>
      <c r="D2436" s="169"/>
      <c r="E2436" s="169" t="s">
        <v>2581</v>
      </c>
      <c r="F2436" s="150">
        <v>0</v>
      </c>
      <c r="G2436" s="169"/>
      <c r="H2436" s="351" t="s">
        <v>2582</v>
      </c>
      <c r="I2436" s="351"/>
      <c r="J2436" s="150">
        <v>12.87</v>
      </c>
    </row>
    <row r="2437" spans="1:10" ht="15.75" thickBot="1" x14ac:dyDescent="0.3">
      <c r="A2437" s="161"/>
      <c r="B2437" s="161"/>
      <c r="C2437" s="161"/>
      <c r="D2437" s="161"/>
      <c r="E2437" s="161"/>
      <c r="F2437" s="161"/>
      <c r="G2437" s="161" t="s">
        <v>1056</v>
      </c>
      <c r="H2437" s="151">
        <v>25</v>
      </c>
      <c r="I2437" s="161" t="s">
        <v>1057</v>
      </c>
      <c r="J2437" s="162">
        <v>321.75</v>
      </c>
    </row>
    <row r="2438" spans="1:10" ht="15.75" thickTop="1" x14ac:dyDescent="0.25">
      <c r="A2438" s="152"/>
      <c r="B2438" s="152"/>
      <c r="C2438" s="152"/>
      <c r="D2438" s="152"/>
      <c r="E2438" s="152"/>
      <c r="F2438" s="152"/>
      <c r="G2438" s="152"/>
      <c r="H2438" s="152"/>
      <c r="I2438" s="152"/>
      <c r="J2438" s="152"/>
    </row>
    <row r="2439" spans="1:10" x14ac:dyDescent="0.25">
      <c r="A2439" s="170" t="s">
        <v>2535</v>
      </c>
      <c r="B2439" s="139" t="s">
        <v>1029</v>
      </c>
      <c r="C2439" s="170" t="s">
        <v>1030</v>
      </c>
      <c r="D2439" s="170" t="s">
        <v>1031</v>
      </c>
      <c r="E2439" s="352" t="s">
        <v>1032</v>
      </c>
      <c r="F2439" s="352"/>
      <c r="G2439" s="140" t="s">
        <v>1033</v>
      </c>
      <c r="H2439" s="139" t="s">
        <v>1034</v>
      </c>
      <c r="I2439" s="139" t="s">
        <v>1035</v>
      </c>
      <c r="J2439" s="139" t="s">
        <v>1036</v>
      </c>
    </row>
    <row r="2440" spans="1:10" ht="25.5" x14ac:dyDescent="0.25">
      <c r="A2440" s="171" t="s">
        <v>1037</v>
      </c>
      <c r="B2440" s="136" t="s">
        <v>972</v>
      </c>
      <c r="C2440" s="171" t="s">
        <v>186</v>
      </c>
      <c r="D2440" s="171" t="s">
        <v>1783</v>
      </c>
      <c r="E2440" s="353" t="s">
        <v>1263</v>
      </c>
      <c r="F2440" s="353"/>
      <c r="G2440" s="137" t="s">
        <v>2239</v>
      </c>
      <c r="H2440" s="141">
        <v>1</v>
      </c>
      <c r="I2440" s="138">
        <v>24.17</v>
      </c>
      <c r="J2440" s="138">
        <v>24.17</v>
      </c>
    </row>
    <row r="2441" spans="1:10" ht="25.5" x14ac:dyDescent="0.25">
      <c r="A2441" s="172" t="s">
        <v>1039</v>
      </c>
      <c r="B2441" s="142" t="s">
        <v>2024</v>
      </c>
      <c r="C2441" s="172" t="s">
        <v>186</v>
      </c>
      <c r="D2441" s="172" t="s">
        <v>2025</v>
      </c>
      <c r="E2441" s="350" t="s">
        <v>1263</v>
      </c>
      <c r="F2441" s="350"/>
      <c r="G2441" s="143" t="s">
        <v>2649</v>
      </c>
      <c r="H2441" s="144">
        <v>0.25</v>
      </c>
      <c r="I2441" s="145">
        <v>19.64</v>
      </c>
      <c r="J2441" s="145">
        <v>4.91</v>
      </c>
    </row>
    <row r="2442" spans="1:10" ht="25.5" x14ac:dyDescent="0.25">
      <c r="A2442" s="172" t="s">
        <v>1039</v>
      </c>
      <c r="B2442" s="142" t="s">
        <v>2023</v>
      </c>
      <c r="C2442" s="172" t="s">
        <v>186</v>
      </c>
      <c r="D2442" s="172" t="s">
        <v>1589</v>
      </c>
      <c r="E2442" s="350" t="s">
        <v>1263</v>
      </c>
      <c r="F2442" s="350"/>
      <c r="G2442" s="143" t="s">
        <v>2649</v>
      </c>
      <c r="H2442" s="144">
        <v>0.25</v>
      </c>
      <c r="I2442" s="145">
        <v>24.97</v>
      </c>
      <c r="J2442" s="145">
        <v>6.24</v>
      </c>
    </row>
    <row r="2443" spans="1:10" ht="25.5" x14ac:dyDescent="0.25">
      <c r="A2443" s="173" t="s">
        <v>1049</v>
      </c>
      <c r="B2443" s="146" t="s">
        <v>2795</v>
      </c>
      <c r="C2443" s="173" t="s">
        <v>186</v>
      </c>
      <c r="D2443" s="173" t="s">
        <v>2796</v>
      </c>
      <c r="E2443" s="349" t="s">
        <v>1052</v>
      </c>
      <c r="F2443" s="349"/>
      <c r="G2443" s="147" t="s">
        <v>2239</v>
      </c>
      <c r="H2443" s="148">
        <v>1</v>
      </c>
      <c r="I2443" s="149">
        <v>13.02</v>
      </c>
      <c r="J2443" s="149">
        <v>13.02</v>
      </c>
    </row>
    <row r="2444" spans="1:10" x14ac:dyDescent="0.25">
      <c r="A2444" s="169"/>
      <c r="B2444" s="169"/>
      <c r="C2444" s="169"/>
      <c r="D2444" s="169"/>
      <c r="E2444" s="169" t="s">
        <v>1053</v>
      </c>
      <c r="F2444" s="150">
        <v>7.44</v>
      </c>
      <c r="G2444" s="169" t="s">
        <v>1054</v>
      </c>
      <c r="H2444" s="150">
        <v>0</v>
      </c>
      <c r="I2444" s="169" t="s">
        <v>1055</v>
      </c>
      <c r="J2444" s="150">
        <v>7.44</v>
      </c>
    </row>
    <row r="2445" spans="1:10" ht="14.45" customHeight="1" x14ac:dyDescent="0.25">
      <c r="A2445" s="169"/>
      <c r="B2445" s="169"/>
      <c r="C2445" s="169"/>
      <c r="D2445" s="169"/>
      <c r="E2445" s="169" t="s">
        <v>2581</v>
      </c>
      <c r="F2445" s="150">
        <v>0</v>
      </c>
      <c r="G2445" s="169"/>
      <c r="H2445" s="351" t="s">
        <v>2582</v>
      </c>
      <c r="I2445" s="351"/>
      <c r="J2445" s="150">
        <v>24.17</v>
      </c>
    </row>
    <row r="2446" spans="1:10" ht="15.75" thickBot="1" x14ac:dyDescent="0.3">
      <c r="A2446" s="161"/>
      <c r="B2446" s="161"/>
      <c r="C2446" s="161"/>
      <c r="D2446" s="161"/>
      <c r="E2446" s="161"/>
      <c r="F2446" s="161"/>
      <c r="G2446" s="161" t="s">
        <v>1056</v>
      </c>
      <c r="H2446" s="151">
        <v>39</v>
      </c>
      <c r="I2446" s="161" t="s">
        <v>1057</v>
      </c>
      <c r="J2446" s="162">
        <v>942.63</v>
      </c>
    </row>
    <row r="2447" spans="1:10" ht="15.75" thickTop="1" x14ac:dyDescent="0.25">
      <c r="A2447" s="152"/>
      <c r="B2447" s="152"/>
      <c r="C2447" s="152"/>
      <c r="D2447" s="152"/>
      <c r="E2447" s="152"/>
      <c r="F2447" s="152"/>
      <c r="G2447" s="152"/>
      <c r="H2447" s="152"/>
      <c r="I2447" s="152"/>
      <c r="J2447" s="152"/>
    </row>
    <row r="2448" spans="1:10" x14ac:dyDescent="0.25">
      <c r="A2448" s="170" t="s">
        <v>2536</v>
      </c>
      <c r="B2448" s="139" t="s">
        <v>1029</v>
      </c>
      <c r="C2448" s="170" t="s">
        <v>1030</v>
      </c>
      <c r="D2448" s="170" t="s">
        <v>1031</v>
      </c>
      <c r="E2448" s="352" t="s">
        <v>1032</v>
      </c>
      <c r="F2448" s="352"/>
      <c r="G2448" s="140" t="s">
        <v>1033</v>
      </c>
      <c r="H2448" s="139" t="s">
        <v>1034</v>
      </c>
      <c r="I2448" s="139" t="s">
        <v>1035</v>
      </c>
      <c r="J2448" s="139" t="s">
        <v>1036</v>
      </c>
    </row>
    <row r="2449" spans="1:10" ht="14.45" customHeight="1" x14ac:dyDescent="0.25">
      <c r="A2449" s="171" t="s">
        <v>1037</v>
      </c>
      <c r="B2449" s="136" t="s">
        <v>973</v>
      </c>
      <c r="C2449" s="171" t="s">
        <v>559</v>
      </c>
      <c r="D2449" s="171" t="s">
        <v>2537</v>
      </c>
      <c r="E2449" s="353" t="s">
        <v>1784</v>
      </c>
      <c r="F2449" s="353"/>
      <c r="G2449" s="137" t="s">
        <v>141</v>
      </c>
      <c r="H2449" s="141">
        <v>1</v>
      </c>
      <c r="I2449" s="138">
        <v>26.33</v>
      </c>
      <c r="J2449" s="138">
        <v>26.33</v>
      </c>
    </row>
    <row r="2450" spans="1:10" ht="25.5" x14ac:dyDescent="0.25">
      <c r="A2450" s="172" t="s">
        <v>1039</v>
      </c>
      <c r="B2450" s="142" t="s">
        <v>2742</v>
      </c>
      <c r="C2450" s="172" t="s">
        <v>180</v>
      </c>
      <c r="D2450" s="172" t="s">
        <v>2743</v>
      </c>
      <c r="E2450" s="350" t="s">
        <v>1042</v>
      </c>
      <c r="F2450" s="350"/>
      <c r="G2450" s="143" t="s">
        <v>1043</v>
      </c>
      <c r="H2450" s="144">
        <v>0.2</v>
      </c>
      <c r="I2450" s="145">
        <v>15.53</v>
      </c>
      <c r="J2450" s="145">
        <v>3.1</v>
      </c>
    </row>
    <row r="2451" spans="1:10" x14ac:dyDescent="0.25">
      <c r="A2451" s="173" t="s">
        <v>1049</v>
      </c>
      <c r="B2451" s="146" t="s">
        <v>2027</v>
      </c>
      <c r="C2451" s="173" t="s">
        <v>559</v>
      </c>
      <c r="D2451" s="173" t="s">
        <v>2797</v>
      </c>
      <c r="E2451" s="349" t="s">
        <v>1325</v>
      </c>
      <c r="F2451" s="349"/>
      <c r="G2451" s="147" t="s">
        <v>1043</v>
      </c>
      <c r="H2451" s="148">
        <v>0.2</v>
      </c>
      <c r="I2451" s="149">
        <v>17.29</v>
      </c>
      <c r="J2451" s="149">
        <v>3.45</v>
      </c>
    </row>
    <row r="2452" spans="1:10" ht="25.5" x14ac:dyDescent="0.25">
      <c r="A2452" s="173" t="s">
        <v>1049</v>
      </c>
      <c r="B2452" s="146" t="s">
        <v>1785</v>
      </c>
      <c r="C2452" s="173" t="s">
        <v>559</v>
      </c>
      <c r="D2452" s="173" t="s">
        <v>2798</v>
      </c>
      <c r="E2452" s="349" t="s">
        <v>1052</v>
      </c>
      <c r="F2452" s="349"/>
      <c r="G2452" s="147" t="s">
        <v>187</v>
      </c>
      <c r="H2452" s="148">
        <v>2</v>
      </c>
      <c r="I2452" s="149">
        <v>0.3</v>
      </c>
      <c r="J2452" s="149">
        <v>0.6</v>
      </c>
    </row>
    <row r="2453" spans="1:10" x14ac:dyDescent="0.25">
      <c r="A2453" s="173" t="s">
        <v>1049</v>
      </c>
      <c r="B2453" s="146" t="s">
        <v>1786</v>
      </c>
      <c r="C2453" s="173" t="s">
        <v>559</v>
      </c>
      <c r="D2453" s="173" t="s">
        <v>2799</v>
      </c>
      <c r="E2453" s="349" t="s">
        <v>1052</v>
      </c>
      <c r="F2453" s="349"/>
      <c r="G2453" s="147" t="s">
        <v>187</v>
      </c>
      <c r="H2453" s="148">
        <v>2</v>
      </c>
      <c r="I2453" s="149">
        <v>0.11</v>
      </c>
      <c r="J2453" s="149">
        <v>0.22</v>
      </c>
    </row>
    <row r="2454" spans="1:10" x14ac:dyDescent="0.25">
      <c r="A2454" s="173" t="s">
        <v>1049</v>
      </c>
      <c r="B2454" s="146" t="s">
        <v>1787</v>
      </c>
      <c r="C2454" s="173" t="s">
        <v>559</v>
      </c>
      <c r="D2454" s="173" t="s">
        <v>2800</v>
      </c>
      <c r="E2454" s="349" t="s">
        <v>1052</v>
      </c>
      <c r="F2454" s="349"/>
      <c r="G2454" s="147" t="s">
        <v>187</v>
      </c>
      <c r="H2454" s="148">
        <v>0.33333332999999998</v>
      </c>
      <c r="I2454" s="149">
        <v>56.9</v>
      </c>
      <c r="J2454" s="149">
        <v>18.96</v>
      </c>
    </row>
    <row r="2455" spans="1:10" x14ac:dyDescent="0.25">
      <c r="A2455" s="169"/>
      <c r="B2455" s="169"/>
      <c r="C2455" s="169"/>
      <c r="D2455" s="169"/>
      <c r="E2455" s="169" t="s">
        <v>1053</v>
      </c>
      <c r="F2455" s="150">
        <v>5.86</v>
      </c>
      <c r="G2455" s="169" t="s">
        <v>1054</v>
      </c>
      <c r="H2455" s="150">
        <v>0</v>
      </c>
      <c r="I2455" s="169" t="s">
        <v>1055</v>
      </c>
      <c r="J2455" s="150">
        <v>5.86</v>
      </c>
    </row>
    <row r="2456" spans="1:10" ht="14.45" customHeight="1" x14ac:dyDescent="0.25">
      <c r="A2456" s="169"/>
      <c r="B2456" s="169"/>
      <c r="C2456" s="169"/>
      <c r="D2456" s="169"/>
      <c r="E2456" s="169" t="s">
        <v>2581</v>
      </c>
      <c r="F2456" s="150">
        <v>0</v>
      </c>
      <c r="G2456" s="169"/>
      <c r="H2456" s="351" t="s">
        <v>2582</v>
      </c>
      <c r="I2456" s="351"/>
      <c r="J2456" s="150">
        <v>26.33</v>
      </c>
    </row>
    <row r="2457" spans="1:10" ht="15.75" thickBot="1" x14ac:dyDescent="0.3">
      <c r="A2457" s="161"/>
      <c r="B2457" s="161"/>
      <c r="C2457" s="161"/>
      <c r="D2457" s="161"/>
      <c r="E2457" s="161"/>
      <c r="F2457" s="161"/>
      <c r="G2457" s="161" t="s">
        <v>1056</v>
      </c>
      <c r="H2457" s="151">
        <v>7.2</v>
      </c>
      <c r="I2457" s="161" t="s">
        <v>1057</v>
      </c>
      <c r="J2457" s="162">
        <v>189.57</v>
      </c>
    </row>
    <row r="2458" spans="1:10" ht="15.75" thickTop="1" x14ac:dyDescent="0.25">
      <c r="A2458" s="152"/>
      <c r="B2458" s="152"/>
      <c r="C2458" s="152"/>
      <c r="D2458" s="152"/>
      <c r="E2458" s="152"/>
      <c r="F2458" s="152"/>
      <c r="G2458" s="152"/>
      <c r="H2458" s="152"/>
      <c r="I2458" s="152"/>
      <c r="J2458" s="152"/>
    </row>
    <row r="2459" spans="1:10" x14ac:dyDescent="0.25">
      <c r="A2459" s="170" t="s">
        <v>2538</v>
      </c>
      <c r="B2459" s="139" t="s">
        <v>1029</v>
      </c>
      <c r="C2459" s="170" t="s">
        <v>1030</v>
      </c>
      <c r="D2459" s="170" t="s">
        <v>1031</v>
      </c>
      <c r="E2459" s="352" t="s">
        <v>1032</v>
      </c>
      <c r="F2459" s="352"/>
      <c r="G2459" s="140" t="s">
        <v>1033</v>
      </c>
      <c r="H2459" s="139" t="s">
        <v>1034</v>
      </c>
      <c r="I2459" s="139" t="s">
        <v>1035</v>
      </c>
      <c r="J2459" s="139" t="s">
        <v>1036</v>
      </c>
    </row>
    <row r="2460" spans="1:10" ht="25.5" x14ac:dyDescent="0.25">
      <c r="A2460" s="171" t="s">
        <v>1037</v>
      </c>
      <c r="B2460" s="136" t="s">
        <v>974</v>
      </c>
      <c r="C2460" s="171" t="s">
        <v>186</v>
      </c>
      <c r="D2460" s="171" t="s">
        <v>975</v>
      </c>
      <c r="E2460" s="353" t="s">
        <v>1263</v>
      </c>
      <c r="F2460" s="353"/>
      <c r="G2460" s="137" t="s">
        <v>2239</v>
      </c>
      <c r="H2460" s="141">
        <v>1</v>
      </c>
      <c r="I2460" s="138">
        <v>14.13</v>
      </c>
      <c r="J2460" s="138">
        <v>14.13</v>
      </c>
    </row>
    <row r="2461" spans="1:10" ht="25.5" x14ac:dyDescent="0.25">
      <c r="A2461" s="172" t="s">
        <v>1039</v>
      </c>
      <c r="B2461" s="142" t="s">
        <v>2024</v>
      </c>
      <c r="C2461" s="172" t="s">
        <v>186</v>
      </c>
      <c r="D2461" s="172" t="s">
        <v>2025</v>
      </c>
      <c r="E2461" s="350" t="s">
        <v>1263</v>
      </c>
      <c r="F2461" s="350"/>
      <c r="G2461" s="143" t="s">
        <v>2649</v>
      </c>
      <c r="H2461" s="144">
        <v>0.3</v>
      </c>
      <c r="I2461" s="145">
        <v>19.64</v>
      </c>
      <c r="J2461" s="145">
        <v>5.89</v>
      </c>
    </row>
    <row r="2462" spans="1:10" ht="25.5" x14ac:dyDescent="0.25">
      <c r="A2462" s="172" t="s">
        <v>1039</v>
      </c>
      <c r="B2462" s="142" t="s">
        <v>2023</v>
      </c>
      <c r="C2462" s="172" t="s">
        <v>186</v>
      </c>
      <c r="D2462" s="172" t="s">
        <v>1589</v>
      </c>
      <c r="E2462" s="350" t="s">
        <v>1263</v>
      </c>
      <c r="F2462" s="350"/>
      <c r="G2462" s="143" t="s">
        <v>2649</v>
      </c>
      <c r="H2462" s="144">
        <v>0.3</v>
      </c>
      <c r="I2462" s="145">
        <v>24.97</v>
      </c>
      <c r="J2462" s="145">
        <v>7.49</v>
      </c>
    </row>
    <row r="2463" spans="1:10" ht="25.5" x14ac:dyDescent="0.25">
      <c r="A2463" s="173" t="s">
        <v>1049</v>
      </c>
      <c r="B2463" s="146" t="s">
        <v>2801</v>
      </c>
      <c r="C2463" s="173" t="s">
        <v>186</v>
      </c>
      <c r="D2463" s="173" t="s">
        <v>975</v>
      </c>
      <c r="E2463" s="349" t="s">
        <v>1052</v>
      </c>
      <c r="F2463" s="349"/>
      <c r="G2463" s="147" t="s">
        <v>2239</v>
      </c>
      <c r="H2463" s="148">
        <v>1</v>
      </c>
      <c r="I2463" s="149">
        <v>0.75</v>
      </c>
      <c r="J2463" s="149">
        <v>0.75</v>
      </c>
    </row>
    <row r="2464" spans="1:10" x14ac:dyDescent="0.25">
      <c r="A2464" s="169"/>
      <c r="B2464" s="169"/>
      <c r="C2464" s="169"/>
      <c r="D2464" s="169"/>
      <c r="E2464" s="169" t="s">
        <v>1053</v>
      </c>
      <c r="F2464" s="150">
        <v>8.94</v>
      </c>
      <c r="G2464" s="169" t="s">
        <v>1054</v>
      </c>
      <c r="H2464" s="150">
        <v>0</v>
      </c>
      <c r="I2464" s="169" t="s">
        <v>1055</v>
      </c>
      <c r="J2464" s="150">
        <v>8.94</v>
      </c>
    </row>
    <row r="2465" spans="1:10" ht="14.45" customHeight="1" x14ac:dyDescent="0.25">
      <c r="A2465" s="169"/>
      <c r="B2465" s="169"/>
      <c r="C2465" s="169"/>
      <c r="D2465" s="169"/>
      <c r="E2465" s="169" t="s">
        <v>2581</v>
      </c>
      <c r="F2465" s="150">
        <v>0</v>
      </c>
      <c r="G2465" s="169"/>
      <c r="H2465" s="351" t="s">
        <v>2582</v>
      </c>
      <c r="I2465" s="351"/>
      <c r="J2465" s="150">
        <v>14.13</v>
      </c>
    </row>
    <row r="2466" spans="1:10" ht="15.75" thickBot="1" x14ac:dyDescent="0.3">
      <c r="A2466" s="161"/>
      <c r="B2466" s="161"/>
      <c r="C2466" s="161"/>
      <c r="D2466" s="161"/>
      <c r="E2466" s="161"/>
      <c r="F2466" s="161"/>
      <c r="G2466" s="161" t="s">
        <v>1056</v>
      </c>
      <c r="H2466" s="151">
        <v>19</v>
      </c>
      <c r="I2466" s="161" t="s">
        <v>1057</v>
      </c>
      <c r="J2466" s="162">
        <v>268.47000000000003</v>
      </c>
    </row>
    <row r="2467" spans="1:10" ht="15.75" thickTop="1" x14ac:dyDescent="0.25">
      <c r="A2467" s="152"/>
      <c r="B2467" s="152"/>
      <c r="C2467" s="152"/>
      <c r="D2467" s="152"/>
      <c r="E2467" s="152"/>
      <c r="F2467" s="152"/>
      <c r="G2467" s="152"/>
      <c r="H2467" s="152"/>
      <c r="I2467" s="152"/>
      <c r="J2467" s="152"/>
    </row>
    <row r="2468" spans="1:10" x14ac:dyDescent="0.25">
      <c r="A2468" s="174" t="s">
        <v>2539</v>
      </c>
      <c r="B2468" s="174"/>
      <c r="C2468" s="174"/>
      <c r="D2468" s="174" t="s">
        <v>976</v>
      </c>
      <c r="E2468" s="174"/>
      <c r="F2468" s="354"/>
      <c r="G2468" s="354"/>
      <c r="H2468" s="166"/>
      <c r="I2468" s="174"/>
      <c r="J2468" s="167">
        <v>1833.07</v>
      </c>
    </row>
    <row r="2469" spans="1:10" x14ac:dyDescent="0.25">
      <c r="A2469" s="170" t="s">
        <v>2540</v>
      </c>
      <c r="B2469" s="139" t="s">
        <v>1029</v>
      </c>
      <c r="C2469" s="170" t="s">
        <v>1030</v>
      </c>
      <c r="D2469" s="170" t="s">
        <v>1031</v>
      </c>
      <c r="E2469" s="352" t="s">
        <v>1032</v>
      </c>
      <c r="F2469" s="352"/>
      <c r="G2469" s="140" t="s">
        <v>1033</v>
      </c>
      <c r="H2469" s="139" t="s">
        <v>1034</v>
      </c>
      <c r="I2469" s="139" t="s">
        <v>1035</v>
      </c>
      <c r="J2469" s="139" t="s">
        <v>1036</v>
      </c>
    </row>
    <row r="2470" spans="1:10" ht="25.5" x14ac:dyDescent="0.25">
      <c r="A2470" s="171" t="s">
        <v>1037</v>
      </c>
      <c r="B2470" s="136" t="s">
        <v>977</v>
      </c>
      <c r="C2470" s="171" t="s">
        <v>186</v>
      </c>
      <c r="D2470" s="171" t="s">
        <v>1788</v>
      </c>
      <c r="E2470" s="353" t="s">
        <v>1263</v>
      </c>
      <c r="F2470" s="353"/>
      <c r="G2470" s="137" t="s">
        <v>2239</v>
      </c>
      <c r="H2470" s="141">
        <v>1</v>
      </c>
      <c r="I2470" s="138">
        <v>25.46</v>
      </c>
      <c r="J2470" s="138">
        <v>25.46</v>
      </c>
    </row>
    <row r="2471" spans="1:10" ht="25.5" x14ac:dyDescent="0.25">
      <c r="A2471" s="172" t="s">
        <v>1039</v>
      </c>
      <c r="B2471" s="142" t="s">
        <v>2024</v>
      </c>
      <c r="C2471" s="172" t="s">
        <v>186</v>
      </c>
      <c r="D2471" s="172" t="s">
        <v>2025</v>
      </c>
      <c r="E2471" s="350" t="s">
        <v>1263</v>
      </c>
      <c r="F2471" s="350"/>
      <c r="G2471" s="143" t="s">
        <v>2649</v>
      </c>
      <c r="H2471" s="144">
        <v>0.25</v>
      </c>
      <c r="I2471" s="145">
        <v>19.64</v>
      </c>
      <c r="J2471" s="145">
        <v>4.91</v>
      </c>
    </row>
    <row r="2472" spans="1:10" ht="25.5" x14ac:dyDescent="0.25">
      <c r="A2472" s="172" t="s">
        <v>1039</v>
      </c>
      <c r="B2472" s="142" t="s">
        <v>2023</v>
      </c>
      <c r="C2472" s="172" t="s">
        <v>186</v>
      </c>
      <c r="D2472" s="172" t="s">
        <v>1589</v>
      </c>
      <c r="E2472" s="350" t="s">
        <v>1263</v>
      </c>
      <c r="F2472" s="350"/>
      <c r="G2472" s="143" t="s">
        <v>2649</v>
      </c>
      <c r="H2472" s="144">
        <v>0.25</v>
      </c>
      <c r="I2472" s="145">
        <v>24.97</v>
      </c>
      <c r="J2472" s="145">
        <v>6.24</v>
      </c>
    </row>
    <row r="2473" spans="1:10" ht="25.5" x14ac:dyDescent="0.25">
      <c r="A2473" s="173" t="s">
        <v>1049</v>
      </c>
      <c r="B2473" s="146" t="s">
        <v>2802</v>
      </c>
      <c r="C2473" s="173" t="s">
        <v>186</v>
      </c>
      <c r="D2473" s="173" t="s">
        <v>2803</v>
      </c>
      <c r="E2473" s="349" t="s">
        <v>1052</v>
      </c>
      <c r="F2473" s="349"/>
      <c r="G2473" s="147" t="s">
        <v>2239</v>
      </c>
      <c r="H2473" s="148">
        <v>1</v>
      </c>
      <c r="I2473" s="149">
        <v>14.31</v>
      </c>
      <c r="J2473" s="149">
        <v>14.31</v>
      </c>
    </row>
    <row r="2474" spans="1:10" x14ac:dyDescent="0.25">
      <c r="A2474" s="169"/>
      <c r="B2474" s="169"/>
      <c r="C2474" s="169"/>
      <c r="D2474" s="169"/>
      <c r="E2474" s="169" t="s">
        <v>1053</v>
      </c>
      <c r="F2474" s="150">
        <v>7.44</v>
      </c>
      <c r="G2474" s="169" t="s">
        <v>1054</v>
      </c>
      <c r="H2474" s="150">
        <v>0</v>
      </c>
      <c r="I2474" s="169" t="s">
        <v>1055</v>
      </c>
      <c r="J2474" s="150">
        <v>7.44</v>
      </c>
    </row>
    <row r="2475" spans="1:10" ht="14.45" customHeight="1" x14ac:dyDescent="0.25">
      <c r="A2475" s="169"/>
      <c r="B2475" s="169"/>
      <c r="C2475" s="169"/>
      <c r="D2475" s="169"/>
      <c r="E2475" s="169" t="s">
        <v>2581</v>
      </c>
      <c r="F2475" s="150">
        <v>0</v>
      </c>
      <c r="G2475" s="169"/>
      <c r="H2475" s="351" t="s">
        <v>2582</v>
      </c>
      <c r="I2475" s="351"/>
      <c r="J2475" s="150">
        <v>25.46</v>
      </c>
    </row>
    <row r="2476" spans="1:10" ht="15.75" thickBot="1" x14ac:dyDescent="0.3">
      <c r="A2476" s="161"/>
      <c r="B2476" s="161"/>
      <c r="C2476" s="161"/>
      <c r="D2476" s="161"/>
      <c r="E2476" s="161"/>
      <c r="F2476" s="161"/>
      <c r="G2476" s="161" t="s">
        <v>1056</v>
      </c>
      <c r="H2476" s="151">
        <v>62</v>
      </c>
      <c r="I2476" s="161" t="s">
        <v>1057</v>
      </c>
      <c r="J2476" s="162">
        <v>1578.52</v>
      </c>
    </row>
    <row r="2477" spans="1:10" ht="15.75" thickTop="1" x14ac:dyDescent="0.25">
      <c r="A2477" s="152"/>
      <c r="B2477" s="152"/>
      <c r="C2477" s="152"/>
      <c r="D2477" s="152"/>
      <c r="E2477" s="152"/>
      <c r="F2477" s="152"/>
      <c r="G2477" s="152"/>
      <c r="H2477" s="152"/>
      <c r="I2477" s="152"/>
      <c r="J2477" s="152"/>
    </row>
    <row r="2478" spans="1:10" x14ac:dyDescent="0.25">
      <c r="A2478" s="170" t="s">
        <v>2541</v>
      </c>
      <c r="B2478" s="139" t="s">
        <v>1029</v>
      </c>
      <c r="C2478" s="170" t="s">
        <v>1030</v>
      </c>
      <c r="D2478" s="170" t="s">
        <v>1031</v>
      </c>
      <c r="E2478" s="352" t="s">
        <v>1032</v>
      </c>
      <c r="F2478" s="352"/>
      <c r="G2478" s="140" t="s">
        <v>1033</v>
      </c>
      <c r="H2478" s="139" t="s">
        <v>1034</v>
      </c>
      <c r="I2478" s="139" t="s">
        <v>1035</v>
      </c>
      <c r="J2478" s="139" t="s">
        <v>1036</v>
      </c>
    </row>
    <row r="2479" spans="1:10" ht="25.5" x14ac:dyDescent="0.25">
      <c r="A2479" s="171" t="s">
        <v>1037</v>
      </c>
      <c r="B2479" s="136" t="s">
        <v>978</v>
      </c>
      <c r="C2479" s="171" t="s">
        <v>397</v>
      </c>
      <c r="D2479" s="171" t="s">
        <v>2542</v>
      </c>
      <c r="E2479" s="353" t="s">
        <v>1770</v>
      </c>
      <c r="F2479" s="353"/>
      <c r="G2479" s="137" t="s">
        <v>187</v>
      </c>
      <c r="H2479" s="141">
        <v>1</v>
      </c>
      <c r="I2479" s="138">
        <v>254.55</v>
      </c>
      <c r="J2479" s="138">
        <v>254.55</v>
      </c>
    </row>
    <row r="2480" spans="1:10" ht="25.5" x14ac:dyDescent="0.25">
      <c r="A2480" s="172" t="s">
        <v>1039</v>
      </c>
      <c r="B2480" s="142" t="s">
        <v>2063</v>
      </c>
      <c r="C2480" s="172" t="s">
        <v>397</v>
      </c>
      <c r="D2480" s="172" t="s">
        <v>2064</v>
      </c>
      <c r="E2480" s="350" t="s">
        <v>2065</v>
      </c>
      <c r="F2480" s="350"/>
      <c r="G2480" s="143" t="s">
        <v>1685</v>
      </c>
      <c r="H2480" s="144">
        <v>0.3</v>
      </c>
      <c r="I2480" s="145">
        <v>2.9</v>
      </c>
      <c r="J2480" s="145">
        <v>0.87</v>
      </c>
    </row>
    <row r="2481" spans="1:10" ht="25.5" x14ac:dyDescent="0.25">
      <c r="A2481" s="172" t="s">
        <v>1039</v>
      </c>
      <c r="B2481" s="142" t="s">
        <v>2066</v>
      </c>
      <c r="C2481" s="172" t="s">
        <v>397</v>
      </c>
      <c r="D2481" s="172" t="s">
        <v>2067</v>
      </c>
      <c r="E2481" s="350" t="s">
        <v>2065</v>
      </c>
      <c r="F2481" s="350"/>
      <c r="G2481" s="143" t="s">
        <v>1685</v>
      </c>
      <c r="H2481" s="144">
        <v>0.3</v>
      </c>
      <c r="I2481" s="145">
        <v>2.78</v>
      </c>
      <c r="J2481" s="145">
        <v>0.83</v>
      </c>
    </row>
    <row r="2482" spans="1:10" ht="25.5" x14ac:dyDescent="0.25">
      <c r="A2482" s="173" t="s">
        <v>1049</v>
      </c>
      <c r="B2482" s="146" t="s">
        <v>1789</v>
      </c>
      <c r="C2482" s="173" t="s">
        <v>397</v>
      </c>
      <c r="D2482" s="173" t="s">
        <v>1790</v>
      </c>
      <c r="E2482" s="349" t="s">
        <v>1052</v>
      </c>
      <c r="F2482" s="349"/>
      <c r="G2482" s="147" t="s">
        <v>692</v>
      </c>
      <c r="H2482" s="148">
        <v>1</v>
      </c>
      <c r="I2482" s="149">
        <v>244.39</v>
      </c>
      <c r="J2482" s="149">
        <v>244.39</v>
      </c>
    </row>
    <row r="2483" spans="1:10" x14ac:dyDescent="0.25">
      <c r="A2483" s="173" t="s">
        <v>1049</v>
      </c>
      <c r="B2483" s="146" t="s">
        <v>2072</v>
      </c>
      <c r="C2483" s="173" t="s">
        <v>180</v>
      </c>
      <c r="D2483" s="173" t="s">
        <v>2020</v>
      </c>
      <c r="E2483" s="349" t="s">
        <v>1325</v>
      </c>
      <c r="F2483" s="349"/>
      <c r="G2483" s="147" t="s">
        <v>1043</v>
      </c>
      <c r="H2483" s="148">
        <v>0.3</v>
      </c>
      <c r="I2483" s="149">
        <v>17.07</v>
      </c>
      <c r="J2483" s="149">
        <v>5.12</v>
      </c>
    </row>
    <row r="2484" spans="1:10" x14ac:dyDescent="0.25">
      <c r="A2484" s="173" t="s">
        <v>1049</v>
      </c>
      <c r="B2484" s="146" t="s">
        <v>2075</v>
      </c>
      <c r="C2484" s="173" t="s">
        <v>180</v>
      </c>
      <c r="D2484" s="173" t="s">
        <v>2076</v>
      </c>
      <c r="E2484" s="349" t="s">
        <v>1325</v>
      </c>
      <c r="F2484" s="349"/>
      <c r="G2484" s="147" t="s">
        <v>1043</v>
      </c>
      <c r="H2484" s="148">
        <v>0.3</v>
      </c>
      <c r="I2484" s="149">
        <v>11.16</v>
      </c>
      <c r="J2484" s="149">
        <v>3.34</v>
      </c>
    </row>
    <row r="2485" spans="1:10" x14ac:dyDescent="0.25">
      <c r="A2485" s="169"/>
      <c r="B2485" s="169"/>
      <c r="C2485" s="169"/>
      <c r="D2485" s="169"/>
      <c r="E2485" s="169" t="s">
        <v>1053</v>
      </c>
      <c r="F2485" s="150">
        <v>8.4600000000000009</v>
      </c>
      <c r="G2485" s="169" t="s">
        <v>1054</v>
      </c>
      <c r="H2485" s="150">
        <v>0</v>
      </c>
      <c r="I2485" s="169" t="s">
        <v>1055</v>
      </c>
      <c r="J2485" s="150">
        <v>8.4600000000000009</v>
      </c>
    </row>
    <row r="2486" spans="1:10" ht="14.45" customHeight="1" x14ac:dyDescent="0.25">
      <c r="A2486" s="169"/>
      <c r="B2486" s="169"/>
      <c r="C2486" s="169"/>
      <c r="D2486" s="169"/>
      <c r="E2486" s="169" t="s">
        <v>2581</v>
      </c>
      <c r="F2486" s="150">
        <v>0</v>
      </c>
      <c r="G2486" s="169"/>
      <c r="H2486" s="351" t="s">
        <v>2582</v>
      </c>
      <c r="I2486" s="351"/>
      <c r="J2486" s="150">
        <v>254.55</v>
      </c>
    </row>
    <row r="2487" spans="1:10" ht="15.75" thickBot="1" x14ac:dyDescent="0.3">
      <c r="A2487" s="161"/>
      <c r="B2487" s="161"/>
      <c r="C2487" s="161"/>
      <c r="D2487" s="161"/>
      <c r="E2487" s="161"/>
      <c r="F2487" s="161"/>
      <c r="G2487" s="161" t="s">
        <v>1056</v>
      </c>
      <c r="H2487" s="151">
        <v>1</v>
      </c>
      <c r="I2487" s="161" t="s">
        <v>1057</v>
      </c>
      <c r="J2487" s="162">
        <v>254.55</v>
      </c>
    </row>
    <row r="2488" spans="1:10" ht="15.75" thickTop="1" x14ac:dyDescent="0.25">
      <c r="A2488" s="152"/>
      <c r="B2488" s="152"/>
      <c r="C2488" s="152"/>
      <c r="D2488" s="152"/>
      <c r="E2488" s="152"/>
      <c r="F2488" s="152"/>
      <c r="G2488" s="152"/>
      <c r="H2488" s="152"/>
      <c r="I2488" s="152"/>
      <c r="J2488" s="152"/>
    </row>
    <row r="2489" spans="1:10" x14ac:dyDescent="0.25">
      <c r="A2489" s="174" t="s">
        <v>1585</v>
      </c>
      <c r="B2489" s="174"/>
      <c r="C2489" s="174"/>
      <c r="D2489" s="174" t="s">
        <v>2804</v>
      </c>
      <c r="E2489" s="174"/>
      <c r="F2489" s="354"/>
      <c r="G2489" s="354"/>
      <c r="H2489" s="166"/>
      <c r="I2489" s="174"/>
      <c r="J2489" s="167">
        <v>57825.31</v>
      </c>
    </row>
    <row r="2490" spans="1:10" x14ac:dyDescent="0.25">
      <c r="A2490" s="174" t="s">
        <v>794</v>
      </c>
      <c r="B2490" s="174"/>
      <c r="C2490" s="174"/>
      <c r="D2490" s="174" t="s">
        <v>980</v>
      </c>
      <c r="E2490" s="174"/>
      <c r="F2490" s="354"/>
      <c r="G2490" s="354"/>
      <c r="H2490" s="166"/>
      <c r="I2490" s="174"/>
      <c r="J2490" s="167">
        <v>10466.030000000001</v>
      </c>
    </row>
    <row r="2491" spans="1:10" x14ac:dyDescent="0.25">
      <c r="A2491" s="170" t="s">
        <v>796</v>
      </c>
      <c r="B2491" s="139" t="s">
        <v>1029</v>
      </c>
      <c r="C2491" s="170" t="s">
        <v>1030</v>
      </c>
      <c r="D2491" s="170" t="s">
        <v>1031</v>
      </c>
      <c r="E2491" s="352" t="s">
        <v>1032</v>
      </c>
      <c r="F2491" s="352"/>
      <c r="G2491" s="140" t="s">
        <v>1033</v>
      </c>
      <c r="H2491" s="139" t="s">
        <v>1034</v>
      </c>
      <c r="I2491" s="139" t="s">
        <v>1035</v>
      </c>
      <c r="J2491" s="139" t="s">
        <v>1036</v>
      </c>
    </row>
    <row r="2492" spans="1:10" ht="25.5" x14ac:dyDescent="0.25">
      <c r="A2492" s="171" t="s">
        <v>1037</v>
      </c>
      <c r="B2492" s="136" t="s">
        <v>981</v>
      </c>
      <c r="C2492" s="171" t="s">
        <v>178</v>
      </c>
      <c r="D2492" s="171" t="s">
        <v>2544</v>
      </c>
      <c r="E2492" s="353" t="s">
        <v>1450</v>
      </c>
      <c r="F2492" s="353"/>
      <c r="G2492" s="137" t="s">
        <v>187</v>
      </c>
      <c r="H2492" s="141">
        <v>1</v>
      </c>
      <c r="I2492" s="138">
        <v>82.25</v>
      </c>
      <c r="J2492" s="138">
        <v>82.25</v>
      </c>
    </row>
    <row r="2493" spans="1:10" ht="39.6" customHeight="1" x14ac:dyDescent="0.25">
      <c r="A2493" s="172" t="s">
        <v>1039</v>
      </c>
      <c r="B2493" s="142" t="s">
        <v>927</v>
      </c>
      <c r="C2493" s="172" t="s">
        <v>180</v>
      </c>
      <c r="D2493" s="172" t="s">
        <v>1792</v>
      </c>
      <c r="E2493" s="350" t="s">
        <v>1103</v>
      </c>
      <c r="F2493" s="350"/>
      <c r="G2493" s="143" t="s">
        <v>187</v>
      </c>
      <c r="H2493" s="144">
        <v>1</v>
      </c>
      <c r="I2493" s="145">
        <v>28.28</v>
      </c>
      <c r="J2493" s="145">
        <v>28.28</v>
      </c>
    </row>
    <row r="2494" spans="1:10" ht="25.5" x14ac:dyDescent="0.25">
      <c r="A2494" s="172" t="s">
        <v>1039</v>
      </c>
      <c r="B2494" s="142" t="s">
        <v>1586</v>
      </c>
      <c r="C2494" s="172" t="s">
        <v>180</v>
      </c>
      <c r="D2494" s="172" t="s">
        <v>1587</v>
      </c>
      <c r="E2494" s="350" t="s">
        <v>1042</v>
      </c>
      <c r="F2494" s="350"/>
      <c r="G2494" s="143" t="s">
        <v>1043</v>
      </c>
      <c r="H2494" s="144">
        <v>0.25</v>
      </c>
      <c r="I2494" s="145">
        <v>15.82</v>
      </c>
      <c r="J2494" s="145">
        <v>3.95</v>
      </c>
    </row>
    <row r="2495" spans="1:10" ht="25.5" x14ac:dyDescent="0.25">
      <c r="A2495" s="172" t="s">
        <v>1039</v>
      </c>
      <c r="B2495" s="142" t="s">
        <v>1588</v>
      </c>
      <c r="C2495" s="172" t="s">
        <v>180</v>
      </c>
      <c r="D2495" s="172" t="s">
        <v>1589</v>
      </c>
      <c r="E2495" s="350" t="s">
        <v>1042</v>
      </c>
      <c r="F2495" s="350"/>
      <c r="G2495" s="143" t="s">
        <v>1043</v>
      </c>
      <c r="H2495" s="144">
        <v>0.25</v>
      </c>
      <c r="I2495" s="145">
        <v>21.02</v>
      </c>
      <c r="J2495" s="145">
        <v>5.25</v>
      </c>
    </row>
    <row r="2496" spans="1:10" x14ac:dyDescent="0.25">
      <c r="A2496" s="173" t="s">
        <v>1049</v>
      </c>
      <c r="B2496" s="146" t="s">
        <v>1793</v>
      </c>
      <c r="C2496" s="173" t="s">
        <v>500</v>
      </c>
      <c r="D2496" s="173" t="s">
        <v>1794</v>
      </c>
      <c r="E2496" s="349" t="s">
        <v>1052</v>
      </c>
      <c r="F2496" s="349"/>
      <c r="G2496" s="147" t="s">
        <v>884</v>
      </c>
      <c r="H2496" s="148">
        <v>1</v>
      </c>
      <c r="I2496" s="149">
        <v>44.77</v>
      </c>
      <c r="J2496" s="149">
        <v>44.77</v>
      </c>
    </row>
    <row r="2497" spans="1:10" x14ac:dyDescent="0.25">
      <c r="A2497" s="169"/>
      <c r="B2497" s="169"/>
      <c r="C2497" s="169"/>
      <c r="D2497" s="169"/>
      <c r="E2497" s="169" t="s">
        <v>1053</v>
      </c>
      <c r="F2497" s="150">
        <v>22.23</v>
      </c>
      <c r="G2497" s="169" t="s">
        <v>1054</v>
      </c>
      <c r="H2497" s="150">
        <v>0</v>
      </c>
      <c r="I2497" s="169" t="s">
        <v>1055</v>
      </c>
      <c r="J2497" s="150">
        <v>22.23</v>
      </c>
    </row>
    <row r="2498" spans="1:10" ht="14.45" customHeight="1" x14ac:dyDescent="0.25">
      <c r="A2498" s="169"/>
      <c r="B2498" s="169"/>
      <c r="C2498" s="169"/>
      <c r="D2498" s="169"/>
      <c r="E2498" s="169" t="s">
        <v>2581</v>
      </c>
      <c r="F2498" s="150">
        <v>0</v>
      </c>
      <c r="G2498" s="169"/>
      <c r="H2498" s="351" t="s">
        <v>2582</v>
      </c>
      <c r="I2498" s="351"/>
      <c r="J2498" s="150">
        <v>82.25</v>
      </c>
    </row>
    <row r="2499" spans="1:10" ht="15.75" thickBot="1" x14ac:dyDescent="0.3">
      <c r="A2499" s="161"/>
      <c r="B2499" s="161"/>
      <c r="C2499" s="161"/>
      <c r="D2499" s="161"/>
      <c r="E2499" s="161"/>
      <c r="F2499" s="161"/>
      <c r="G2499" s="161" t="s">
        <v>1056</v>
      </c>
      <c r="H2499" s="151">
        <v>16</v>
      </c>
      <c r="I2499" s="161" t="s">
        <v>1057</v>
      </c>
      <c r="J2499" s="162">
        <v>1316</v>
      </c>
    </row>
    <row r="2500" spans="1:10" ht="15.75" thickTop="1" x14ac:dyDescent="0.25">
      <c r="A2500" s="152"/>
      <c r="B2500" s="152"/>
      <c r="C2500" s="152"/>
      <c r="D2500" s="152"/>
      <c r="E2500" s="152"/>
      <c r="F2500" s="152"/>
      <c r="G2500" s="152"/>
      <c r="H2500" s="152"/>
      <c r="I2500" s="152"/>
      <c r="J2500" s="152"/>
    </row>
    <row r="2501" spans="1:10" x14ac:dyDescent="0.25">
      <c r="A2501" s="170" t="s">
        <v>799</v>
      </c>
      <c r="B2501" s="139" t="s">
        <v>1029</v>
      </c>
      <c r="C2501" s="170" t="s">
        <v>1030</v>
      </c>
      <c r="D2501" s="170" t="s">
        <v>1031</v>
      </c>
      <c r="E2501" s="352" t="s">
        <v>1032</v>
      </c>
      <c r="F2501" s="352"/>
      <c r="G2501" s="140" t="s">
        <v>1033</v>
      </c>
      <c r="H2501" s="139" t="s">
        <v>1034</v>
      </c>
      <c r="I2501" s="139" t="s">
        <v>1035</v>
      </c>
      <c r="J2501" s="139" t="s">
        <v>1036</v>
      </c>
    </row>
    <row r="2502" spans="1:10" ht="14.45" customHeight="1" x14ac:dyDescent="0.25">
      <c r="A2502" s="171" t="s">
        <v>1037</v>
      </c>
      <c r="B2502" s="136" t="s">
        <v>982</v>
      </c>
      <c r="C2502" s="171" t="s">
        <v>397</v>
      </c>
      <c r="D2502" s="171" t="s">
        <v>2545</v>
      </c>
      <c r="E2502" s="353" t="s">
        <v>1795</v>
      </c>
      <c r="F2502" s="353"/>
      <c r="G2502" s="137" t="s">
        <v>187</v>
      </c>
      <c r="H2502" s="141">
        <v>1</v>
      </c>
      <c r="I2502" s="138">
        <v>55.87</v>
      </c>
      <c r="J2502" s="138">
        <v>55.87</v>
      </c>
    </row>
    <row r="2503" spans="1:10" ht="25.5" x14ac:dyDescent="0.25">
      <c r="A2503" s="172" t="s">
        <v>1039</v>
      </c>
      <c r="B2503" s="142" t="s">
        <v>2063</v>
      </c>
      <c r="C2503" s="172" t="s">
        <v>397</v>
      </c>
      <c r="D2503" s="172" t="s">
        <v>2064</v>
      </c>
      <c r="E2503" s="350" t="s">
        <v>2065</v>
      </c>
      <c r="F2503" s="350"/>
      <c r="G2503" s="143" t="s">
        <v>1685</v>
      </c>
      <c r="H2503" s="144">
        <v>0.7</v>
      </c>
      <c r="I2503" s="145">
        <v>2.9</v>
      </c>
      <c r="J2503" s="145">
        <v>2.0299999999999998</v>
      </c>
    </row>
    <row r="2504" spans="1:10" ht="25.5" x14ac:dyDescent="0.25">
      <c r="A2504" s="172" t="s">
        <v>1039</v>
      </c>
      <c r="B2504" s="142" t="s">
        <v>2066</v>
      </c>
      <c r="C2504" s="172" t="s">
        <v>397</v>
      </c>
      <c r="D2504" s="172" t="s">
        <v>2067</v>
      </c>
      <c r="E2504" s="350" t="s">
        <v>2065</v>
      </c>
      <c r="F2504" s="350"/>
      <c r="G2504" s="143" t="s">
        <v>1685</v>
      </c>
      <c r="H2504" s="144">
        <v>0.7</v>
      </c>
      <c r="I2504" s="145">
        <v>2.78</v>
      </c>
      <c r="J2504" s="145">
        <v>1.94</v>
      </c>
    </row>
    <row r="2505" spans="1:10" x14ac:dyDescent="0.25">
      <c r="A2505" s="173" t="s">
        <v>1049</v>
      </c>
      <c r="B2505" s="146" t="s">
        <v>1796</v>
      </c>
      <c r="C2505" s="173" t="s">
        <v>397</v>
      </c>
      <c r="D2505" s="173" t="s">
        <v>1797</v>
      </c>
      <c r="E2505" s="349" t="s">
        <v>1052</v>
      </c>
      <c r="F2505" s="349"/>
      <c r="G2505" s="147" t="s">
        <v>692</v>
      </c>
      <c r="H2505" s="148">
        <v>1</v>
      </c>
      <c r="I2505" s="149">
        <v>30.14</v>
      </c>
      <c r="J2505" s="149">
        <v>30.14</v>
      </c>
    </row>
    <row r="2506" spans="1:10" ht="25.5" x14ac:dyDescent="0.25">
      <c r="A2506" s="173" t="s">
        <v>1049</v>
      </c>
      <c r="B2506" s="146" t="s">
        <v>1705</v>
      </c>
      <c r="C2506" s="173" t="s">
        <v>180</v>
      </c>
      <c r="D2506" s="173" t="s">
        <v>1706</v>
      </c>
      <c r="E2506" s="349" t="s">
        <v>1052</v>
      </c>
      <c r="F2506" s="349"/>
      <c r="G2506" s="147" t="s">
        <v>187</v>
      </c>
      <c r="H2506" s="148">
        <v>1</v>
      </c>
      <c r="I2506" s="149">
        <v>2.0099999999999998</v>
      </c>
      <c r="J2506" s="149">
        <v>2.0099999999999998</v>
      </c>
    </row>
    <row r="2507" spans="1:10" x14ac:dyDescent="0.25">
      <c r="A2507" s="173" t="s">
        <v>1049</v>
      </c>
      <c r="B2507" s="146" t="s">
        <v>2072</v>
      </c>
      <c r="C2507" s="173" t="s">
        <v>180</v>
      </c>
      <c r="D2507" s="173" t="s">
        <v>2020</v>
      </c>
      <c r="E2507" s="349" t="s">
        <v>1325</v>
      </c>
      <c r="F2507" s="349"/>
      <c r="G2507" s="147" t="s">
        <v>1043</v>
      </c>
      <c r="H2507" s="148">
        <v>0.7</v>
      </c>
      <c r="I2507" s="149">
        <v>17.07</v>
      </c>
      <c r="J2507" s="149">
        <v>11.94</v>
      </c>
    </row>
    <row r="2508" spans="1:10" x14ac:dyDescent="0.25">
      <c r="A2508" s="173" t="s">
        <v>1049</v>
      </c>
      <c r="B2508" s="146" t="s">
        <v>2075</v>
      </c>
      <c r="C2508" s="173" t="s">
        <v>180</v>
      </c>
      <c r="D2508" s="173" t="s">
        <v>2076</v>
      </c>
      <c r="E2508" s="349" t="s">
        <v>1325</v>
      </c>
      <c r="F2508" s="349"/>
      <c r="G2508" s="147" t="s">
        <v>1043</v>
      </c>
      <c r="H2508" s="148">
        <v>0.7</v>
      </c>
      <c r="I2508" s="149">
        <v>11.16</v>
      </c>
      <c r="J2508" s="149">
        <v>7.81</v>
      </c>
    </row>
    <row r="2509" spans="1:10" x14ac:dyDescent="0.25">
      <c r="A2509" s="169"/>
      <c r="B2509" s="169"/>
      <c r="C2509" s="169"/>
      <c r="D2509" s="169"/>
      <c r="E2509" s="169" t="s">
        <v>1053</v>
      </c>
      <c r="F2509" s="150">
        <v>19.75</v>
      </c>
      <c r="G2509" s="169" t="s">
        <v>1054</v>
      </c>
      <c r="H2509" s="150">
        <v>0</v>
      </c>
      <c r="I2509" s="169" t="s">
        <v>1055</v>
      </c>
      <c r="J2509" s="150">
        <v>19.75</v>
      </c>
    </row>
    <row r="2510" spans="1:10" ht="14.45" customHeight="1" x14ac:dyDescent="0.25">
      <c r="A2510" s="169"/>
      <c r="B2510" s="169"/>
      <c r="C2510" s="169"/>
      <c r="D2510" s="169"/>
      <c r="E2510" s="169" t="s">
        <v>2581</v>
      </c>
      <c r="F2510" s="150">
        <v>0</v>
      </c>
      <c r="G2510" s="169"/>
      <c r="H2510" s="351" t="s">
        <v>2582</v>
      </c>
      <c r="I2510" s="351"/>
      <c r="J2510" s="150">
        <v>55.87</v>
      </c>
    </row>
    <row r="2511" spans="1:10" ht="15.75" thickBot="1" x14ac:dyDescent="0.3">
      <c r="A2511" s="161"/>
      <c r="B2511" s="161"/>
      <c r="C2511" s="161"/>
      <c r="D2511" s="161"/>
      <c r="E2511" s="161"/>
      <c r="F2511" s="161"/>
      <c r="G2511" s="161" t="s">
        <v>1056</v>
      </c>
      <c r="H2511" s="151">
        <v>5</v>
      </c>
      <c r="I2511" s="161" t="s">
        <v>1057</v>
      </c>
      <c r="J2511" s="162">
        <v>279.35000000000002</v>
      </c>
    </row>
    <row r="2512" spans="1:10" ht="15.75" thickTop="1" x14ac:dyDescent="0.25">
      <c r="A2512" s="152"/>
      <c r="B2512" s="152"/>
      <c r="C2512" s="152"/>
      <c r="D2512" s="152"/>
      <c r="E2512" s="152"/>
      <c r="F2512" s="152"/>
      <c r="G2512" s="152"/>
      <c r="H2512" s="152"/>
      <c r="I2512" s="152"/>
      <c r="J2512" s="152"/>
    </row>
    <row r="2513" spans="1:10" x14ac:dyDescent="0.25">
      <c r="A2513" s="170" t="s">
        <v>802</v>
      </c>
      <c r="B2513" s="139" t="s">
        <v>1029</v>
      </c>
      <c r="C2513" s="170" t="s">
        <v>1030</v>
      </c>
      <c r="D2513" s="170" t="s">
        <v>1031</v>
      </c>
      <c r="E2513" s="352" t="s">
        <v>1032</v>
      </c>
      <c r="F2513" s="352"/>
      <c r="G2513" s="140" t="s">
        <v>1033</v>
      </c>
      <c r="H2513" s="139" t="s">
        <v>1034</v>
      </c>
      <c r="I2513" s="139" t="s">
        <v>1035</v>
      </c>
      <c r="J2513" s="139" t="s">
        <v>1036</v>
      </c>
    </row>
    <row r="2514" spans="1:10" ht="14.45" customHeight="1" x14ac:dyDescent="0.25">
      <c r="A2514" s="171" t="s">
        <v>1037</v>
      </c>
      <c r="B2514" s="136" t="s">
        <v>983</v>
      </c>
      <c r="C2514" s="171" t="s">
        <v>397</v>
      </c>
      <c r="D2514" s="171" t="s">
        <v>2546</v>
      </c>
      <c r="E2514" s="353" t="s">
        <v>1795</v>
      </c>
      <c r="F2514" s="353"/>
      <c r="G2514" s="137" t="s">
        <v>187</v>
      </c>
      <c r="H2514" s="141">
        <v>1</v>
      </c>
      <c r="I2514" s="138">
        <v>108.64</v>
      </c>
      <c r="J2514" s="138">
        <v>108.64</v>
      </c>
    </row>
    <row r="2515" spans="1:10" ht="25.5" x14ac:dyDescent="0.25">
      <c r="A2515" s="172" t="s">
        <v>1039</v>
      </c>
      <c r="B2515" s="142" t="s">
        <v>2063</v>
      </c>
      <c r="C2515" s="172" t="s">
        <v>397</v>
      </c>
      <c r="D2515" s="172" t="s">
        <v>2064</v>
      </c>
      <c r="E2515" s="350" t="s">
        <v>2065</v>
      </c>
      <c r="F2515" s="350"/>
      <c r="G2515" s="143" t="s">
        <v>1685</v>
      </c>
      <c r="H2515" s="144">
        <v>0.7</v>
      </c>
      <c r="I2515" s="145">
        <v>2.9</v>
      </c>
      <c r="J2515" s="145">
        <v>2.0299999999999998</v>
      </c>
    </row>
    <row r="2516" spans="1:10" ht="25.5" x14ac:dyDescent="0.25">
      <c r="A2516" s="172" t="s">
        <v>1039</v>
      </c>
      <c r="B2516" s="142" t="s">
        <v>2066</v>
      </c>
      <c r="C2516" s="172" t="s">
        <v>397</v>
      </c>
      <c r="D2516" s="172" t="s">
        <v>2067</v>
      </c>
      <c r="E2516" s="350" t="s">
        <v>2065</v>
      </c>
      <c r="F2516" s="350"/>
      <c r="G2516" s="143" t="s">
        <v>1685</v>
      </c>
      <c r="H2516" s="144">
        <v>0.7</v>
      </c>
      <c r="I2516" s="145">
        <v>2.78</v>
      </c>
      <c r="J2516" s="145">
        <v>1.94</v>
      </c>
    </row>
    <row r="2517" spans="1:10" x14ac:dyDescent="0.25">
      <c r="A2517" s="173" t="s">
        <v>1049</v>
      </c>
      <c r="B2517" s="146" t="s">
        <v>1798</v>
      </c>
      <c r="C2517" s="173" t="s">
        <v>397</v>
      </c>
      <c r="D2517" s="173" t="s">
        <v>1799</v>
      </c>
      <c r="E2517" s="349" t="s">
        <v>1052</v>
      </c>
      <c r="F2517" s="349"/>
      <c r="G2517" s="147" t="s">
        <v>692</v>
      </c>
      <c r="H2517" s="148">
        <v>1</v>
      </c>
      <c r="I2517" s="149">
        <v>84.92</v>
      </c>
      <c r="J2517" s="149">
        <v>84.92</v>
      </c>
    </row>
    <row r="2518" spans="1:10" x14ac:dyDescent="0.25">
      <c r="A2518" s="173" t="s">
        <v>1049</v>
      </c>
      <c r="B2518" s="146" t="s">
        <v>2072</v>
      </c>
      <c r="C2518" s="173" t="s">
        <v>180</v>
      </c>
      <c r="D2518" s="173" t="s">
        <v>2020</v>
      </c>
      <c r="E2518" s="349" t="s">
        <v>1325</v>
      </c>
      <c r="F2518" s="349"/>
      <c r="G2518" s="147" t="s">
        <v>1043</v>
      </c>
      <c r="H2518" s="148">
        <v>0.7</v>
      </c>
      <c r="I2518" s="149">
        <v>17.07</v>
      </c>
      <c r="J2518" s="149">
        <v>11.94</v>
      </c>
    </row>
    <row r="2519" spans="1:10" x14ac:dyDescent="0.25">
      <c r="A2519" s="173" t="s">
        <v>1049</v>
      </c>
      <c r="B2519" s="146" t="s">
        <v>2075</v>
      </c>
      <c r="C2519" s="173" t="s">
        <v>180</v>
      </c>
      <c r="D2519" s="173" t="s">
        <v>2076</v>
      </c>
      <c r="E2519" s="349" t="s">
        <v>1325</v>
      </c>
      <c r="F2519" s="349"/>
      <c r="G2519" s="147" t="s">
        <v>1043</v>
      </c>
      <c r="H2519" s="148">
        <v>0.7</v>
      </c>
      <c r="I2519" s="149">
        <v>11.16</v>
      </c>
      <c r="J2519" s="149">
        <v>7.81</v>
      </c>
    </row>
    <row r="2520" spans="1:10" x14ac:dyDescent="0.25">
      <c r="A2520" s="169"/>
      <c r="B2520" s="169"/>
      <c r="C2520" s="169"/>
      <c r="D2520" s="169"/>
      <c r="E2520" s="169" t="s">
        <v>1053</v>
      </c>
      <c r="F2520" s="150">
        <v>19.75</v>
      </c>
      <c r="G2520" s="169" t="s">
        <v>1054</v>
      </c>
      <c r="H2520" s="150">
        <v>0</v>
      </c>
      <c r="I2520" s="169" t="s">
        <v>1055</v>
      </c>
      <c r="J2520" s="150">
        <v>19.75</v>
      </c>
    </row>
    <row r="2521" spans="1:10" ht="14.45" customHeight="1" x14ac:dyDescent="0.25">
      <c r="A2521" s="169"/>
      <c r="B2521" s="169"/>
      <c r="C2521" s="169"/>
      <c r="D2521" s="169"/>
      <c r="E2521" s="169" t="s">
        <v>2581</v>
      </c>
      <c r="F2521" s="150">
        <v>0</v>
      </c>
      <c r="G2521" s="169"/>
      <c r="H2521" s="351" t="s">
        <v>2582</v>
      </c>
      <c r="I2521" s="351"/>
      <c r="J2521" s="150">
        <v>108.64</v>
      </c>
    </row>
    <row r="2522" spans="1:10" ht="15.75" thickBot="1" x14ac:dyDescent="0.3">
      <c r="A2522" s="161"/>
      <c r="B2522" s="161"/>
      <c r="C2522" s="161"/>
      <c r="D2522" s="161"/>
      <c r="E2522" s="161"/>
      <c r="F2522" s="161"/>
      <c r="G2522" s="161" t="s">
        <v>1056</v>
      </c>
      <c r="H2522" s="151">
        <v>12</v>
      </c>
      <c r="I2522" s="161" t="s">
        <v>1057</v>
      </c>
      <c r="J2522" s="162">
        <v>1303.68</v>
      </c>
    </row>
    <row r="2523" spans="1:10" ht="15.75" thickTop="1" x14ac:dyDescent="0.25">
      <c r="A2523" s="152"/>
      <c r="B2523" s="152"/>
      <c r="C2523" s="152"/>
      <c r="D2523" s="152"/>
      <c r="E2523" s="152"/>
      <c r="F2523" s="152"/>
      <c r="G2523" s="152"/>
      <c r="H2523" s="152"/>
      <c r="I2523" s="152"/>
      <c r="J2523" s="152"/>
    </row>
    <row r="2524" spans="1:10" x14ac:dyDescent="0.25">
      <c r="A2524" s="170" t="s">
        <v>805</v>
      </c>
      <c r="B2524" s="139" t="s">
        <v>1029</v>
      </c>
      <c r="C2524" s="170" t="s">
        <v>1030</v>
      </c>
      <c r="D2524" s="170" t="s">
        <v>1031</v>
      </c>
      <c r="E2524" s="352" t="s">
        <v>1032</v>
      </c>
      <c r="F2524" s="352"/>
      <c r="G2524" s="140" t="s">
        <v>1033</v>
      </c>
      <c r="H2524" s="139" t="s">
        <v>1034</v>
      </c>
      <c r="I2524" s="139" t="s">
        <v>1035</v>
      </c>
      <c r="J2524" s="139" t="s">
        <v>1036</v>
      </c>
    </row>
    <row r="2525" spans="1:10" ht="25.5" x14ac:dyDescent="0.25">
      <c r="A2525" s="171" t="s">
        <v>1037</v>
      </c>
      <c r="B2525" s="136" t="s">
        <v>984</v>
      </c>
      <c r="C2525" s="171" t="s">
        <v>178</v>
      </c>
      <c r="D2525" s="171" t="s">
        <v>2547</v>
      </c>
      <c r="E2525" s="353" t="s">
        <v>1450</v>
      </c>
      <c r="F2525" s="353"/>
      <c r="G2525" s="137" t="s">
        <v>187</v>
      </c>
      <c r="H2525" s="141">
        <v>1</v>
      </c>
      <c r="I2525" s="138">
        <v>82.25</v>
      </c>
      <c r="J2525" s="138">
        <v>82.25</v>
      </c>
    </row>
    <row r="2526" spans="1:10" ht="39.6" customHeight="1" x14ac:dyDescent="0.25">
      <c r="A2526" s="172" t="s">
        <v>1039</v>
      </c>
      <c r="B2526" s="142" t="s">
        <v>927</v>
      </c>
      <c r="C2526" s="172" t="s">
        <v>180</v>
      </c>
      <c r="D2526" s="172" t="s">
        <v>1792</v>
      </c>
      <c r="E2526" s="350" t="s">
        <v>1103</v>
      </c>
      <c r="F2526" s="350"/>
      <c r="G2526" s="143" t="s">
        <v>187</v>
      </c>
      <c r="H2526" s="144">
        <v>1</v>
      </c>
      <c r="I2526" s="145">
        <v>28.28</v>
      </c>
      <c r="J2526" s="145">
        <v>28.28</v>
      </c>
    </row>
    <row r="2527" spans="1:10" ht="25.5" x14ac:dyDescent="0.25">
      <c r="A2527" s="172" t="s">
        <v>1039</v>
      </c>
      <c r="B2527" s="142" t="s">
        <v>1586</v>
      </c>
      <c r="C2527" s="172" t="s">
        <v>180</v>
      </c>
      <c r="D2527" s="172" t="s">
        <v>1587</v>
      </c>
      <c r="E2527" s="350" t="s">
        <v>1042</v>
      </c>
      <c r="F2527" s="350"/>
      <c r="G2527" s="143" t="s">
        <v>1043</v>
      </c>
      <c r="H2527" s="144">
        <v>0.25</v>
      </c>
      <c r="I2527" s="145">
        <v>15.82</v>
      </c>
      <c r="J2527" s="145">
        <v>3.95</v>
      </c>
    </row>
    <row r="2528" spans="1:10" ht="25.5" x14ac:dyDescent="0.25">
      <c r="A2528" s="172" t="s">
        <v>1039</v>
      </c>
      <c r="B2528" s="142" t="s">
        <v>1588</v>
      </c>
      <c r="C2528" s="172" t="s">
        <v>180</v>
      </c>
      <c r="D2528" s="172" t="s">
        <v>1589</v>
      </c>
      <c r="E2528" s="350" t="s">
        <v>1042</v>
      </c>
      <c r="F2528" s="350"/>
      <c r="G2528" s="143" t="s">
        <v>1043</v>
      </c>
      <c r="H2528" s="144">
        <v>0.25</v>
      </c>
      <c r="I2528" s="145">
        <v>21.02</v>
      </c>
      <c r="J2528" s="145">
        <v>5.25</v>
      </c>
    </row>
    <row r="2529" spans="1:10" x14ac:dyDescent="0.25">
      <c r="A2529" s="173" t="s">
        <v>1049</v>
      </c>
      <c r="B2529" s="146" t="s">
        <v>1793</v>
      </c>
      <c r="C2529" s="173" t="s">
        <v>500</v>
      </c>
      <c r="D2529" s="173" t="s">
        <v>1794</v>
      </c>
      <c r="E2529" s="349" t="s">
        <v>1052</v>
      </c>
      <c r="F2529" s="349"/>
      <c r="G2529" s="147" t="s">
        <v>884</v>
      </c>
      <c r="H2529" s="148">
        <v>1</v>
      </c>
      <c r="I2529" s="149">
        <v>44.77</v>
      </c>
      <c r="J2529" s="149">
        <v>44.77</v>
      </c>
    </row>
    <row r="2530" spans="1:10" x14ac:dyDescent="0.25">
      <c r="A2530" s="169"/>
      <c r="B2530" s="169"/>
      <c r="C2530" s="169"/>
      <c r="D2530" s="169"/>
      <c r="E2530" s="169" t="s">
        <v>1053</v>
      </c>
      <c r="F2530" s="150">
        <v>22.23</v>
      </c>
      <c r="G2530" s="169" t="s">
        <v>1054</v>
      </c>
      <c r="H2530" s="150">
        <v>0</v>
      </c>
      <c r="I2530" s="169" t="s">
        <v>1055</v>
      </c>
      <c r="J2530" s="150">
        <v>22.23</v>
      </c>
    </row>
    <row r="2531" spans="1:10" ht="14.45" customHeight="1" x14ac:dyDescent="0.25">
      <c r="A2531" s="169"/>
      <c r="B2531" s="169"/>
      <c r="C2531" s="169"/>
      <c r="D2531" s="169"/>
      <c r="E2531" s="169" t="s">
        <v>2581</v>
      </c>
      <c r="F2531" s="150">
        <v>0</v>
      </c>
      <c r="G2531" s="169"/>
      <c r="H2531" s="351" t="s">
        <v>2582</v>
      </c>
      <c r="I2531" s="351"/>
      <c r="J2531" s="150">
        <v>82.25</v>
      </c>
    </row>
    <row r="2532" spans="1:10" ht="15.75" thickBot="1" x14ac:dyDescent="0.3">
      <c r="A2532" s="161"/>
      <c r="B2532" s="161"/>
      <c r="C2532" s="161"/>
      <c r="D2532" s="161"/>
      <c r="E2532" s="161"/>
      <c r="F2532" s="161"/>
      <c r="G2532" s="161" t="s">
        <v>1056</v>
      </c>
      <c r="H2532" s="151">
        <v>92</v>
      </c>
      <c r="I2532" s="161" t="s">
        <v>1057</v>
      </c>
      <c r="J2532" s="162">
        <v>7567</v>
      </c>
    </row>
    <row r="2533" spans="1:10" ht="15.75" thickTop="1" x14ac:dyDescent="0.25">
      <c r="A2533" s="152"/>
      <c r="B2533" s="152"/>
      <c r="C2533" s="152"/>
      <c r="D2533" s="152"/>
      <c r="E2533" s="152"/>
      <c r="F2533" s="152"/>
      <c r="G2533" s="152"/>
      <c r="H2533" s="152"/>
      <c r="I2533" s="152"/>
      <c r="J2533" s="152"/>
    </row>
    <row r="2534" spans="1:10" x14ac:dyDescent="0.25">
      <c r="A2534" s="174" t="s">
        <v>822</v>
      </c>
      <c r="B2534" s="174"/>
      <c r="C2534" s="174"/>
      <c r="D2534" s="174" t="s">
        <v>986</v>
      </c>
      <c r="E2534" s="174"/>
      <c r="F2534" s="354"/>
      <c r="G2534" s="354"/>
      <c r="H2534" s="166"/>
      <c r="I2534" s="174"/>
      <c r="J2534" s="167">
        <v>17083.59</v>
      </c>
    </row>
    <row r="2535" spans="1:10" x14ac:dyDescent="0.25">
      <c r="A2535" s="170" t="s">
        <v>824</v>
      </c>
      <c r="B2535" s="139" t="s">
        <v>1029</v>
      </c>
      <c r="C2535" s="170" t="s">
        <v>1030</v>
      </c>
      <c r="D2535" s="170" t="s">
        <v>1031</v>
      </c>
      <c r="E2535" s="352" t="s">
        <v>1032</v>
      </c>
      <c r="F2535" s="352"/>
      <c r="G2535" s="140" t="s">
        <v>1033</v>
      </c>
      <c r="H2535" s="139" t="s">
        <v>1034</v>
      </c>
      <c r="I2535" s="139" t="s">
        <v>1035</v>
      </c>
      <c r="J2535" s="139" t="s">
        <v>1036</v>
      </c>
    </row>
    <row r="2536" spans="1:10" ht="38.25" x14ac:dyDescent="0.25">
      <c r="A2536" s="171" t="s">
        <v>1037</v>
      </c>
      <c r="B2536" s="136" t="s">
        <v>987</v>
      </c>
      <c r="C2536" s="171" t="s">
        <v>178</v>
      </c>
      <c r="D2536" s="171" t="s">
        <v>2548</v>
      </c>
      <c r="E2536" s="353" t="s">
        <v>1800</v>
      </c>
      <c r="F2536" s="353"/>
      <c r="G2536" s="137" t="s">
        <v>141</v>
      </c>
      <c r="H2536" s="141">
        <v>1</v>
      </c>
      <c r="I2536" s="138">
        <v>42.35</v>
      </c>
      <c r="J2536" s="138">
        <v>42.35</v>
      </c>
    </row>
    <row r="2537" spans="1:10" ht="25.5" x14ac:dyDescent="0.25">
      <c r="A2537" s="172" t="s">
        <v>1039</v>
      </c>
      <c r="B2537" s="142" t="s">
        <v>1586</v>
      </c>
      <c r="C2537" s="172" t="s">
        <v>180</v>
      </c>
      <c r="D2537" s="172" t="s">
        <v>1587</v>
      </c>
      <c r="E2537" s="350" t="s">
        <v>1042</v>
      </c>
      <c r="F2537" s="350"/>
      <c r="G2537" s="143" t="s">
        <v>1043</v>
      </c>
      <c r="H2537" s="144">
        <v>1</v>
      </c>
      <c r="I2537" s="145">
        <v>15.82</v>
      </c>
      <c r="J2537" s="145">
        <v>15.82</v>
      </c>
    </row>
    <row r="2538" spans="1:10" ht="25.5" x14ac:dyDescent="0.25">
      <c r="A2538" s="172" t="s">
        <v>1039</v>
      </c>
      <c r="B2538" s="142" t="s">
        <v>1588</v>
      </c>
      <c r="C2538" s="172" t="s">
        <v>180</v>
      </c>
      <c r="D2538" s="172" t="s">
        <v>1589</v>
      </c>
      <c r="E2538" s="350" t="s">
        <v>1042</v>
      </c>
      <c r="F2538" s="350"/>
      <c r="G2538" s="143" t="s">
        <v>1043</v>
      </c>
      <c r="H2538" s="144">
        <v>1</v>
      </c>
      <c r="I2538" s="145">
        <v>21.02</v>
      </c>
      <c r="J2538" s="145">
        <v>21.02</v>
      </c>
    </row>
    <row r="2539" spans="1:10" ht="25.5" x14ac:dyDescent="0.25">
      <c r="A2539" s="173" t="s">
        <v>1049</v>
      </c>
      <c r="B2539" s="146" t="s">
        <v>1801</v>
      </c>
      <c r="C2539" s="173" t="s">
        <v>186</v>
      </c>
      <c r="D2539" s="173" t="s">
        <v>1802</v>
      </c>
      <c r="E2539" s="349" t="s">
        <v>1052</v>
      </c>
      <c r="F2539" s="349"/>
      <c r="G2539" s="147" t="s">
        <v>141</v>
      </c>
      <c r="H2539" s="148">
        <v>1.25</v>
      </c>
      <c r="I2539" s="149">
        <v>4.41</v>
      </c>
      <c r="J2539" s="149">
        <v>5.51</v>
      </c>
    </row>
    <row r="2540" spans="1:10" x14ac:dyDescent="0.25">
      <c r="A2540" s="169"/>
      <c r="B2540" s="169"/>
      <c r="C2540" s="169"/>
      <c r="D2540" s="169"/>
      <c r="E2540" s="169" t="s">
        <v>1053</v>
      </c>
      <c r="F2540" s="150">
        <v>29.8</v>
      </c>
      <c r="G2540" s="169" t="s">
        <v>1054</v>
      </c>
      <c r="H2540" s="150">
        <v>0</v>
      </c>
      <c r="I2540" s="169" t="s">
        <v>1055</v>
      </c>
      <c r="J2540" s="150">
        <v>29.8</v>
      </c>
    </row>
    <row r="2541" spans="1:10" ht="14.45" customHeight="1" x14ac:dyDescent="0.25">
      <c r="A2541" s="169"/>
      <c r="B2541" s="169"/>
      <c r="C2541" s="169"/>
      <c r="D2541" s="169"/>
      <c r="E2541" s="169" t="s">
        <v>2581</v>
      </c>
      <c r="F2541" s="150">
        <v>0</v>
      </c>
      <c r="G2541" s="169"/>
      <c r="H2541" s="351" t="s">
        <v>2582</v>
      </c>
      <c r="I2541" s="351"/>
      <c r="J2541" s="150">
        <v>42.35</v>
      </c>
    </row>
    <row r="2542" spans="1:10" ht="15.75" thickBot="1" x14ac:dyDescent="0.3">
      <c r="A2542" s="161"/>
      <c r="B2542" s="161"/>
      <c r="C2542" s="161"/>
      <c r="D2542" s="161"/>
      <c r="E2542" s="161"/>
      <c r="F2542" s="161"/>
      <c r="G2542" s="161" t="s">
        <v>1056</v>
      </c>
      <c r="H2542" s="151">
        <v>80.459999999999994</v>
      </c>
      <c r="I2542" s="161" t="s">
        <v>1057</v>
      </c>
      <c r="J2542" s="162">
        <v>3407.48</v>
      </c>
    </row>
    <row r="2543" spans="1:10" ht="15.75" thickTop="1" x14ac:dyDescent="0.25">
      <c r="A2543" s="152"/>
      <c r="B2543" s="152"/>
      <c r="C2543" s="152"/>
      <c r="D2543" s="152"/>
      <c r="E2543" s="152"/>
      <c r="F2543" s="152"/>
      <c r="G2543" s="152"/>
      <c r="H2543" s="152"/>
      <c r="I2543" s="152"/>
      <c r="J2543" s="152"/>
    </row>
    <row r="2544" spans="1:10" x14ac:dyDescent="0.25">
      <c r="A2544" s="170" t="s">
        <v>827</v>
      </c>
      <c r="B2544" s="139" t="s">
        <v>1029</v>
      </c>
      <c r="C2544" s="170" t="s">
        <v>1030</v>
      </c>
      <c r="D2544" s="170" t="s">
        <v>1031</v>
      </c>
      <c r="E2544" s="352" t="s">
        <v>1032</v>
      </c>
      <c r="F2544" s="352"/>
      <c r="G2544" s="140" t="s">
        <v>1033</v>
      </c>
      <c r="H2544" s="139" t="s">
        <v>1034</v>
      </c>
      <c r="I2544" s="139" t="s">
        <v>1035</v>
      </c>
      <c r="J2544" s="139" t="s">
        <v>1036</v>
      </c>
    </row>
    <row r="2545" spans="1:10" ht="38.25" x14ac:dyDescent="0.25">
      <c r="A2545" s="171" t="s">
        <v>1037</v>
      </c>
      <c r="B2545" s="136" t="s">
        <v>936</v>
      </c>
      <c r="C2545" s="171" t="s">
        <v>178</v>
      </c>
      <c r="D2545" s="171" t="s">
        <v>2504</v>
      </c>
      <c r="E2545" s="353">
        <v>38.07</v>
      </c>
      <c r="F2545" s="353"/>
      <c r="G2545" s="137" t="s">
        <v>141</v>
      </c>
      <c r="H2545" s="141">
        <v>1</v>
      </c>
      <c r="I2545" s="138">
        <v>121.68</v>
      </c>
      <c r="J2545" s="138">
        <v>121.68</v>
      </c>
    </row>
    <row r="2546" spans="1:10" ht="25.5" x14ac:dyDescent="0.25">
      <c r="A2546" s="172" t="s">
        <v>1039</v>
      </c>
      <c r="B2546" s="142" t="s">
        <v>1586</v>
      </c>
      <c r="C2546" s="172" t="s">
        <v>180</v>
      </c>
      <c r="D2546" s="172" t="s">
        <v>1587</v>
      </c>
      <c r="E2546" s="350" t="s">
        <v>1042</v>
      </c>
      <c r="F2546" s="350"/>
      <c r="G2546" s="143" t="s">
        <v>1043</v>
      </c>
      <c r="H2546" s="144">
        <v>0.3</v>
      </c>
      <c r="I2546" s="145">
        <v>15.82</v>
      </c>
      <c r="J2546" s="145">
        <v>4.74</v>
      </c>
    </row>
    <row r="2547" spans="1:10" ht="25.5" x14ac:dyDescent="0.25">
      <c r="A2547" s="172" t="s">
        <v>1039</v>
      </c>
      <c r="B2547" s="142" t="s">
        <v>1588</v>
      </c>
      <c r="C2547" s="172" t="s">
        <v>180</v>
      </c>
      <c r="D2547" s="172" t="s">
        <v>1589</v>
      </c>
      <c r="E2547" s="350" t="s">
        <v>1042</v>
      </c>
      <c r="F2547" s="350"/>
      <c r="G2547" s="143" t="s">
        <v>1043</v>
      </c>
      <c r="H2547" s="144">
        <v>0.3</v>
      </c>
      <c r="I2547" s="145">
        <v>21.02</v>
      </c>
      <c r="J2547" s="145">
        <v>6.3</v>
      </c>
    </row>
    <row r="2548" spans="1:10" ht="25.5" x14ac:dyDescent="0.25">
      <c r="A2548" s="173" t="s">
        <v>1049</v>
      </c>
      <c r="B2548" s="146" t="s">
        <v>303</v>
      </c>
      <c r="C2548" s="173" t="s">
        <v>178</v>
      </c>
      <c r="D2548" s="173" t="s">
        <v>1712</v>
      </c>
      <c r="E2548" s="349" t="s">
        <v>1160</v>
      </c>
      <c r="F2548" s="349"/>
      <c r="G2548" s="147" t="s">
        <v>31</v>
      </c>
      <c r="H2548" s="148">
        <v>1</v>
      </c>
      <c r="I2548" s="149">
        <v>110.64</v>
      </c>
      <c r="J2548" s="149">
        <v>110.64</v>
      </c>
    </row>
    <row r="2549" spans="1:10" x14ac:dyDescent="0.25">
      <c r="A2549" s="169"/>
      <c r="B2549" s="169"/>
      <c r="C2549" s="169"/>
      <c r="D2549" s="169"/>
      <c r="E2549" s="169" t="s">
        <v>1053</v>
      </c>
      <c r="F2549" s="150">
        <v>8.94</v>
      </c>
      <c r="G2549" s="169" t="s">
        <v>1054</v>
      </c>
      <c r="H2549" s="150">
        <v>0</v>
      </c>
      <c r="I2549" s="169" t="s">
        <v>1055</v>
      </c>
      <c r="J2549" s="150">
        <v>8.94</v>
      </c>
    </row>
    <row r="2550" spans="1:10" ht="14.45" customHeight="1" x14ac:dyDescent="0.25">
      <c r="A2550" s="169"/>
      <c r="B2550" s="169"/>
      <c r="C2550" s="169"/>
      <c r="D2550" s="169"/>
      <c r="E2550" s="169" t="s">
        <v>2581</v>
      </c>
      <c r="F2550" s="150">
        <v>0</v>
      </c>
      <c r="G2550" s="169"/>
      <c r="H2550" s="351" t="s">
        <v>2582</v>
      </c>
      <c r="I2550" s="351"/>
      <c r="J2550" s="150">
        <v>121.68</v>
      </c>
    </row>
    <row r="2551" spans="1:10" ht="15.75" thickBot="1" x14ac:dyDescent="0.3">
      <c r="A2551" s="161"/>
      <c r="B2551" s="161"/>
      <c r="C2551" s="161"/>
      <c r="D2551" s="161"/>
      <c r="E2551" s="161"/>
      <c r="F2551" s="161"/>
      <c r="G2551" s="161" t="s">
        <v>1056</v>
      </c>
      <c r="H2551" s="151">
        <v>70.180000000000007</v>
      </c>
      <c r="I2551" s="161" t="s">
        <v>1057</v>
      </c>
      <c r="J2551" s="162">
        <v>8539.5</v>
      </c>
    </row>
    <row r="2552" spans="1:10" ht="15.75" thickTop="1" x14ac:dyDescent="0.25">
      <c r="A2552" s="152"/>
      <c r="B2552" s="152"/>
      <c r="C2552" s="152"/>
      <c r="D2552" s="152"/>
      <c r="E2552" s="152"/>
      <c r="F2552" s="152"/>
      <c r="G2552" s="152"/>
      <c r="H2552" s="152"/>
      <c r="I2552" s="152"/>
      <c r="J2552" s="152"/>
    </row>
    <row r="2553" spans="1:10" x14ac:dyDescent="0.25">
      <c r="A2553" s="170" t="s">
        <v>829</v>
      </c>
      <c r="B2553" s="139" t="s">
        <v>1029</v>
      </c>
      <c r="C2553" s="170" t="s">
        <v>1030</v>
      </c>
      <c r="D2553" s="170" t="s">
        <v>1031</v>
      </c>
      <c r="E2553" s="352" t="s">
        <v>1032</v>
      </c>
      <c r="F2553" s="352"/>
      <c r="G2553" s="140" t="s">
        <v>1033</v>
      </c>
      <c r="H2553" s="139" t="s">
        <v>1034</v>
      </c>
      <c r="I2553" s="139" t="s">
        <v>1035</v>
      </c>
      <c r="J2553" s="139" t="s">
        <v>1036</v>
      </c>
    </row>
    <row r="2554" spans="1:10" ht="39.6" customHeight="1" x14ac:dyDescent="0.25">
      <c r="A2554" s="171" t="s">
        <v>1037</v>
      </c>
      <c r="B2554" s="136" t="s">
        <v>988</v>
      </c>
      <c r="C2554" s="171" t="s">
        <v>180</v>
      </c>
      <c r="D2554" s="171" t="s">
        <v>2549</v>
      </c>
      <c r="E2554" s="353" t="s">
        <v>1103</v>
      </c>
      <c r="F2554" s="353"/>
      <c r="G2554" s="137" t="s">
        <v>141</v>
      </c>
      <c r="H2554" s="141">
        <v>1</v>
      </c>
      <c r="I2554" s="138">
        <v>19.260000000000002</v>
      </c>
      <c r="J2554" s="138">
        <v>19.260000000000002</v>
      </c>
    </row>
    <row r="2555" spans="1:10" ht="39.6" customHeight="1" x14ac:dyDescent="0.25">
      <c r="A2555" s="172" t="s">
        <v>1039</v>
      </c>
      <c r="B2555" s="142" t="s">
        <v>992</v>
      </c>
      <c r="C2555" s="172" t="s">
        <v>180</v>
      </c>
      <c r="D2555" s="172" t="s">
        <v>1803</v>
      </c>
      <c r="E2555" s="350" t="s">
        <v>1103</v>
      </c>
      <c r="F2555" s="350"/>
      <c r="G2555" s="143" t="s">
        <v>187</v>
      </c>
      <c r="H2555" s="144">
        <v>0.33329999999999999</v>
      </c>
      <c r="I2555" s="145">
        <v>6.76</v>
      </c>
      <c r="J2555" s="145">
        <v>2.25</v>
      </c>
    </row>
    <row r="2556" spans="1:10" ht="51" x14ac:dyDescent="0.25">
      <c r="A2556" s="172" t="s">
        <v>1039</v>
      </c>
      <c r="B2556" s="142" t="s">
        <v>1140</v>
      </c>
      <c r="C2556" s="172" t="s">
        <v>180</v>
      </c>
      <c r="D2556" s="172" t="s">
        <v>1141</v>
      </c>
      <c r="E2556" s="350" t="s">
        <v>1129</v>
      </c>
      <c r="F2556" s="350"/>
      <c r="G2556" s="143" t="s">
        <v>141</v>
      </c>
      <c r="H2556" s="144">
        <v>1</v>
      </c>
      <c r="I2556" s="145">
        <v>1.88</v>
      </c>
      <c r="J2556" s="145">
        <v>1.88</v>
      </c>
    </row>
    <row r="2557" spans="1:10" ht="25.5" x14ac:dyDescent="0.25">
      <c r="A2557" s="172" t="s">
        <v>1039</v>
      </c>
      <c r="B2557" s="142" t="s">
        <v>1586</v>
      </c>
      <c r="C2557" s="172" t="s">
        <v>180</v>
      </c>
      <c r="D2557" s="172" t="s">
        <v>1587</v>
      </c>
      <c r="E2557" s="350" t="s">
        <v>1042</v>
      </c>
      <c r="F2557" s="350"/>
      <c r="G2557" s="143" t="s">
        <v>1043</v>
      </c>
      <c r="H2557" s="144">
        <v>0.10440000000000001</v>
      </c>
      <c r="I2557" s="145">
        <v>15.82</v>
      </c>
      <c r="J2557" s="145">
        <v>1.65</v>
      </c>
    </row>
    <row r="2558" spans="1:10" ht="25.5" x14ac:dyDescent="0.25">
      <c r="A2558" s="172" t="s">
        <v>1039</v>
      </c>
      <c r="B2558" s="142" t="s">
        <v>1588</v>
      </c>
      <c r="C2558" s="172" t="s">
        <v>180</v>
      </c>
      <c r="D2558" s="172" t="s">
        <v>1589</v>
      </c>
      <c r="E2558" s="350" t="s">
        <v>1042</v>
      </c>
      <c r="F2558" s="350"/>
      <c r="G2558" s="143" t="s">
        <v>1043</v>
      </c>
      <c r="H2558" s="144">
        <v>0.10440000000000001</v>
      </c>
      <c r="I2558" s="145">
        <v>21.02</v>
      </c>
      <c r="J2558" s="145">
        <v>2.19</v>
      </c>
    </row>
    <row r="2559" spans="1:10" ht="25.5" x14ac:dyDescent="0.25">
      <c r="A2559" s="173" t="s">
        <v>1049</v>
      </c>
      <c r="B2559" s="146" t="s">
        <v>1804</v>
      </c>
      <c r="C2559" s="173" t="s">
        <v>180</v>
      </c>
      <c r="D2559" s="173" t="s">
        <v>1805</v>
      </c>
      <c r="E2559" s="349" t="s">
        <v>1052</v>
      </c>
      <c r="F2559" s="349"/>
      <c r="G2559" s="147" t="s">
        <v>141</v>
      </c>
      <c r="H2559" s="148">
        <v>1.05</v>
      </c>
      <c r="I2559" s="149">
        <v>10.76</v>
      </c>
      <c r="J2559" s="149">
        <v>11.29</v>
      </c>
    </row>
    <row r="2560" spans="1:10" x14ac:dyDescent="0.25">
      <c r="A2560" s="169"/>
      <c r="B2560" s="169"/>
      <c r="C2560" s="169"/>
      <c r="D2560" s="169"/>
      <c r="E2560" s="169" t="s">
        <v>1053</v>
      </c>
      <c r="F2560" s="150">
        <v>5.74</v>
      </c>
      <c r="G2560" s="169" t="s">
        <v>1054</v>
      </c>
      <c r="H2560" s="150">
        <v>0</v>
      </c>
      <c r="I2560" s="169" t="s">
        <v>1055</v>
      </c>
      <c r="J2560" s="150">
        <v>5.74</v>
      </c>
    </row>
    <row r="2561" spans="1:10" ht="14.45" customHeight="1" x14ac:dyDescent="0.25">
      <c r="A2561" s="169"/>
      <c r="B2561" s="169"/>
      <c r="C2561" s="169"/>
      <c r="D2561" s="169"/>
      <c r="E2561" s="169" t="s">
        <v>2581</v>
      </c>
      <c r="F2561" s="150">
        <v>0</v>
      </c>
      <c r="G2561" s="169"/>
      <c r="H2561" s="351" t="s">
        <v>2582</v>
      </c>
      <c r="I2561" s="351"/>
      <c r="J2561" s="150">
        <v>19.260000000000002</v>
      </c>
    </row>
    <row r="2562" spans="1:10" ht="15.75" thickBot="1" x14ac:dyDescent="0.3">
      <c r="A2562" s="161"/>
      <c r="B2562" s="161"/>
      <c r="C2562" s="161"/>
      <c r="D2562" s="161"/>
      <c r="E2562" s="161"/>
      <c r="F2562" s="161"/>
      <c r="G2562" s="161" t="s">
        <v>1056</v>
      </c>
      <c r="H2562" s="151">
        <v>95</v>
      </c>
      <c r="I2562" s="161" t="s">
        <v>1057</v>
      </c>
      <c r="J2562" s="162">
        <v>1829.7</v>
      </c>
    </row>
    <row r="2563" spans="1:10" ht="15.75" thickTop="1" x14ac:dyDescent="0.25">
      <c r="A2563" s="152"/>
      <c r="B2563" s="152"/>
      <c r="C2563" s="152"/>
      <c r="D2563" s="152"/>
      <c r="E2563" s="152"/>
      <c r="F2563" s="152"/>
      <c r="G2563" s="152"/>
      <c r="H2563" s="152"/>
      <c r="I2563" s="152"/>
      <c r="J2563" s="152"/>
    </row>
    <row r="2564" spans="1:10" x14ac:dyDescent="0.25">
      <c r="A2564" s="170" t="s">
        <v>832</v>
      </c>
      <c r="B2564" s="139" t="s">
        <v>1029</v>
      </c>
      <c r="C2564" s="170" t="s">
        <v>1030</v>
      </c>
      <c r="D2564" s="170" t="s">
        <v>1031</v>
      </c>
      <c r="E2564" s="352" t="s">
        <v>1032</v>
      </c>
      <c r="F2564" s="352"/>
      <c r="G2564" s="140" t="s">
        <v>1033</v>
      </c>
      <c r="H2564" s="139" t="s">
        <v>1034</v>
      </c>
      <c r="I2564" s="139" t="s">
        <v>1035</v>
      </c>
      <c r="J2564" s="139" t="s">
        <v>1036</v>
      </c>
    </row>
    <row r="2565" spans="1:10" ht="26.45" customHeight="1" x14ac:dyDescent="0.25">
      <c r="A2565" s="171" t="s">
        <v>1037</v>
      </c>
      <c r="B2565" s="136" t="s">
        <v>989</v>
      </c>
      <c r="C2565" s="171" t="s">
        <v>180</v>
      </c>
      <c r="D2565" s="171" t="s">
        <v>2550</v>
      </c>
      <c r="E2565" s="353" t="s">
        <v>1103</v>
      </c>
      <c r="F2565" s="353"/>
      <c r="G2565" s="137" t="s">
        <v>141</v>
      </c>
      <c r="H2565" s="141">
        <v>1</v>
      </c>
      <c r="I2565" s="138">
        <v>14.51</v>
      </c>
      <c r="J2565" s="138">
        <v>14.51</v>
      </c>
    </row>
    <row r="2566" spans="1:10" ht="25.5" x14ac:dyDescent="0.25">
      <c r="A2566" s="172" t="s">
        <v>1039</v>
      </c>
      <c r="B2566" s="142" t="s">
        <v>1586</v>
      </c>
      <c r="C2566" s="172" t="s">
        <v>180</v>
      </c>
      <c r="D2566" s="172" t="s">
        <v>1587</v>
      </c>
      <c r="E2566" s="350" t="s">
        <v>1042</v>
      </c>
      <c r="F2566" s="350"/>
      <c r="G2566" s="143" t="s">
        <v>1043</v>
      </c>
      <c r="H2566" s="144">
        <v>0.129</v>
      </c>
      <c r="I2566" s="145">
        <v>15.82</v>
      </c>
      <c r="J2566" s="145">
        <v>2.04</v>
      </c>
    </row>
    <row r="2567" spans="1:10" ht="25.5" x14ac:dyDescent="0.25">
      <c r="A2567" s="172" t="s">
        <v>1039</v>
      </c>
      <c r="B2567" s="142" t="s">
        <v>1588</v>
      </c>
      <c r="C2567" s="172" t="s">
        <v>180</v>
      </c>
      <c r="D2567" s="172" t="s">
        <v>1589</v>
      </c>
      <c r="E2567" s="350" t="s">
        <v>1042</v>
      </c>
      <c r="F2567" s="350"/>
      <c r="G2567" s="143" t="s">
        <v>1043</v>
      </c>
      <c r="H2567" s="144">
        <v>0.129</v>
      </c>
      <c r="I2567" s="145">
        <v>21.02</v>
      </c>
      <c r="J2567" s="145">
        <v>2.71</v>
      </c>
    </row>
    <row r="2568" spans="1:10" x14ac:dyDescent="0.25">
      <c r="A2568" s="173" t="s">
        <v>1049</v>
      </c>
      <c r="B2568" s="146" t="s">
        <v>1806</v>
      </c>
      <c r="C2568" s="173" t="s">
        <v>180</v>
      </c>
      <c r="D2568" s="173" t="s">
        <v>1807</v>
      </c>
      <c r="E2568" s="349" t="s">
        <v>1052</v>
      </c>
      <c r="F2568" s="349"/>
      <c r="G2568" s="147" t="s">
        <v>141</v>
      </c>
      <c r="H2568" s="148">
        <v>1.1000000000000001</v>
      </c>
      <c r="I2568" s="149">
        <v>8.8800000000000008</v>
      </c>
      <c r="J2568" s="149">
        <v>9.76</v>
      </c>
    </row>
    <row r="2569" spans="1:10" x14ac:dyDescent="0.25">
      <c r="A2569" s="169"/>
      <c r="B2569" s="169"/>
      <c r="C2569" s="169"/>
      <c r="D2569" s="169"/>
      <c r="E2569" s="169" t="s">
        <v>1053</v>
      </c>
      <c r="F2569" s="150">
        <v>3.83</v>
      </c>
      <c r="G2569" s="169" t="s">
        <v>1054</v>
      </c>
      <c r="H2569" s="150">
        <v>0</v>
      </c>
      <c r="I2569" s="169" t="s">
        <v>1055</v>
      </c>
      <c r="J2569" s="150">
        <v>3.83</v>
      </c>
    </row>
    <row r="2570" spans="1:10" ht="14.45" customHeight="1" x14ac:dyDescent="0.25">
      <c r="A2570" s="169"/>
      <c r="B2570" s="169"/>
      <c r="C2570" s="169"/>
      <c r="D2570" s="169"/>
      <c r="E2570" s="169" t="s">
        <v>2581</v>
      </c>
      <c r="F2570" s="150">
        <v>0</v>
      </c>
      <c r="G2570" s="169"/>
      <c r="H2570" s="351" t="s">
        <v>2582</v>
      </c>
      <c r="I2570" s="351"/>
      <c r="J2570" s="150">
        <v>14.51</v>
      </c>
    </row>
    <row r="2571" spans="1:10" ht="15.75" thickBot="1" x14ac:dyDescent="0.3">
      <c r="A2571" s="161"/>
      <c r="B2571" s="161"/>
      <c r="C2571" s="161"/>
      <c r="D2571" s="161"/>
      <c r="E2571" s="161"/>
      <c r="F2571" s="161"/>
      <c r="G2571" s="161" t="s">
        <v>1056</v>
      </c>
      <c r="H2571" s="151">
        <v>12.3</v>
      </c>
      <c r="I2571" s="161" t="s">
        <v>1057</v>
      </c>
      <c r="J2571" s="162">
        <v>178.47</v>
      </c>
    </row>
    <row r="2572" spans="1:10" ht="15.75" thickTop="1" x14ac:dyDescent="0.25">
      <c r="A2572" s="152"/>
      <c r="B2572" s="152"/>
      <c r="C2572" s="152"/>
      <c r="D2572" s="152"/>
      <c r="E2572" s="152"/>
      <c r="F2572" s="152"/>
      <c r="G2572" s="152"/>
      <c r="H2572" s="152"/>
      <c r="I2572" s="152"/>
      <c r="J2572" s="152"/>
    </row>
    <row r="2573" spans="1:10" x14ac:dyDescent="0.25">
      <c r="A2573" s="170" t="s">
        <v>835</v>
      </c>
      <c r="B2573" s="139" t="s">
        <v>1029</v>
      </c>
      <c r="C2573" s="170" t="s">
        <v>1030</v>
      </c>
      <c r="D2573" s="170" t="s">
        <v>1031</v>
      </c>
      <c r="E2573" s="352" t="s">
        <v>1032</v>
      </c>
      <c r="F2573" s="352"/>
      <c r="G2573" s="140" t="s">
        <v>1033</v>
      </c>
      <c r="H2573" s="139" t="s">
        <v>1034</v>
      </c>
      <c r="I2573" s="139" t="s">
        <v>1035</v>
      </c>
      <c r="J2573" s="139" t="s">
        <v>1036</v>
      </c>
    </row>
    <row r="2574" spans="1:10" ht="14.45" customHeight="1" x14ac:dyDescent="0.25">
      <c r="A2574" s="171" t="s">
        <v>1037</v>
      </c>
      <c r="B2574" s="136" t="s">
        <v>990</v>
      </c>
      <c r="C2574" s="171" t="s">
        <v>178</v>
      </c>
      <c r="D2574" s="171" t="s">
        <v>991</v>
      </c>
      <c r="E2574" s="353" t="s">
        <v>1129</v>
      </c>
      <c r="F2574" s="353"/>
      <c r="G2574" s="137" t="s">
        <v>187</v>
      </c>
      <c r="H2574" s="141">
        <v>1</v>
      </c>
      <c r="I2574" s="138">
        <v>26.99</v>
      </c>
      <c r="J2574" s="138">
        <v>26.99</v>
      </c>
    </row>
    <row r="2575" spans="1:10" ht="25.5" x14ac:dyDescent="0.25">
      <c r="A2575" s="172" t="s">
        <v>1039</v>
      </c>
      <c r="B2575" s="142" t="s">
        <v>1586</v>
      </c>
      <c r="C2575" s="172" t="s">
        <v>180</v>
      </c>
      <c r="D2575" s="172" t="s">
        <v>1587</v>
      </c>
      <c r="E2575" s="350" t="s">
        <v>1042</v>
      </c>
      <c r="F2575" s="350"/>
      <c r="G2575" s="143" t="s">
        <v>1043</v>
      </c>
      <c r="H2575" s="144">
        <v>0.17399999999999999</v>
      </c>
      <c r="I2575" s="145">
        <v>15.82</v>
      </c>
      <c r="J2575" s="145">
        <v>2.75</v>
      </c>
    </row>
    <row r="2576" spans="1:10" ht="25.5" x14ac:dyDescent="0.25">
      <c r="A2576" s="172" t="s">
        <v>1039</v>
      </c>
      <c r="B2576" s="142" t="s">
        <v>1588</v>
      </c>
      <c r="C2576" s="172" t="s">
        <v>180</v>
      </c>
      <c r="D2576" s="172" t="s">
        <v>1589</v>
      </c>
      <c r="E2576" s="350" t="s">
        <v>1042</v>
      </c>
      <c r="F2576" s="350"/>
      <c r="G2576" s="143" t="s">
        <v>1043</v>
      </c>
      <c r="H2576" s="144">
        <v>0.17399999999999999</v>
      </c>
      <c r="I2576" s="145">
        <v>21.02</v>
      </c>
      <c r="J2576" s="145">
        <v>3.65</v>
      </c>
    </row>
    <row r="2577" spans="1:10" ht="25.5" x14ac:dyDescent="0.25">
      <c r="A2577" s="173" t="s">
        <v>1049</v>
      </c>
      <c r="B2577" s="146" t="s">
        <v>1808</v>
      </c>
      <c r="C2577" s="173" t="s">
        <v>180</v>
      </c>
      <c r="D2577" s="173" t="s">
        <v>1809</v>
      </c>
      <c r="E2577" s="349" t="s">
        <v>1052</v>
      </c>
      <c r="F2577" s="349"/>
      <c r="G2577" s="147" t="s">
        <v>187</v>
      </c>
      <c r="H2577" s="148">
        <v>1</v>
      </c>
      <c r="I2577" s="149">
        <v>20.59</v>
      </c>
      <c r="J2577" s="149">
        <v>20.59</v>
      </c>
    </row>
    <row r="2578" spans="1:10" x14ac:dyDescent="0.25">
      <c r="A2578" s="169"/>
      <c r="B2578" s="169"/>
      <c r="C2578" s="169"/>
      <c r="D2578" s="169"/>
      <c r="E2578" s="169" t="s">
        <v>1053</v>
      </c>
      <c r="F2578" s="150">
        <v>5.18</v>
      </c>
      <c r="G2578" s="169" t="s">
        <v>1054</v>
      </c>
      <c r="H2578" s="150">
        <v>0</v>
      </c>
      <c r="I2578" s="169" t="s">
        <v>1055</v>
      </c>
      <c r="J2578" s="150">
        <v>5.18</v>
      </c>
    </row>
    <row r="2579" spans="1:10" ht="14.45" customHeight="1" x14ac:dyDescent="0.25">
      <c r="A2579" s="169"/>
      <c r="B2579" s="169"/>
      <c r="C2579" s="169"/>
      <c r="D2579" s="169"/>
      <c r="E2579" s="169" t="s">
        <v>2581</v>
      </c>
      <c r="F2579" s="150">
        <v>0</v>
      </c>
      <c r="G2579" s="169"/>
      <c r="H2579" s="351" t="s">
        <v>2582</v>
      </c>
      <c r="I2579" s="351"/>
      <c r="J2579" s="150">
        <v>26.99</v>
      </c>
    </row>
    <row r="2580" spans="1:10" ht="15.75" thickBot="1" x14ac:dyDescent="0.3">
      <c r="A2580" s="161"/>
      <c r="B2580" s="161"/>
      <c r="C2580" s="161"/>
      <c r="D2580" s="161"/>
      <c r="E2580" s="161"/>
      <c r="F2580" s="161"/>
      <c r="G2580" s="161" t="s">
        <v>1056</v>
      </c>
      <c r="H2580" s="151">
        <v>29</v>
      </c>
      <c r="I2580" s="161" t="s">
        <v>1057</v>
      </c>
      <c r="J2580" s="162">
        <v>782.71</v>
      </c>
    </row>
    <row r="2581" spans="1:10" ht="15.75" thickTop="1" x14ac:dyDescent="0.25">
      <c r="A2581" s="152"/>
      <c r="B2581" s="152"/>
      <c r="C2581" s="152"/>
      <c r="D2581" s="152"/>
      <c r="E2581" s="152"/>
      <c r="F2581" s="152"/>
      <c r="G2581" s="152"/>
      <c r="H2581" s="152"/>
      <c r="I2581" s="152"/>
      <c r="J2581" s="152"/>
    </row>
    <row r="2582" spans="1:10" x14ac:dyDescent="0.25">
      <c r="A2582" s="170" t="s">
        <v>836</v>
      </c>
      <c r="B2582" s="139" t="s">
        <v>1029</v>
      </c>
      <c r="C2582" s="170" t="s">
        <v>1030</v>
      </c>
      <c r="D2582" s="170" t="s">
        <v>1031</v>
      </c>
      <c r="E2582" s="352" t="s">
        <v>1032</v>
      </c>
      <c r="F2582" s="352"/>
      <c r="G2582" s="140" t="s">
        <v>1033</v>
      </c>
      <c r="H2582" s="139" t="s">
        <v>1034</v>
      </c>
      <c r="I2582" s="139" t="s">
        <v>1035</v>
      </c>
      <c r="J2582" s="139" t="s">
        <v>1036</v>
      </c>
    </row>
    <row r="2583" spans="1:10" ht="39.6" customHeight="1" x14ac:dyDescent="0.25">
      <c r="A2583" s="171" t="s">
        <v>1037</v>
      </c>
      <c r="B2583" s="136" t="s">
        <v>992</v>
      </c>
      <c r="C2583" s="171" t="s">
        <v>180</v>
      </c>
      <c r="D2583" s="171" t="s">
        <v>1803</v>
      </c>
      <c r="E2583" s="353" t="s">
        <v>1103</v>
      </c>
      <c r="F2583" s="353"/>
      <c r="G2583" s="137" t="s">
        <v>187</v>
      </c>
      <c r="H2583" s="141">
        <v>1</v>
      </c>
      <c r="I2583" s="138">
        <v>6.76</v>
      </c>
      <c r="J2583" s="138">
        <v>6.76</v>
      </c>
    </row>
    <row r="2584" spans="1:10" ht="25.5" x14ac:dyDescent="0.25">
      <c r="A2584" s="172" t="s">
        <v>1039</v>
      </c>
      <c r="B2584" s="142" t="s">
        <v>1586</v>
      </c>
      <c r="C2584" s="172" t="s">
        <v>180</v>
      </c>
      <c r="D2584" s="172" t="s">
        <v>1587</v>
      </c>
      <c r="E2584" s="350" t="s">
        <v>1042</v>
      </c>
      <c r="F2584" s="350"/>
      <c r="G2584" s="143" t="s">
        <v>1043</v>
      </c>
      <c r="H2584" s="144">
        <v>0.13539999999999999</v>
      </c>
      <c r="I2584" s="145">
        <v>15.82</v>
      </c>
      <c r="J2584" s="145">
        <v>2.14</v>
      </c>
    </row>
    <row r="2585" spans="1:10" ht="25.5" x14ac:dyDescent="0.25">
      <c r="A2585" s="172" t="s">
        <v>1039</v>
      </c>
      <c r="B2585" s="142" t="s">
        <v>1588</v>
      </c>
      <c r="C2585" s="172" t="s">
        <v>180</v>
      </c>
      <c r="D2585" s="172" t="s">
        <v>1589</v>
      </c>
      <c r="E2585" s="350" t="s">
        <v>1042</v>
      </c>
      <c r="F2585" s="350"/>
      <c r="G2585" s="143" t="s">
        <v>1043</v>
      </c>
      <c r="H2585" s="144">
        <v>0.13539999999999999</v>
      </c>
      <c r="I2585" s="145">
        <v>21.02</v>
      </c>
      <c r="J2585" s="145">
        <v>2.84</v>
      </c>
    </row>
    <row r="2586" spans="1:10" ht="25.5" x14ac:dyDescent="0.25">
      <c r="A2586" s="173" t="s">
        <v>1049</v>
      </c>
      <c r="B2586" s="146" t="s">
        <v>1810</v>
      </c>
      <c r="C2586" s="173" t="s">
        <v>180</v>
      </c>
      <c r="D2586" s="173" t="s">
        <v>1811</v>
      </c>
      <c r="E2586" s="349" t="s">
        <v>1052</v>
      </c>
      <c r="F2586" s="349"/>
      <c r="G2586" s="147" t="s">
        <v>187</v>
      </c>
      <c r="H2586" s="148">
        <v>1</v>
      </c>
      <c r="I2586" s="149">
        <v>1.78</v>
      </c>
      <c r="J2586" s="149">
        <v>1.78</v>
      </c>
    </row>
    <row r="2587" spans="1:10" x14ac:dyDescent="0.25">
      <c r="A2587" s="169"/>
      <c r="B2587" s="169"/>
      <c r="C2587" s="169"/>
      <c r="D2587" s="169"/>
      <c r="E2587" s="169" t="s">
        <v>1053</v>
      </c>
      <c r="F2587" s="150">
        <v>4.0199999999999996</v>
      </c>
      <c r="G2587" s="169" t="s">
        <v>1054</v>
      </c>
      <c r="H2587" s="150">
        <v>0</v>
      </c>
      <c r="I2587" s="169" t="s">
        <v>1055</v>
      </c>
      <c r="J2587" s="150">
        <v>4.0199999999999996</v>
      </c>
    </row>
    <row r="2588" spans="1:10" ht="14.45" customHeight="1" x14ac:dyDescent="0.25">
      <c r="A2588" s="169"/>
      <c r="B2588" s="169"/>
      <c r="C2588" s="169"/>
      <c r="D2588" s="169"/>
      <c r="E2588" s="169" t="s">
        <v>2581</v>
      </c>
      <c r="F2588" s="150">
        <v>0</v>
      </c>
      <c r="G2588" s="169"/>
      <c r="H2588" s="351" t="s">
        <v>2582</v>
      </c>
      <c r="I2588" s="351"/>
      <c r="J2588" s="150">
        <v>6.76</v>
      </c>
    </row>
    <row r="2589" spans="1:10" ht="15.75" thickBot="1" x14ac:dyDescent="0.3">
      <c r="A2589" s="161"/>
      <c r="B2589" s="161"/>
      <c r="C2589" s="161"/>
      <c r="D2589" s="161"/>
      <c r="E2589" s="161"/>
      <c r="F2589" s="161"/>
      <c r="G2589" s="161" t="s">
        <v>1056</v>
      </c>
      <c r="H2589" s="151">
        <v>31</v>
      </c>
      <c r="I2589" s="161" t="s">
        <v>1057</v>
      </c>
      <c r="J2589" s="162">
        <v>209.56</v>
      </c>
    </row>
    <row r="2590" spans="1:10" ht="15.75" thickTop="1" x14ac:dyDescent="0.25">
      <c r="A2590" s="152"/>
      <c r="B2590" s="152"/>
      <c r="C2590" s="152"/>
      <c r="D2590" s="152"/>
      <c r="E2590" s="152"/>
      <c r="F2590" s="152"/>
      <c r="G2590" s="152"/>
      <c r="H2590" s="152"/>
      <c r="I2590" s="152"/>
      <c r="J2590" s="152"/>
    </row>
    <row r="2591" spans="1:10" x14ac:dyDescent="0.25">
      <c r="A2591" s="170" t="s">
        <v>839</v>
      </c>
      <c r="B2591" s="139" t="s">
        <v>1029</v>
      </c>
      <c r="C2591" s="170" t="s">
        <v>1030</v>
      </c>
      <c r="D2591" s="170" t="s">
        <v>1031</v>
      </c>
      <c r="E2591" s="352" t="s">
        <v>1032</v>
      </c>
      <c r="F2591" s="352"/>
      <c r="G2591" s="140" t="s">
        <v>1033</v>
      </c>
      <c r="H2591" s="139" t="s">
        <v>1034</v>
      </c>
      <c r="I2591" s="139" t="s">
        <v>1035</v>
      </c>
      <c r="J2591" s="139" t="s">
        <v>1036</v>
      </c>
    </row>
    <row r="2592" spans="1:10" ht="25.5" x14ac:dyDescent="0.25">
      <c r="A2592" s="171" t="s">
        <v>1037</v>
      </c>
      <c r="B2592" s="136" t="s">
        <v>993</v>
      </c>
      <c r="C2592" s="171" t="s">
        <v>882</v>
      </c>
      <c r="D2592" s="171" t="s">
        <v>2551</v>
      </c>
      <c r="E2592" s="353">
        <v>7</v>
      </c>
      <c r="F2592" s="353"/>
      <c r="G2592" s="137" t="s">
        <v>187</v>
      </c>
      <c r="H2592" s="141">
        <v>1</v>
      </c>
      <c r="I2592" s="138">
        <v>214.93</v>
      </c>
      <c r="J2592" s="138">
        <v>214.93</v>
      </c>
    </row>
    <row r="2593" spans="1:10" ht="25.5" x14ac:dyDescent="0.25">
      <c r="A2593" s="172" t="s">
        <v>1039</v>
      </c>
      <c r="B2593" s="142" t="s">
        <v>2742</v>
      </c>
      <c r="C2593" s="172" t="s">
        <v>180</v>
      </c>
      <c r="D2593" s="172" t="s">
        <v>2743</v>
      </c>
      <c r="E2593" s="350" t="s">
        <v>1042</v>
      </c>
      <c r="F2593" s="350"/>
      <c r="G2593" s="143" t="s">
        <v>1043</v>
      </c>
      <c r="H2593" s="144">
        <v>0.11799999999999999</v>
      </c>
      <c r="I2593" s="145">
        <v>15.53</v>
      </c>
      <c r="J2593" s="145">
        <v>1.83</v>
      </c>
    </row>
    <row r="2594" spans="1:10" ht="25.5" x14ac:dyDescent="0.25">
      <c r="A2594" s="172" t="s">
        <v>1039</v>
      </c>
      <c r="B2594" s="142" t="s">
        <v>1282</v>
      </c>
      <c r="C2594" s="172" t="s">
        <v>180</v>
      </c>
      <c r="D2594" s="172" t="s">
        <v>1283</v>
      </c>
      <c r="E2594" s="350" t="s">
        <v>1042</v>
      </c>
      <c r="F2594" s="350"/>
      <c r="G2594" s="143" t="s">
        <v>1043</v>
      </c>
      <c r="H2594" s="144">
        <v>9.4E-2</v>
      </c>
      <c r="I2594" s="145">
        <v>20.68</v>
      </c>
      <c r="J2594" s="145">
        <v>1.94</v>
      </c>
    </row>
    <row r="2595" spans="1:10" ht="25.5" x14ac:dyDescent="0.25">
      <c r="A2595" s="172" t="s">
        <v>1039</v>
      </c>
      <c r="B2595" s="142" t="s">
        <v>1409</v>
      </c>
      <c r="C2595" s="172" t="s">
        <v>180</v>
      </c>
      <c r="D2595" s="172" t="s">
        <v>1410</v>
      </c>
      <c r="E2595" s="350" t="s">
        <v>1042</v>
      </c>
      <c r="F2595" s="350"/>
      <c r="G2595" s="143" t="s">
        <v>1043</v>
      </c>
      <c r="H2595" s="144">
        <v>2.29E-2</v>
      </c>
      <c r="I2595" s="145">
        <v>18.62</v>
      </c>
      <c r="J2595" s="145">
        <v>0.42</v>
      </c>
    </row>
    <row r="2596" spans="1:10" ht="25.5" x14ac:dyDescent="0.25">
      <c r="A2596" s="172" t="s">
        <v>1039</v>
      </c>
      <c r="B2596" s="142" t="s">
        <v>1555</v>
      </c>
      <c r="C2596" s="172" t="s">
        <v>180</v>
      </c>
      <c r="D2596" s="172" t="s">
        <v>1556</v>
      </c>
      <c r="E2596" s="350" t="s">
        <v>1042</v>
      </c>
      <c r="F2596" s="350"/>
      <c r="G2596" s="143" t="s">
        <v>1043</v>
      </c>
      <c r="H2596" s="144">
        <v>9.4299999999999995E-2</v>
      </c>
      <c r="I2596" s="145">
        <v>17.28</v>
      </c>
      <c r="J2596" s="145">
        <v>1.62</v>
      </c>
    </row>
    <row r="2597" spans="1:10" ht="25.5" x14ac:dyDescent="0.25">
      <c r="A2597" s="172" t="s">
        <v>1039</v>
      </c>
      <c r="B2597" s="142" t="s">
        <v>1298</v>
      </c>
      <c r="C2597" s="172" t="s">
        <v>180</v>
      </c>
      <c r="D2597" s="172" t="s">
        <v>1299</v>
      </c>
      <c r="E2597" s="350" t="s">
        <v>1042</v>
      </c>
      <c r="F2597" s="350"/>
      <c r="G2597" s="143" t="s">
        <v>1043</v>
      </c>
      <c r="H2597" s="144">
        <v>3.2408000000000001</v>
      </c>
      <c r="I2597" s="145">
        <v>20.81</v>
      </c>
      <c r="J2597" s="145">
        <v>67.44</v>
      </c>
    </row>
    <row r="2598" spans="1:10" ht="25.5" x14ac:dyDescent="0.25">
      <c r="A2598" s="172" t="s">
        <v>1039</v>
      </c>
      <c r="B2598" s="142" t="s">
        <v>1063</v>
      </c>
      <c r="C2598" s="172" t="s">
        <v>180</v>
      </c>
      <c r="D2598" s="172" t="s">
        <v>1064</v>
      </c>
      <c r="E2598" s="350" t="s">
        <v>1042</v>
      </c>
      <c r="F2598" s="350"/>
      <c r="G2598" s="143" t="s">
        <v>1043</v>
      </c>
      <c r="H2598" s="144">
        <v>5.1315</v>
      </c>
      <c r="I2598" s="145">
        <v>14.76</v>
      </c>
      <c r="J2598" s="145">
        <v>75.739999999999995</v>
      </c>
    </row>
    <row r="2599" spans="1:10" ht="25.5" x14ac:dyDescent="0.25">
      <c r="A2599" s="173" t="s">
        <v>1049</v>
      </c>
      <c r="B2599" s="146" t="s">
        <v>1818</v>
      </c>
      <c r="C2599" s="173" t="s">
        <v>882</v>
      </c>
      <c r="D2599" s="173" t="s">
        <v>1819</v>
      </c>
      <c r="E2599" s="349" t="s">
        <v>1052</v>
      </c>
      <c r="F2599" s="349"/>
      <c r="G2599" s="147" t="s">
        <v>950</v>
      </c>
      <c r="H2599" s="148">
        <v>0.1123</v>
      </c>
      <c r="I2599" s="149">
        <v>4.0999999999999996</v>
      </c>
      <c r="J2599" s="149">
        <v>0.46</v>
      </c>
    </row>
    <row r="2600" spans="1:10" ht="25.5" x14ac:dyDescent="0.25">
      <c r="A2600" s="173" t="s">
        <v>1049</v>
      </c>
      <c r="B2600" s="146" t="s">
        <v>1830</v>
      </c>
      <c r="C2600" s="173" t="s">
        <v>882</v>
      </c>
      <c r="D2600" s="173" t="s">
        <v>1831</v>
      </c>
      <c r="E2600" s="349" t="s">
        <v>1052</v>
      </c>
      <c r="F2600" s="349"/>
      <c r="G2600" s="147" t="s">
        <v>950</v>
      </c>
      <c r="H2600" s="148">
        <v>1.3494999999999999</v>
      </c>
      <c r="I2600" s="149">
        <v>4.45</v>
      </c>
      <c r="J2600" s="149">
        <v>6</v>
      </c>
    </row>
    <row r="2601" spans="1:10" ht="25.5" x14ac:dyDescent="0.25">
      <c r="A2601" s="173" t="s">
        <v>1049</v>
      </c>
      <c r="B2601" s="146" t="s">
        <v>1822</v>
      </c>
      <c r="C2601" s="173" t="s">
        <v>882</v>
      </c>
      <c r="D2601" s="173" t="s">
        <v>1823</v>
      </c>
      <c r="E2601" s="349" t="s">
        <v>1052</v>
      </c>
      <c r="F2601" s="349"/>
      <c r="G2601" s="147" t="s">
        <v>950</v>
      </c>
      <c r="H2601" s="148">
        <v>2.6599999999999999E-2</v>
      </c>
      <c r="I2601" s="149">
        <v>6.75</v>
      </c>
      <c r="J2601" s="149">
        <v>0.17</v>
      </c>
    </row>
    <row r="2602" spans="1:10" ht="25.5" x14ac:dyDescent="0.25">
      <c r="A2602" s="173" t="s">
        <v>1049</v>
      </c>
      <c r="B2602" s="146" t="s">
        <v>1828</v>
      </c>
      <c r="C2602" s="173" t="s">
        <v>882</v>
      </c>
      <c r="D2602" s="173" t="s">
        <v>1829</v>
      </c>
      <c r="E2602" s="349" t="s">
        <v>1052</v>
      </c>
      <c r="F2602" s="349"/>
      <c r="G2602" s="147" t="s">
        <v>184</v>
      </c>
      <c r="H2602" s="148">
        <v>1.4E-2</v>
      </c>
      <c r="I2602" s="149">
        <v>90</v>
      </c>
      <c r="J2602" s="149">
        <v>1.26</v>
      </c>
    </row>
    <row r="2603" spans="1:10" ht="25.5" x14ac:dyDescent="0.25">
      <c r="A2603" s="173" t="s">
        <v>1049</v>
      </c>
      <c r="B2603" s="146" t="s">
        <v>1824</v>
      </c>
      <c r="C2603" s="173" t="s">
        <v>882</v>
      </c>
      <c r="D2603" s="173" t="s">
        <v>1825</v>
      </c>
      <c r="E2603" s="349" t="s">
        <v>1052</v>
      </c>
      <c r="F2603" s="349"/>
      <c r="G2603" s="147" t="s">
        <v>184</v>
      </c>
      <c r="H2603" s="148">
        <v>7.1499999999999994E-2</v>
      </c>
      <c r="I2603" s="149">
        <v>82.85</v>
      </c>
      <c r="J2603" s="149">
        <v>5.92</v>
      </c>
    </row>
    <row r="2604" spans="1:10" ht="25.5" x14ac:dyDescent="0.25">
      <c r="A2604" s="173" t="s">
        <v>1049</v>
      </c>
      <c r="B2604" s="146" t="s">
        <v>1816</v>
      </c>
      <c r="C2604" s="173" t="s">
        <v>882</v>
      </c>
      <c r="D2604" s="173" t="s">
        <v>1817</v>
      </c>
      <c r="E2604" s="349" t="s">
        <v>1052</v>
      </c>
      <c r="F2604" s="349"/>
      <c r="G2604" s="147" t="s">
        <v>184</v>
      </c>
      <c r="H2604" s="148">
        <v>1.72E-2</v>
      </c>
      <c r="I2604" s="149">
        <v>85.36</v>
      </c>
      <c r="J2604" s="149">
        <v>1.46</v>
      </c>
    </row>
    <row r="2605" spans="1:10" ht="25.5" x14ac:dyDescent="0.25">
      <c r="A2605" s="173" t="s">
        <v>1049</v>
      </c>
      <c r="B2605" s="146" t="s">
        <v>1826</v>
      </c>
      <c r="C2605" s="173" t="s">
        <v>882</v>
      </c>
      <c r="D2605" s="173" t="s">
        <v>1827</v>
      </c>
      <c r="E2605" s="349" t="s">
        <v>1052</v>
      </c>
      <c r="F2605" s="349"/>
      <c r="G2605" s="147" t="s">
        <v>184</v>
      </c>
      <c r="H2605" s="148">
        <v>2.4400000000000002E-2</v>
      </c>
      <c r="I2605" s="149">
        <v>74.900000000000006</v>
      </c>
      <c r="J2605" s="149">
        <v>1.82</v>
      </c>
    </row>
    <row r="2606" spans="1:10" ht="25.5" x14ac:dyDescent="0.25">
      <c r="A2606" s="173" t="s">
        <v>1049</v>
      </c>
      <c r="B2606" s="146" t="s">
        <v>1812</v>
      </c>
      <c r="C2606" s="173" t="s">
        <v>882</v>
      </c>
      <c r="D2606" s="173" t="s">
        <v>1813</v>
      </c>
      <c r="E2606" s="349" t="s">
        <v>1052</v>
      </c>
      <c r="F2606" s="349"/>
      <c r="G2606" s="147" t="s">
        <v>950</v>
      </c>
      <c r="H2606" s="148">
        <v>10.703900000000001</v>
      </c>
      <c r="I2606" s="149">
        <v>0.54</v>
      </c>
      <c r="J2606" s="149">
        <v>5.78</v>
      </c>
    </row>
    <row r="2607" spans="1:10" ht="25.5" x14ac:dyDescent="0.25">
      <c r="A2607" s="173" t="s">
        <v>1049</v>
      </c>
      <c r="B2607" s="146" t="s">
        <v>1820</v>
      </c>
      <c r="C2607" s="173" t="s">
        <v>882</v>
      </c>
      <c r="D2607" s="173" t="s">
        <v>1821</v>
      </c>
      <c r="E2607" s="349" t="s">
        <v>1052</v>
      </c>
      <c r="F2607" s="349"/>
      <c r="G2607" s="147" t="s">
        <v>950</v>
      </c>
      <c r="H2607" s="148">
        <v>24.9513</v>
      </c>
      <c r="I2607" s="149">
        <v>0.39</v>
      </c>
      <c r="J2607" s="149">
        <v>9.73</v>
      </c>
    </row>
    <row r="2608" spans="1:10" ht="25.5" x14ac:dyDescent="0.25">
      <c r="A2608" s="173" t="s">
        <v>1049</v>
      </c>
      <c r="B2608" s="146" t="s">
        <v>1814</v>
      </c>
      <c r="C2608" s="173" t="s">
        <v>882</v>
      </c>
      <c r="D2608" s="173" t="s">
        <v>1815</v>
      </c>
      <c r="E2608" s="349" t="s">
        <v>1052</v>
      </c>
      <c r="F2608" s="349"/>
      <c r="G2608" s="147" t="s">
        <v>179</v>
      </c>
      <c r="H2608" s="148">
        <v>7.4099999999999999E-2</v>
      </c>
      <c r="I2608" s="149">
        <v>15.7</v>
      </c>
      <c r="J2608" s="149">
        <v>1.1599999999999999</v>
      </c>
    </row>
    <row r="2609" spans="1:10" ht="25.5" x14ac:dyDescent="0.25">
      <c r="A2609" s="173" t="s">
        <v>1049</v>
      </c>
      <c r="B2609" s="146" t="s">
        <v>1832</v>
      </c>
      <c r="C2609" s="173" t="s">
        <v>882</v>
      </c>
      <c r="D2609" s="173" t="s">
        <v>1833</v>
      </c>
      <c r="E2609" s="349" t="s">
        <v>1052</v>
      </c>
      <c r="F2609" s="349"/>
      <c r="G2609" s="147" t="s">
        <v>950</v>
      </c>
      <c r="H2609" s="148">
        <v>4.3E-3</v>
      </c>
      <c r="I2609" s="149">
        <v>5.99</v>
      </c>
      <c r="J2609" s="149">
        <v>0.02</v>
      </c>
    </row>
    <row r="2610" spans="1:10" ht="25.5" x14ac:dyDescent="0.25">
      <c r="A2610" s="173" t="s">
        <v>1049</v>
      </c>
      <c r="B2610" s="146" t="s">
        <v>1834</v>
      </c>
      <c r="C2610" s="173" t="s">
        <v>882</v>
      </c>
      <c r="D2610" s="173" t="s">
        <v>1835</v>
      </c>
      <c r="E2610" s="349" t="s">
        <v>1052</v>
      </c>
      <c r="F2610" s="349"/>
      <c r="G2610" s="147" t="s">
        <v>748</v>
      </c>
      <c r="H2610" s="148">
        <v>8.7400000000000005E-2</v>
      </c>
      <c r="I2610" s="149">
        <v>5.63</v>
      </c>
      <c r="J2610" s="149">
        <v>0.49</v>
      </c>
    </row>
    <row r="2611" spans="1:10" ht="25.5" x14ac:dyDescent="0.25">
      <c r="A2611" s="173" t="s">
        <v>1049</v>
      </c>
      <c r="B2611" s="146" t="s">
        <v>1836</v>
      </c>
      <c r="C2611" s="173" t="s">
        <v>882</v>
      </c>
      <c r="D2611" s="173" t="s">
        <v>1837</v>
      </c>
      <c r="E2611" s="349" t="s">
        <v>1052</v>
      </c>
      <c r="F2611" s="349"/>
      <c r="G2611" s="147" t="s">
        <v>692</v>
      </c>
      <c r="H2611" s="148">
        <v>105</v>
      </c>
      <c r="I2611" s="149">
        <v>0.3</v>
      </c>
      <c r="J2611" s="149">
        <v>31.5</v>
      </c>
    </row>
    <row r="2612" spans="1:10" ht="25.5" x14ac:dyDescent="0.25">
      <c r="A2612" s="173" t="s">
        <v>1049</v>
      </c>
      <c r="B2612" s="146" t="s">
        <v>1838</v>
      </c>
      <c r="C2612" s="173" t="s">
        <v>882</v>
      </c>
      <c r="D2612" s="173" t="s">
        <v>1839</v>
      </c>
      <c r="E2612" s="349" t="s">
        <v>1325</v>
      </c>
      <c r="F2612" s="349"/>
      <c r="G2612" s="147" t="s">
        <v>1685</v>
      </c>
      <c r="H2612" s="148">
        <v>1.11E-2</v>
      </c>
      <c r="I2612" s="149">
        <v>16.16</v>
      </c>
      <c r="J2612" s="149">
        <v>0.17</v>
      </c>
    </row>
    <row r="2613" spans="1:10" x14ac:dyDescent="0.25">
      <c r="A2613" s="169"/>
      <c r="B2613" s="169"/>
      <c r="C2613" s="169"/>
      <c r="D2613" s="169"/>
      <c r="E2613" s="169" t="s">
        <v>1053</v>
      </c>
      <c r="F2613" s="150">
        <v>119.08</v>
      </c>
      <c r="G2613" s="169" t="s">
        <v>1054</v>
      </c>
      <c r="H2613" s="150">
        <v>0</v>
      </c>
      <c r="I2613" s="169" t="s">
        <v>1055</v>
      </c>
      <c r="J2613" s="150">
        <v>119.08</v>
      </c>
    </row>
    <row r="2614" spans="1:10" ht="14.45" customHeight="1" x14ac:dyDescent="0.25">
      <c r="A2614" s="169"/>
      <c r="B2614" s="169"/>
      <c r="C2614" s="169"/>
      <c r="D2614" s="169"/>
      <c r="E2614" s="169" t="s">
        <v>2581</v>
      </c>
      <c r="F2614" s="150">
        <v>0</v>
      </c>
      <c r="G2614" s="169"/>
      <c r="H2614" s="351" t="s">
        <v>2582</v>
      </c>
      <c r="I2614" s="351"/>
      <c r="J2614" s="150">
        <v>214.93</v>
      </c>
    </row>
    <row r="2615" spans="1:10" ht="15.75" thickBot="1" x14ac:dyDescent="0.3">
      <c r="A2615" s="161"/>
      <c r="B2615" s="161"/>
      <c r="C2615" s="161"/>
      <c r="D2615" s="161"/>
      <c r="E2615" s="161"/>
      <c r="F2615" s="161"/>
      <c r="G2615" s="161" t="s">
        <v>1056</v>
      </c>
      <c r="H2615" s="151">
        <v>1</v>
      </c>
      <c r="I2615" s="161" t="s">
        <v>1057</v>
      </c>
      <c r="J2615" s="162">
        <v>214.93</v>
      </c>
    </row>
    <row r="2616" spans="1:10" ht="15.75" thickTop="1" x14ac:dyDescent="0.25">
      <c r="A2616" s="152"/>
      <c r="B2616" s="152"/>
      <c r="C2616" s="152"/>
      <c r="D2616" s="152"/>
      <c r="E2616" s="152"/>
      <c r="F2616" s="152"/>
      <c r="G2616" s="152"/>
      <c r="H2616" s="152"/>
      <c r="I2616" s="152"/>
      <c r="J2616" s="152"/>
    </row>
    <row r="2617" spans="1:10" x14ac:dyDescent="0.25">
      <c r="A2617" s="170" t="s">
        <v>842</v>
      </c>
      <c r="B2617" s="139" t="s">
        <v>1029</v>
      </c>
      <c r="C2617" s="170" t="s">
        <v>1030</v>
      </c>
      <c r="D2617" s="170" t="s">
        <v>1031</v>
      </c>
      <c r="E2617" s="352" t="s">
        <v>1032</v>
      </c>
      <c r="F2617" s="352"/>
      <c r="G2617" s="140" t="s">
        <v>1033</v>
      </c>
      <c r="H2617" s="139" t="s">
        <v>1034</v>
      </c>
      <c r="I2617" s="139" t="s">
        <v>1035</v>
      </c>
      <c r="J2617" s="139" t="s">
        <v>1036</v>
      </c>
    </row>
    <row r="2618" spans="1:10" ht="26.45" customHeight="1" x14ac:dyDescent="0.25">
      <c r="A2618" s="171" t="s">
        <v>1037</v>
      </c>
      <c r="B2618" s="136" t="s">
        <v>994</v>
      </c>
      <c r="C2618" s="171" t="s">
        <v>180</v>
      </c>
      <c r="D2618" s="171" t="s">
        <v>995</v>
      </c>
      <c r="E2618" s="353" t="s">
        <v>1229</v>
      </c>
      <c r="F2618" s="353"/>
      <c r="G2618" s="137" t="s">
        <v>187</v>
      </c>
      <c r="H2618" s="141">
        <v>1</v>
      </c>
      <c r="I2618" s="138">
        <v>210.78</v>
      </c>
      <c r="J2618" s="138">
        <v>210.78</v>
      </c>
    </row>
    <row r="2619" spans="1:10" ht="38.25" x14ac:dyDescent="0.25">
      <c r="A2619" s="172" t="s">
        <v>1039</v>
      </c>
      <c r="B2619" s="142" t="s">
        <v>1840</v>
      </c>
      <c r="C2619" s="172" t="s">
        <v>180</v>
      </c>
      <c r="D2619" s="172" t="s">
        <v>2805</v>
      </c>
      <c r="E2619" s="350" t="s">
        <v>1042</v>
      </c>
      <c r="F2619" s="350"/>
      <c r="G2619" s="143" t="s">
        <v>184</v>
      </c>
      <c r="H2619" s="144">
        <v>4.4999999999999997E-3</v>
      </c>
      <c r="I2619" s="145">
        <v>281.37</v>
      </c>
      <c r="J2619" s="145">
        <v>1.26</v>
      </c>
    </row>
    <row r="2620" spans="1:10" ht="25.5" x14ac:dyDescent="0.25">
      <c r="A2620" s="172" t="s">
        <v>1039</v>
      </c>
      <c r="B2620" s="142" t="s">
        <v>1298</v>
      </c>
      <c r="C2620" s="172" t="s">
        <v>180</v>
      </c>
      <c r="D2620" s="172" t="s">
        <v>1299</v>
      </c>
      <c r="E2620" s="350" t="s">
        <v>1042</v>
      </c>
      <c r="F2620" s="350"/>
      <c r="G2620" s="143" t="s">
        <v>1043</v>
      </c>
      <c r="H2620" s="144">
        <v>1.5</v>
      </c>
      <c r="I2620" s="145">
        <v>20.81</v>
      </c>
      <c r="J2620" s="145">
        <v>31.21</v>
      </c>
    </row>
    <row r="2621" spans="1:10" ht="25.5" x14ac:dyDescent="0.25">
      <c r="A2621" s="172" t="s">
        <v>1039</v>
      </c>
      <c r="B2621" s="142" t="s">
        <v>1063</v>
      </c>
      <c r="C2621" s="172" t="s">
        <v>180</v>
      </c>
      <c r="D2621" s="172" t="s">
        <v>1064</v>
      </c>
      <c r="E2621" s="350" t="s">
        <v>1042</v>
      </c>
      <c r="F2621" s="350"/>
      <c r="G2621" s="143" t="s">
        <v>1043</v>
      </c>
      <c r="H2621" s="144">
        <v>1.5</v>
      </c>
      <c r="I2621" s="145">
        <v>14.76</v>
      </c>
      <c r="J2621" s="145">
        <v>22.14</v>
      </c>
    </row>
    <row r="2622" spans="1:10" ht="25.5" x14ac:dyDescent="0.25">
      <c r="A2622" s="173" t="s">
        <v>1049</v>
      </c>
      <c r="B2622" s="146" t="s">
        <v>1841</v>
      </c>
      <c r="C2622" s="173" t="s">
        <v>180</v>
      </c>
      <c r="D2622" s="173" t="s">
        <v>1842</v>
      </c>
      <c r="E2622" s="349" t="s">
        <v>1052</v>
      </c>
      <c r="F2622" s="349"/>
      <c r="G2622" s="147" t="s">
        <v>187</v>
      </c>
      <c r="H2622" s="148">
        <v>1</v>
      </c>
      <c r="I2622" s="149">
        <v>156.16999999999999</v>
      </c>
      <c r="J2622" s="149">
        <v>156.16999999999999</v>
      </c>
    </row>
    <row r="2623" spans="1:10" x14ac:dyDescent="0.25">
      <c r="A2623" s="169"/>
      <c r="B2623" s="169"/>
      <c r="C2623" s="169"/>
      <c r="D2623" s="169"/>
      <c r="E2623" s="169" t="s">
        <v>1053</v>
      </c>
      <c r="F2623" s="150">
        <v>43.24</v>
      </c>
      <c r="G2623" s="169" t="s">
        <v>1054</v>
      </c>
      <c r="H2623" s="150">
        <v>0</v>
      </c>
      <c r="I2623" s="169" t="s">
        <v>1055</v>
      </c>
      <c r="J2623" s="150">
        <v>43.24</v>
      </c>
    </row>
    <row r="2624" spans="1:10" ht="14.45" customHeight="1" x14ac:dyDescent="0.25">
      <c r="A2624" s="169"/>
      <c r="B2624" s="169"/>
      <c r="C2624" s="169"/>
      <c r="D2624" s="169"/>
      <c r="E2624" s="169" t="s">
        <v>2581</v>
      </c>
      <c r="F2624" s="150">
        <v>0</v>
      </c>
      <c r="G2624" s="169"/>
      <c r="H2624" s="351" t="s">
        <v>2582</v>
      </c>
      <c r="I2624" s="351"/>
      <c r="J2624" s="150">
        <v>210.78</v>
      </c>
    </row>
    <row r="2625" spans="1:10" ht="15.75" thickBot="1" x14ac:dyDescent="0.3">
      <c r="A2625" s="161"/>
      <c r="B2625" s="161"/>
      <c r="C2625" s="161"/>
      <c r="D2625" s="161"/>
      <c r="E2625" s="161"/>
      <c r="F2625" s="161"/>
      <c r="G2625" s="161" t="s">
        <v>1056</v>
      </c>
      <c r="H2625" s="151">
        <v>1</v>
      </c>
      <c r="I2625" s="161" t="s">
        <v>1057</v>
      </c>
      <c r="J2625" s="162">
        <v>210.78</v>
      </c>
    </row>
    <row r="2626" spans="1:10" ht="15.75" thickTop="1" x14ac:dyDescent="0.25">
      <c r="A2626" s="152"/>
      <c r="B2626" s="152"/>
      <c r="C2626" s="152"/>
      <c r="D2626" s="152"/>
      <c r="E2626" s="152"/>
      <c r="F2626" s="152"/>
      <c r="G2626" s="152"/>
      <c r="H2626" s="152"/>
      <c r="I2626" s="152"/>
      <c r="J2626" s="152"/>
    </row>
    <row r="2627" spans="1:10" x14ac:dyDescent="0.25">
      <c r="A2627" s="170" t="s">
        <v>845</v>
      </c>
      <c r="B2627" s="139" t="s">
        <v>1029</v>
      </c>
      <c r="C2627" s="170" t="s">
        <v>1030</v>
      </c>
      <c r="D2627" s="170" t="s">
        <v>1031</v>
      </c>
      <c r="E2627" s="352" t="s">
        <v>1032</v>
      </c>
      <c r="F2627" s="352"/>
      <c r="G2627" s="140" t="s">
        <v>1033</v>
      </c>
      <c r="H2627" s="139" t="s">
        <v>1034</v>
      </c>
      <c r="I2627" s="139" t="s">
        <v>1035</v>
      </c>
      <c r="J2627" s="139" t="s">
        <v>1036</v>
      </c>
    </row>
    <row r="2628" spans="1:10" ht="39.6" customHeight="1" x14ac:dyDescent="0.25">
      <c r="A2628" s="171" t="s">
        <v>1037</v>
      </c>
      <c r="B2628" s="136" t="s">
        <v>996</v>
      </c>
      <c r="C2628" s="171" t="s">
        <v>180</v>
      </c>
      <c r="D2628" s="171" t="s">
        <v>2552</v>
      </c>
      <c r="E2628" s="353" t="s">
        <v>1103</v>
      </c>
      <c r="F2628" s="353"/>
      <c r="G2628" s="137" t="s">
        <v>187</v>
      </c>
      <c r="H2628" s="141">
        <v>1</v>
      </c>
      <c r="I2628" s="138">
        <v>31.44</v>
      </c>
      <c r="J2628" s="138">
        <v>31.44</v>
      </c>
    </row>
    <row r="2629" spans="1:10" ht="25.5" x14ac:dyDescent="0.25">
      <c r="A2629" s="172" t="s">
        <v>1039</v>
      </c>
      <c r="B2629" s="142" t="s">
        <v>1586</v>
      </c>
      <c r="C2629" s="172" t="s">
        <v>180</v>
      </c>
      <c r="D2629" s="172" t="s">
        <v>1587</v>
      </c>
      <c r="E2629" s="350" t="s">
        <v>1042</v>
      </c>
      <c r="F2629" s="350"/>
      <c r="G2629" s="143" t="s">
        <v>1043</v>
      </c>
      <c r="H2629" s="144">
        <v>0.53849999999999998</v>
      </c>
      <c r="I2629" s="145">
        <v>15.82</v>
      </c>
      <c r="J2629" s="145">
        <v>8.51</v>
      </c>
    </row>
    <row r="2630" spans="1:10" ht="25.5" x14ac:dyDescent="0.25">
      <c r="A2630" s="172" t="s">
        <v>1039</v>
      </c>
      <c r="B2630" s="142" t="s">
        <v>1588</v>
      </c>
      <c r="C2630" s="172" t="s">
        <v>180</v>
      </c>
      <c r="D2630" s="172" t="s">
        <v>1589</v>
      </c>
      <c r="E2630" s="350" t="s">
        <v>1042</v>
      </c>
      <c r="F2630" s="350"/>
      <c r="G2630" s="143" t="s">
        <v>1043</v>
      </c>
      <c r="H2630" s="144">
        <v>0.53849999999999998</v>
      </c>
      <c r="I2630" s="145">
        <v>21.02</v>
      </c>
      <c r="J2630" s="145">
        <v>11.31</v>
      </c>
    </row>
    <row r="2631" spans="1:10" ht="38.25" x14ac:dyDescent="0.25">
      <c r="A2631" s="173" t="s">
        <v>1049</v>
      </c>
      <c r="B2631" s="146" t="s">
        <v>1700</v>
      </c>
      <c r="C2631" s="173" t="s">
        <v>180</v>
      </c>
      <c r="D2631" s="173" t="s">
        <v>1701</v>
      </c>
      <c r="E2631" s="349" t="s">
        <v>1052</v>
      </c>
      <c r="F2631" s="349"/>
      <c r="G2631" s="147" t="s">
        <v>187</v>
      </c>
      <c r="H2631" s="148">
        <v>2</v>
      </c>
      <c r="I2631" s="149">
        <v>0.12</v>
      </c>
      <c r="J2631" s="149">
        <v>0.24</v>
      </c>
    </row>
    <row r="2632" spans="1:10" ht="25.5" x14ac:dyDescent="0.25">
      <c r="A2632" s="173" t="s">
        <v>1049</v>
      </c>
      <c r="B2632" s="146" t="s">
        <v>1843</v>
      </c>
      <c r="C2632" s="173" t="s">
        <v>180</v>
      </c>
      <c r="D2632" s="173" t="s">
        <v>1844</v>
      </c>
      <c r="E2632" s="349" t="s">
        <v>1052</v>
      </c>
      <c r="F2632" s="349"/>
      <c r="G2632" s="147" t="s">
        <v>187</v>
      </c>
      <c r="H2632" s="148">
        <v>1</v>
      </c>
      <c r="I2632" s="149">
        <v>11.38</v>
      </c>
      <c r="J2632" s="149">
        <v>11.38</v>
      </c>
    </row>
    <row r="2633" spans="1:10" x14ac:dyDescent="0.25">
      <c r="A2633" s="169"/>
      <c r="B2633" s="169"/>
      <c r="C2633" s="169"/>
      <c r="D2633" s="169"/>
      <c r="E2633" s="169" t="s">
        <v>1053</v>
      </c>
      <c r="F2633" s="150">
        <v>16.04</v>
      </c>
      <c r="G2633" s="169" t="s">
        <v>1054</v>
      </c>
      <c r="H2633" s="150">
        <v>0</v>
      </c>
      <c r="I2633" s="169" t="s">
        <v>1055</v>
      </c>
      <c r="J2633" s="150">
        <v>16.04</v>
      </c>
    </row>
    <row r="2634" spans="1:10" ht="14.45" customHeight="1" x14ac:dyDescent="0.25">
      <c r="A2634" s="169"/>
      <c r="B2634" s="169"/>
      <c r="C2634" s="169"/>
      <c r="D2634" s="169"/>
      <c r="E2634" s="169" t="s">
        <v>2581</v>
      </c>
      <c r="F2634" s="150">
        <v>0</v>
      </c>
      <c r="G2634" s="169"/>
      <c r="H2634" s="351" t="s">
        <v>2582</v>
      </c>
      <c r="I2634" s="351"/>
      <c r="J2634" s="150">
        <v>31.44</v>
      </c>
    </row>
    <row r="2635" spans="1:10" ht="15.75" thickBot="1" x14ac:dyDescent="0.3">
      <c r="A2635" s="161"/>
      <c r="B2635" s="161"/>
      <c r="C2635" s="161"/>
      <c r="D2635" s="161"/>
      <c r="E2635" s="161"/>
      <c r="F2635" s="161"/>
      <c r="G2635" s="161" t="s">
        <v>1056</v>
      </c>
      <c r="H2635" s="151">
        <v>18</v>
      </c>
      <c r="I2635" s="161" t="s">
        <v>1057</v>
      </c>
      <c r="J2635" s="162">
        <v>565.91999999999996</v>
      </c>
    </row>
    <row r="2636" spans="1:10" ht="15.75" thickTop="1" x14ac:dyDescent="0.25">
      <c r="A2636" s="152"/>
      <c r="B2636" s="152"/>
      <c r="C2636" s="152"/>
      <c r="D2636" s="152"/>
      <c r="E2636" s="152"/>
      <c r="F2636" s="152"/>
      <c r="G2636" s="152"/>
      <c r="H2636" s="152"/>
      <c r="I2636" s="152"/>
      <c r="J2636" s="152"/>
    </row>
    <row r="2637" spans="1:10" x14ac:dyDescent="0.25">
      <c r="A2637" s="170" t="s">
        <v>848</v>
      </c>
      <c r="B2637" s="139" t="s">
        <v>1029</v>
      </c>
      <c r="C2637" s="170" t="s">
        <v>1030</v>
      </c>
      <c r="D2637" s="170" t="s">
        <v>1031</v>
      </c>
      <c r="E2637" s="352" t="s">
        <v>1032</v>
      </c>
      <c r="F2637" s="352"/>
      <c r="G2637" s="140" t="s">
        <v>1033</v>
      </c>
      <c r="H2637" s="139" t="s">
        <v>1034</v>
      </c>
      <c r="I2637" s="139" t="s">
        <v>1035</v>
      </c>
      <c r="J2637" s="139" t="s">
        <v>1036</v>
      </c>
    </row>
    <row r="2638" spans="1:10" ht="14.45" customHeight="1" x14ac:dyDescent="0.25">
      <c r="A2638" s="171" t="s">
        <v>1037</v>
      </c>
      <c r="B2638" s="136" t="s">
        <v>997</v>
      </c>
      <c r="C2638" s="171" t="s">
        <v>397</v>
      </c>
      <c r="D2638" s="171" t="s">
        <v>2553</v>
      </c>
      <c r="E2638" s="353" t="s">
        <v>1626</v>
      </c>
      <c r="F2638" s="353"/>
      <c r="G2638" s="137" t="s">
        <v>187</v>
      </c>
      <c r="H2638" s="141">
        <v>1</v>
      </c>
      <c r="I2638" s="138">
        <v>5.74</v>
      </c>
      <c r="J2638" s="138">
        <v>5.74</v>
      </c>
    </row>
    <row r="2639" spans="1:10" ht="25.5" x14ac:dyDescent="0.25">
      <c r="A2639" s="172" t="s">
        <v>1039</v>
      </c>
      <c r="B2639" s="142" t="s">
        <v>2063</v>
      </c>
      <c r="C2639" s="172" t="s">
        <v>397</v>
      </c>
      <c r="D2639" s="172" t="s">
        <v>2064</v>
      </c>
      <c r="E2639" s="350" t="s">
        <v>2065</v>
      </c>
      <c r="F2639" s="350"/>
      <c r="G2639" s="143" t="s">
        <v>1685</v>
      </c>
      <c r="H2639" s="144">
        <v>0.12</v>
      </c>
      <c r="I2639" s="145">
        <v>2.9</v>
      </c>
      <c r="J2639" s="145">
        <v>0.34</v>
      </c>
    </row>
    <row r="2640" spans="1:10" ht="25.5" x14ac:dyDescent="0.25">
      <c r="A2640" s="172" t="s">
        <v>1039</v>
      </c>
      <c r="B2640" s="142" t="s">
        <v>2066</v>
      </c>
      <c r="C2640" s="172" t="s">
        <v>397</v>
      </c>
      <c r="D2640" s="172" t="s">
        <v>2067</v>
      </c>
      <c r="E2640" s="350" t="s">
        <v>2065</v>
      </c>
      <c r="F2640" s="350"/>
      <c r="G2640" s="143" t="s">
        <v>1685</v>
      </c>
      <c r="H2640" s="144">
        <v>0.12</v>
      </c>
      <c r="I2640" s="145">
        <v>2.78</v>
      </c>
      <c r="J2640" s="145">
        <v>0.33</v>
      </c>
    </row>
    <row r="2641" spans="1:10" x14ac:dyDescent="0.25">
      <c r="A2641" s="173" t="s">
        <v>1049</v>
      </c>
      <c r="B2641" s="146" t="s">
        <v>1845</v>
      </c>
      <c r="C2641" s="173" t="s">
        <v>397</v>
      </c>
      <c r="D2641" s="173" t="s">
        <v>1846</v>
      </c>
      <c r="E2641" s="349" t="s">
        <v>1052</v>
      </c>
      <c r="F2641" s="349"/>
      <c r="G2641" s="147" t="s">
        <v>692</v>
      </c>
      <c r="H2641" s="148">
        <v>1</v>
      </c>
      <c r="I2641" s="149">
        <v>1.7</v>
      </c>
      <c r="J2641" s="149">
        <v>1.7</v>
      </c>
    </row>
    <row r="2642" spans="1:10" x14ac:dyDescent="0.25">
      <c r="A2642" s="173" t="s">
        <v>1049</v>
      </c>
      <c r="B2642" s="146" t="s">
        <v>2072</v>
      </c>
      <c r="C2642" s="173" t="s">
        <v>180</v>
      </c>
      <c r="D2642" s="173" t="s">
        <v>2020</v>
      </c>
      <c r="E2642" s="349" t="s">
        <v>1325</v>
      </c>
      <c r="F2642" s="349"/>
      <c r="G2642" s="147" t="s">
        <v>1043</v>
      </c>
      <c r="H2642" s="148">
        <v>0.12</v>
      </c>
      <c r="I2642" s="149">
        <v>17.07</v>
      </c>
      <c r="J2642" s="149">
        <v>2.04</v>
      </c>
    </row>
    <row r="2643" spans="1:10" x14ac:dyDescent="0.25">
      <c r="A2643" s="173" t="s">
        <v>1049</v>
      </c>
      <c r="B2643" s="146" t="s">
        <v>2075</v>
      </c>
      <c r="C2643" s="173" t="s">
        <v>180</v>
      </c>
      <c r="D2643" s="173" t="s">
        <v>2076</v>
      </c>
      <c r="E2643" s="349" t="s">
        <v>1325</v>
      </c>
      <c r="F2643" s="349"/>
      <c r="G2643" s="147" t="s">
        <v>1043</v>
      </c>
      <c r="H2643" s="148">
        <v>0.12</v>
      </c>
      <c r="I2643" s="149">
        <v>11.16</v>
      </c>
      <c r="J2643" s="149">
        <v>1.33</v>
      </c>
    </row>
    <row r="2644" spans="1:10" x14ac:dyDescent="0.25">
      <c r="A2644" s="169"/>
      <c r="B2644" s="169"/>
      <c r="C2644" s="169"/>
      <c r="D2644" s="169"/>
      <c r="E2644" s="169" t="s">
        <v>1053</v>
      </c>
      <c r="F2644" s="150">
        <v>3.37</v>
      </c>
      <c r="G2644" s="169" t="s">
        <v>1054</v>
      </c>
      <c r="H2644" s="150">
        <v>0</v>
      </c>
      <c r="I2644" s="169" t="s">
        <v>1055</v>
      </c>
      <c r="J2644" s="150">
        <v>3.37</v>
      </c>
    </row>
    <row r="2645" spans="1:10" ht="14.45" customHeight="1" x14ac:dyDescent="0.25">
      <c r="A2645" s="169"/>
      <c r="B2645" s="169"/>
      <c r="C2645" s="169"/>
      <c r="D2645" s="169"/>
      <c r="E2645" s="169" t="s">
        <v>2581</v>
      </c>
      <c r="F2645" s="150">
        <v>0</v>
      </c>
      <c r="G2645" s="169"/>
      <c r="H2645" s="351" t="s">
        <v>2582</v>
      </c>
      <c r="I2645" s="351"/>
      <c r="J2645" s="150">
        <v>5.74</v>
      </c>
    </row>
    <row r="2646" spans="1:10" ht="15.75" thickBot="1" x14ac:dyDescent="0.3">
      <c r="A2646" s="161"/>
      <c r="B2646" s="161"/>
      <c r="C2646" s="161"/>
      <c r="D2646" s="161"/>
      <c r="E2646" s="161"/>
      <c r="F2646" s="161"/>
      <c r="G2646" s="161" t="s">
        <v>1056</v>
      </c>
      <c r="H2646" s="151">
        <v>27</v>
      </c>
      <c r="I2646" s="161" t="s">
        <v>1057</v>
      </c>
      <c r="J2646" s="162">
        <v>154.97999999999999</v>
      </c>
    </row>
    <row r="2647" spans="1:10" ht="15.75" thickTop="1" x14ac:dyDescent="0.25">
      <c r="A2647" s="152"/>
      <c r="B2647" s="152"/>
      <c r="C2647" s="152"/>
      <c r="D2647" s="152"/>
      <c r="E2647" s="152"/>
      <c r="F2647" s="152"/>
      <c r="G2647" s="152"/>
      <c r="H2647" s="152"/>
      <c r="I2647" s="152"/>
      <c r="J2647" s="152"/>
    </row>
    <row r="2648" spans="1:10" x14ac:dyDescent="0.25">
      <c r="A2648" s="170" t="s">
        <v>852</v>
      </c>
      <c r="B2648" s="139" t="s">
        <v>1029</v>
      </c>
      <c r="C2648" s="170" t="s">
        <v>1030</v>
      </c>
      <c r="D2648" s="170" t="s">
        <v>1031</v>
      </c>
      <c r="E2648" s="352" t="s">
        <v>1032</v>
      </c>
      <c r="F2648" s="352"/>
      <c r="G2648" s="140" t="s">
        <v>1033</v>
      </c>
      <c r="H2648" s="139" t="s">
        <v>1034</v>
      </c>
      <c r="I2648" s="139" t="s">
        <v>1035</v>
      </c>
      <c r="J2648" s="139" t="s">
        <v>1036</v>
      </c>
    </row>
    <row r="2649" spans="1:10" ht="39.6" customHeight="1" x14ac:dyDescent="0.25">
      <c r="A2649" s="171" t="s">
        <v>1037</v>
      </c>
      <c r="B2649" s="136" t="s">
        <v>998</v>
      </c>
      <c r="C2649" s="171" t="s">
        <v>180</v>
      </c>
      <c r="D2649" s="171" t="s">
        <v>999</v>
      </c>
      <c r="E2649" s="353" t="s">
        <v>1103</v>
      </c>
      <c r="F2649" s="353"/>
      <c r="G2649" s="137" t="s">
        <v>141</v>
      </c>
      <c r="H2649" s="141">
        <v>1</v>
      </c>
      <c r="I2649" s="138">
        <v>9.75</v>
      </c>
      <c r="J2649" s="138">
        <v>9.75</v>
      </c>
    </row>
    <row r="2650" spans="1:10" ht="25.5" x14ac:dyDescent="0.25">
      <c r="A2650" s="172" t="s">
        <v>1039</v>
      </c>
      <c r="B2650" s="142" t="s">
        <v>1586</v>
      </c>
      <c r="C2650" s="172" t="s">
        <v>180</v>
      </c>
      <c r="D2650" s="172" t="s">
        <v>1587</v>
      </c>
      <c r="E2650" s="350" t="s">
        <v>1042</v>
      </c>
      <c r="F2650" s="350"/>
      <c r="G2650" s="143" t="s">
        <v>1043</v>
      </c>
      <c r="H2650" s="144">
        <v>0.16400000000000001</v>
      </c>
      <c r="I2650" s="145">
        <v>15.82</v>
      </c>
      <c r="J2650" s="145">
        <v>2.59</v>
      </c>
    </row>
    <row r="2651" spans="1:10" ht="25.5" x14ac:dyDescent="0.25">
      <c r="A2651" s="172" t="s">
        <v>1039</v>
      </c>
      <c r="B2651" s="142" t="s">
        <v>1588</v>
      </c>
      <c r="C2651" s="172" t="s">
        <v>180</v>
      </c>
      <c r="D2651" s="172" t="s">
        <v>1589</v>
      </c>
      <c r="E2651" s="350" t="s">
        <v>1042</v>
      </c>
      <c r="F2651" s="350"/>
      <c r="G2651" s="143" t="s">
        <v>1043</v>
      </c>
      <c r="H2651" s="144">
        <v>0.16400000000000001</v>
      </c>
      <c r="I2651" s="145">
        <v>21.02</v>
      </c>
      <c r="J2651" s="145">
        <v>3.44</v>
      </c>
    </row>
    <row r="2652" spans="1:10" ht="25.5" x14ac:dyDescent="0.25">
      <c r="A2652" s="173" t="s">
        <v>1049</v>
      </c>
      <c r="B2652" s="146" t="s">
        <v>1847</v>
      </c>
      <c r="C2652" s="173" t="s">
        <v>180</v>
      </c>
      <c r="D2652" s="173" t="s">
        <v>1848</v>
      </c>
      <c r="E2652" s="349" t="s">
        <v>1052</v>
      </c>
      <c r="F2652" s="349"/>
      <c r="G2652" s="147" t="s">
        <v>141</v>
      </c>
      <c r="H2652" s="148">
        <v>1.0169999999999999</v>
      </c>
      <c r="I2652" s="149">
        <v>3.66</v>
      </c>
      <c r="J2652" s="149">
        <v>3.72</v>
      </c>
    </row>
    <row r="2653" spans="1:10" x14ac:dyDescent="0.25">
      <c r="A2653" s="169"/>
      <c r="B2653" s="169"/>
      <c r="C2653" s="169"/>
      <c r="D2653" s="169"/>
      <c r="E2653" s="169" t="s">
        <v>1053</v>
      </c>
      <c r="F2653" s="150">
        <v>4.88</v>
      </c>
      <c r="G2653" s="169" t="s">
        <v>1054</v>
      </c>
      <c r="H2653" s="150">
        <v>0</v>
      </c>
      <c r="I2653" s="169" t="s">
        <v>1055</v>
      </c>
      <c r="J2653" s="150">
        <v>4.88</v>
      </c>
    </row>
    <row r="2654" spans="1:10" ht="14.45" customHeight="1" x14ac:dyDescent="0.25">
      <c r="A2654" s="169"/>
      <c r="B2654" s="169"/>
      <c r="C2654" s="169"/>
      <c r="D2654" s="169"/>
      <c r="E2654" s="169" t="s">
        <v>2581</v>
      </c>
      <c r="F2654" s="150">
        <v>0</v>
      </c>
      <c r="G2654" s="169"/>
      <c r="H2654" s="351" t="s">
        <v>2582</v>
      </c>
      <c r="I2654" s="351"/>
      <c r="J2654" s="150">
        <v>9.75</v>
      </c>
    </row>
    <row r="2655" spans="1:10" ht="15.75" thickBot="1" x14ac:dyDescent="0.3">
      <c r="A2655" s="161"/>
      <c r="B2655" s="161"/>
      <c r="C2655" s="161"/>
      <c r="D2655" s="161"/>
      <c r="E2655" s="161"/>
      <c r="F2655" s="161"/>
      <c r="G2655" s="161" t="s">
        <v>1056</v>
      </c>
      <c r="H2655" s="151">
        <v>22</v>
      </c>
      <c r="I2655" s="161" t="s">
        <v>1057</v>
      </c>
      <c r="J2655" s="162">
        <v>214.5</v>
      </c>
    </row>
    <row r="2656" spans="1:10" ht="15.75" thickTop="1" x14ac:dyDescent="0.25">
      <c r="A2656" s="152"/>
      <c r="B2656" s="152"/>
      <c r="C2656" s="152"/>
      <c r="D2656" s="152"/>
      <c r="E2656" s="152"/>
      <c r="F2656" s="152"/>
      <c r="G2656" s="152"/>
      <c r="H2656" s="152"/>
      <c r="I2656" s="152"/>
      <c r="J2656" s="152"/>
    </row>
    <row r="2657" spans="1:10" x14ac:dyDescent="0.25">
      <c r="A2657" s="170" t="s">
        <v>855</v>
      </c>
      <c r="B2657" s="139" t="s">
        <v>1029</v>
      </c>
      <c r="C2657" s="170" t="s">
        <v>1030</v>
      </c>
      <c r="D2657" s="170" t="s">
        <v>1031</v>
      </c>
      <c r="E2657" s="352" t="s">
        <v>1032</v>
      </c>
      <c r="F2657" s="352"/>
      <c r="G2657" s="140" t="s">
        <v>1033</v>
      </c>
      <c r="H2657" s="139" t="s">
        <v>1034</v>
      </c>
      <c r="I2657" s="139" t="s">
        <v>1035</v>
      </c>
      <c r="J2657" s="139" t="s">
        <v>1036</v>
      </c>
    </row>
    <row r="2658" spans="1:10" ht="25.5" x14ac:dyDescent="0.25">
      <c r="A2658" s="171" t="s">
        <v>1037</v>
      </c>
      <c r="B2658" s="136" t="s">
        <v>1000</v>
      </c>
      <c r="C2658" s="171" t="s">
        <v>178</v>
      </c>
      <c r="D2658" s="171" t="s">
        <v>2554</v>
      </c>
      <c r="E2658" s="353">
        <v>89</v>
      </c>
      <c r="F2658" s="353"/>
      <c r="G2658" s="137" t="s">
        <v>187</v>
      </c>
      <c r="H2658" s="141">
        <v>1</v>
      </c>
      <c r="I2658" s="138">
        <v>9.66</v>
      </c>
      <c r="J2658" s="138">
        <v>9.66</v>
      </c>
    </row>
    <row r="2659" spans="1:10" ht="25.5" x14ac:dyDescent="0.25">
      <c r="A2659" s="172" t="s">
        <v>1039</v>
      </c>
      <c r="B2659" s="142" t="s">
        <v>1588</v>
      </c>
      <c r="C2659" s="172" t="s">
        <v>180</v>
      </c>
      <c r="D2659" s="172" t="s">
        <v>1589</v>
      </c>
      <c r="E2659" s="350" t="s">
        <v>1042</v>
      </c>
      <c r="F2659" s="350"/>
      <c r="G2659" s="143" t="s">
        <v>1043</v>
      </c>
      <c r="H2659" s="144">
        <v>0.2</v>
      </c>
      <c r="I2659" s="145">
        <v>21.02</v>
      </c>
      <c r="J2659" s="145">
        <v>4.2</v>
      </c>
    </row>
    <row r="2660" spans="1:10" ht="25.5" x14ac:dyDescent="0.25">
      <c r="A2660" s="172" t="s">
        <v>1039</v>
      </c>
      <c r="B2660" s="142" t="s">
        <v>1586</v>
      </c>
      <c r="C2660" s="172" t="s">
        <v>180</v>
      </c>
      <c r="D2660" s="172" t="s">
        <v>1587</v>
      </c>
      <c r="E2660" s="350" t="s">
        <v>1042</v>
      </c>
      <c r="F2660" s="350"/>
      <c r="G2660" s="143" t="s">
        <v>1043</v>
      </c>
      <c r="H2660" s="144">
        <v>0.2</v>
      </c>
      <c r="I2660" s="145">
        <v>15.82</v>
      </c>
      <c r="J2660" s="145">
        <v>3.16</v>
      </c>
    </row>
    <row r="2661" spans="1:10" ht="25.5" x14ac:dyDescent="0.25">
      <c r="A2661" s="173" t="s">
        <v>1049</v>
      </c>
      <c r="B2661" s="146" t="s">
        <v>1849</v>
      </c>
      <c r="C2661" s="173" t="s">
        <v>397</v>
      </c>
      <c r="D2661" s="173" t="s">
        <v>1850</v>
      </c>
      <c r="E2661" s="349" t="s">
        <v>1052</v>
      </c>
      <c r="F2661" s="349"/>
      <c r="G2661" s="147" t="s">
        <v>692</v>
      </c>
      <c r="H2661" s="148">
        <v>1</v>
      </c>
      <c r="I2661" s="149">
        <v>2.2999999999999998</v>
      </c>
      <c r="J2661" s="149">
        <v>2.2999999999999998</v>
      </c>
    </row>
    <row r="2662" spans="1:10" x14ac:dyDescent="0.25">
      <c r="A2662" s="169"/>
      <c r="B2662" s="169"/>
      <c r="C2662" s="169"/>
      <c r="D2662" s="169"/>
      <c r="E2662" s="169" t="s">
        <v>1053</v>
      </c>
      <c r="F2662" s="150">
        <v>5.96</v>
      </c>
      <c r="G2662" s="169" t="s">
        <v>1054</v>
      </c>
      <c r="H2662" s="150">
        <v>0</v>
      </c>
      <c r="I2662" s="169" t="s">
        <v>1055</v>
      </c>
      <c r="J2662" s="150">
        <v>5.96</v>
      </c>
    </row>
    <row r="2663" spans="1:10" ht="14.45" customHeight="1" x14ac:dyDescent="0.25">
      <c r="A2663" s="169"/>
      <c r="B2663" s="169"/>
      <c r="C2663" s="169"/>
      <c r="D2663" s="169"/>
      <c r="E2663" s="169" t="s">
        <v>2581</v>
      </c>
      <c r="F2663" s="150">
        <v>0</v>
      </c>
      <c r="G2663" s="169"/>
      <c r="H2663" s="351" t="s">
        <v>2582</v>
      </c>
      <c r="I2663" s="351"/>
      <c r="J2663" s="150">
        <v>9.66</v>
      </c>
    </row>
    <row r="2664" spans="1:10" ht="15.75" thickBot="1" x14ac:dyDescent="0.3">
      <c r="A2664" s="161"/>
      <c r="B2664" s="161"/>
      <c r="C2664" s="161"/>
      <c r="D2664" s="161"/>
      <c r="E2664" s="161"/>
      <c r="F2664" s="161"/>
      <c r="G2664" s="161" t="s">
        <v>1056</v>
      </c>
      <c r="H2664" s="151">
        <v>27</v>
      </c>
      <c r="I2664" s="161" t="s">
        <v>1057</v>
      </c>
      <c r="J2664" s="162">
        <v>260.82</v>
      </c>
    </row>
    <row r="2665" spans="1:10" ht="15.75" thickTop="1" x14ac:dyDescent="0.25">
      <c r="A2665" s="152"/>
      <c r="B2665" s="152"/>
      <c r="C2665" s="152"/>
      <c r="D2665" s="152"/>
      <c r="E2665" s="152"/>
      <c r="F2665" s="152"/>
      <c r="G2665" s="152"/>
      <c r="H2665" s="152"/>
      <c r="I2665" s="152"/>
      <c r="J2665" s="152"/>
    </row>
    <row r="2666" spans="1:10" x14ac:dyDescent="0.25">
      <c r="A2666" s="170" t="s">
        <v>2555</v>
      </c>
      <c r="B2666" s="139" t="s">
        <v>1029</v>
      </c>
      <c r="C2666" s="170" t="s">
        <v>1030</v>
      </c>
      <c r="D2666" s="170" t="s">
        <v>1031</v>
      </c>
      <c r="E2666" s="352" t="s">
        <v>1032</v>
      </c>
      <c r="F2666" s="352"/>
      <c r="G2666" s="140" t="s">
        <v>1033</v>
      </c>
      <c r="H2666" s="139" t="s">
        <v>1034</v>
      </c>
      <c r="I2666" s="139" t="s">
        <v>1035</v>
      </c>
      <c r="J2666" s="139" t="s">
        <v>1036</v>
      </c>
    </row>
    <row r="2667" spans="1:10" ht="25.5" x14ac:dyDescent="0.25">
      <c r="A2667" s="171" t="s">
        <v>1037</v>
      </c>
      <c r="B2667" s="136" t="s">
        <v>1001</v>
      </c>
      <c r="C2667" s="171" t="s">
        <v>178</v>
      </c>
      <c r="D2667" s="171" t="s">
        <v>2556</v>
      </c>
      <c r="E2667" s="353">
        <v>89</v>
      </c>
      <c r="F2667" s="353"/>
      <c r="G2667" s="137" t="s">
        <v>187</v>
      </c>
      <c r="H2667" s="141">
        <v>1</v>
      </c>
      <c r="I2667" s="138">
        <v>9.66</v>
      </c>
      <c r="J2667" s="138">
        <v>9.66</v>
      </c>
    </row>
    <row r="2668" spans="1:10" ht="25.5" x14ac:dyDescent="0.25">
      <c r="A2668" s="172" t="s">
        <v>1039</v>
      </c>
      <c r="B2668" s="142" t="s">
        <v>1588</v>
      </c>
      <c r="C2668" s="172" t="s">
        <v>180</v>
      </c>
      <c r="D2668" s="172" t="s">
        <v>1589</v>
      </c>
      <c r="E2668" s="350" t="s">
        <v>1042</v>
      </c>
      <c r="F2668" s="350"/>
      <c r="G2668" s="143" t="s">
        <v>1043</v>
      </c>
      <c r="H2668" s="144">
        <v>0.2</v>
      </c>
      <c r="I2668" s="145">
        <v>21.02</v>
      </c>
      <c r="J2668" s="145">
        <v>4.2</v>
      </c>
    </row>
    <row r="2669" spans="1:10" ht="25.5" x14ac:dyDescent="0.25">
      <c r="A2669" s="172" t="s">
        <v>1039</v>
      </c>
      <c r="B2669" s="142" t="s">
        <v>1586</v>
      </c>
      <c r="C2669" s="172" t="s">
        <v>180</v>
      </c>
      <c r="D2669" s="172" t="s">
        <v>1587</v>
      </c>
      <c r="E2669" s="350" t="s">
        <v>1042</v>
      </c>
      <c r="F2669" s="350"/>
      <c r="G2669" s="143" t="s">
        <v>1043</v>
      </c>
      <c r="H2669" s="144">
        <v>0.2</v>
      </c>
      <c r="I2669" s="145">
        <v>15.82</v>
      </c>
      <c r="J2669" s="145">
        <v>3.16</v>
      </c>
    </row>
    <row r="2670" spans="1:10" ht="25.5" x14ac:dyDescent="0.25">
      <c r="A2670" s="173" t="s">
        <v>1049</v>
      </c>
      <c r="B2670" s="146" t="s">
        <v>1849</v>
      </c>
      <c r="C2670" s="173" t="s">
        <v>397</v>
      </c>
      <c r="D2670" s="173" t="s">
        <v>1850</v>
      </c>
      <c r="E2670" s="349" t="s">
        <v>1052</v>
      </c>
      <c r="F2670" s="349"/>
      <c r="G2670" s="147" t="s">
        <v>692</v>
      </c>
      <c r="H2670" s="148">
        <v>1</v>
      </c>
      <c r="I2670" s="149">
        <v>2.2999999999999998</v>
      </c>
      <c r="J2670" s="149">
        <v>2.2999999999999998</v>
      </c>
    </row>
    <row r="2671" spans="1:10" x14ac:dyDescent="0.25">
      <c r="A2671" s="169"/>
      <c r="B2671" s="169"/>
      <c r="C2671" s="169"/>
      <c r="D2671" s="169"/>
      <c r="E2671" s="169" t="s">
        <v>1053</v>
      </c>
      <c r="F2671" s="150">
        <v>5.96</v>
      </c>
      <c r="G2671" s="169" t="s">
        <v>1054</v>
      </c>
      <c r="H2671" s="150">
        <v>0</v>
      </c>
      <c r="I2671" s="169" t="s">
        <v>1055</v>
      </c>
      <c r="J2671" s="150">
        <v>5.96</v>
      </c>
    </row>
    <row r="2672" spans="1:10" ht="14.45" customHeight="1" x14ac:dyDescent="0.25">
      <c r="A2672" s="169"/>
      <c r="B2672" s="169"/>
      <c r="C2672" s="169"/>
      <c r="D2672" s="169"/>
      <c r="E2672" s="169" t="s">
        <v>2581</v>
      </c>
      <c r="F2672" s="150">
        <v>0</v>
      </c>
      <c r="G2672" s="169"/>
      <c r="H2672" s="351" t="s">
        <v>2582</v>
      </c>
      <c r="I2672" s="351"/>
      <c r="J2672" s="150">
        <v>9.66</v>
      </c>
    </row>
    <row r="2673" spans="1:10" ht="15.75" thickBot="1" x14ac:dyDescent="0.3">
      <c r="A2673" s="161"/>
      <c r="B2673" s="161"/>
      <c r="C2673" s="161"/>
      <c r="D2673" s="161"/>
      <c r="E2673" s="161"/>
      <c r="F2673" s="161"/>
      <c r="G2673" s="161" t="s">
        <v>1056</v>
      </c>
      <c r="H2673" s="151">
        <v>3</v>
      </c>
      <c r="I2673" s="161" t="s">
        <v>1057</v>
      </c>
      <c r="J2673" s="162">
        <v>28.98</v>
      </c>
    </row>
    <row r="2674" spans="1:10" ht="15.75" thickTop="1" x14ac:dyDescent="0.25">
      <c r="A2674" s="152"/>
      <c r="B2674" s="152"/>
      <c r="C2674" s="152"/>
      <c r="D2674" s="152"/>
      <c r="E2674" s="152"/>
      <c r="F2674" s="152"/>
      <c r="G2674" s="152"/>
      <c r="H2674" s="152"/>
      <c r="I2674" s="152"/>
      <c r="J2674" s="152"/>
    </row>
    <row r="2675" spans="1:10" x14ac:dyDescent="0.25">
      <c r="A2675" s="170" t="s">
        <v>2557</v>
      </c>
      <c r="B2675" s="139" t="s">
        <v>1029</v>
      </c>
      <c r="C2675" s="170" t="s">
        <v>1030</v>
      </c>
      <c r="D2675" s="170" t="s">
        <v>1031</v>
      </c>
      <c r="E2675" s="352" t="s">
        <v>1032</v>
      </c>
      <c r="F2675" s="352"/>
      <c r="G2675" s="140" t="s">
        <v>1033</v>
      </c>
      <c r="H2675" s="139" t="s">
        <v>1034</v>
      </c>
      <c r="I2675" s="139" t="s">
        <v>1035</v>
      </c>
      <c r="J2675" s="139" t="s">
        <v>1036</v>
      </c>
    </row>
    <row r="2676" spans="1:10" ht="25.5" x14ac:dyDescent="0.25">
      <c r="A2676" s="171" t="s">
        <v>1037</v>
      </c>
      <c r="B2676" s="136" t="s">
        <v>1002</v>
      </c>
      <c r="C2676" s="171" t="s">
        <v>178</v>
      </c>
      <c r="D2676" s="171" t="s">
        <v>2558</v>
      </c>
      <c r="E2676" s="353">
        <v>89</v>
      </c>
      <c r="F2676" s="353"/>
      <c r="G2676" s="137" t="s">
        <v>187</v>
      </c>
      <c r="H2676" s="141">
        <v>1</v>
      </c>
      <c r="I2676" s="138">
        <v>50.76</v>
      </c>
      <c r="J2676" s="138">
        <v>50.76</v>
      </c>
    </row>
    <row r="2677" spans="1:10" ht="25.5" x14ac:dyDescent="0.25">
      <c r="A2677" s="172" t="s">
        <v>1039</v>
      </c>
      <c r="B2677" s="142" t="s">
        <v>1588</v>
      </c>
      <c r="C2677" s="172" t="s">
        <v>180</v>
      </c>
      <c r="D2677" s="172" t="s">
        <v>1589</v>
      </c>
      <c r="E2677" s="350" t="s">
        <v>1042</v>
      </c>
      <c r="F2677" s="350"/>
      <c r="G2677" s="143" t="s">
        <v>1043</v>
      </c>
      <c r="H2677" s="144">
        <v>0.2</v>
      </c>
      <c r="I2677" s="145">
        <v>21.02</v>
      </c>
      <c r="J2677" s="145">
        <v>4.2</v>
      </c>
    </row>
    <row r="2678" spans="1:10" ht="25.5" x14ac:dyDescent="0.25">
      <c r="A2678" s="172" t="s">
        <v>1039</v>
      </c>
      <c r="B2678" s="142" t="s">
        <v>1586</v>
      </c>
      <c r="C2678" s="172" t="s">
        <v>180</v>
      </c>
      <c r="D2678" s="172" t="s">
        <v>1587</v>
      </c>
      <c r="E2678" s="350" t="s">
        <v>1042</v>
      </c>
      <c r="F2678" s="350"/>
      <c r="G2678" s="143" t="s">
        <v>1043</v>
      </c>
      <c r="H2678" s="144">
        <v>0.2</v>
      </c>
      <c r="I2678" s="145">
        <v>15.82</v>
      </c>
      <c r="J2678" s="145">
        <v>3.16</v>
      </c>
    </row>
    <row r="2679" spans="1:10" ht="25.5" x14ac:dyDescent="0.25">
      <c r="A2679" s="173" t="s">
        <v>1049</v>
      </c>
      <c r="B2679" s="146" t="s">
        <v>2806</v>
      </c>
      <c r="C2679" s="173" t="s">
        <v>397</v>
      </c>
      <c r="D2679" s="173" t="s">
        <v>2807</v>
      </c>
      <c r="E2679" s="349" t="s">
        <v>1052</v>
      </c>
      <c r="F2679" s="349"/>
      <c r="G2679" s="147" t="s">
        <v>692</v>
      </c>
      <c r="H2679" s="148">
        <v>1</v>
      </c>
      <c r="I2679" s="149">
        <v>43.4</v>
      </c>
      <c r="J2679" s="149">
        <v>43.4</v>
      </c>
    </row>
    <row r="2680" spans="1:10" x14ac:dyDescent="0.25">
      <c r="A2680" s="169"/>
      <c r="B2680" s="169"/>
      <c r="C2680" s="169"/>
      <c r="D2680" s="169"/>
      <c r="E2680" s="169" t="s">
        <v>1053</v>
      </c>
      <c r="F2680" s="150">
        <v>5.96</v>
      </c>
      <c r="G2680" s="169" t="s">
        <v>1054</v>
      </c>
      <c r="H2680" s="150">
        <v>0</v>
      </c>
      <c r="I2680" s="169" t="s">
        <v>1055</v>
      </c>
      <c r="J2680" s="150">
        <v>5.96</v>
      </c>
    </row>
    <row r="2681" spans="1:10" ht="14.45" customHeight="1" x14ac:dyDescent="0.25">
      <c r="A2681" s="169"/>
      <c r="B2681" s="169"/>
      <c r="C2681" s="169"/>
      <c r="D2681" s="169"/>
      <c r="E2681" s="169" t="s">
        <v>2581</v>
      </c>
      <c r="F2681" s="150">
        <v>0</v>
      </c>
      <c r="G2681" s="169"/>
      <c r="H2681" s="351" t="s">
        <v>2582</v>
      </c>
      <c r="I2681" s="351"/>
      <c r="J2681" s="150">
        <v>50.76</v>
      </c>
    </row>
    <row r="2682" spans="1:10" ht="15.75" thickBot="1" x14ac:dyDescent="0.3">
      <c r="A2682" s="161"/>
      <c r="B2682" s="161"/>
      <c r="C2682" s="161"/>
      <c r="D2682" s="161"/>
      <c r="E2682" s="161"/>
      <c r="F2682" s="161"/>
      <c r="G2682" s="161" t="s">
        <v>1056</v>
      </c>
      <c r="H2682" s="151">
        <v>5</v>
      </c>
      <c r="I2682" s="161" t="s">
        <v>1057</v>
      </c>
      <c r="J2682" s="162">
        <v>253.8</v>
      </c>
    </row>
    <row r="2683" spans="1:10" ht="15.75" thickTop="1" x14ac:dyDescent="0.25">
      <c r="A2683" s="152"/>
      <c r="B2683" s="152"/>
      <c r="C2683" s="152"/>
      <c r="D2683" s="152"/>
      <c r="E2683" s="152"/>
      <c r="F2683" s="152"/>
      <c r="G2683" s="152"/>
      <c r="H2683" s="152"/>
      <c r="I2683" s="152"/>
      <c r="J2683" s="152"/>
    </row>
    <row r="2684" spans="1:10" x14ac:dyDescent="0.25">
      <c r="A2684" s="170" t="s">
        <v>2559</v>
      </c>
      <c r="B2684" s="139" t="s">
        <v>1029</v>
      </c>
      <c r="C2684" s="170" t="s">
        <v>1030</v>
      </c>
      <c r="D2684" s="170" t="s">
        <v>1031</v>
      </c>
      <c r="E2684" s="352" t="s">
        <v>1032</v>
      </c>
      <c r="F2684" s="352"/>
      <c r="G2684" s="140" t="s">
        <v>1033</v>
      </c>
      <c r="H2684" s="139" t="s">
        <v>1034</v>
      </c>
      <c r="I2684" s="139" t="s">
        <v>1035</v>
      </c>
      <c r="J2684" s="139" t="s">
        <v>1036</v>
      </c>
    </row>
    <row r="2685" spans="1:10" ht="26.45" customHeight="1" x14ac:dyDescent="0.25">
      <c r="A2685" s="171" t="s">
        <v>1037</v>
      </c>
      <c r="B2685" s="136" t="s">
        <v>937</v>
      </c>
      <c r="C2685" s="171" t="s">
        <v>178</v>
      </c>
      <c r="D2685" s="171" t="s">
        <v>938</v>
      </c>
      <c r="E2685" s="353" t="s">
        <v>1713</v>
      </c>
      <c r="F2685" s="353"/>
      <c r="G2685" s="137" t="s">
        <v>31</v>
      </c>
      <c r="H2685" s="141">
        <v>1</v>
      </c>
      <c r="I2685" s="138">
        <v>14.41</v>
      </c>
      <c r="J2685" s="138">
        <v>14.41</v>
      </c>
    </row>
    <row r="2686" spans="1:10" ht="25.5" x14ac:dyDescent="0.25">
      <c r="A2686" s="172" t="s">
        <v>1039</v>
      </c>
      <c r="B2686" s="142" t="s">
        <v>1588</v>
      </c>
      <c r="C2686" s="172" t="s">
        <v>180</v>
      </c>
      <c r="D2686" s="172" t="s">
        <v>1589</v>
      </c>
      <c r="E2686" s="350" t="s">
        <v>1042</v>
      </c>
      <c r="F2686" s="350"/>
      <c r="G2686" s="143" t="s">
        <v>1043</v>
      </c>
      <c r="H2686" s="144">
        <v>0.05</v>
      </c>
      <c r="I2686" s="145">
        <v>21.02</v>
      </c>
      <c r="J2686" s="145">
        <v>1.05</v>
      </c>
    </row>
    <row r="2687" spans="1:10" ht="25.5" x14ac:dyDescent="0.25">
      <c r="A2687" s="172" t="s">
        <v>1039</v>
      </c>
      <c r="B2687" s="142" t="s">
        <v>1586</v>
      </c>
      <c r="C2687" s="172" t="s">
        <v>180</v>
      </c>
      <c r="D2687" s="172" t="s">
        <v>1587</v>
      </c>
      <c r="E2687" s="350" t="s">
        <v>1042</v>
      </c>
      <c r="F2687" s="350"/>
      <c r="G2687" s="143" t="s">
        <v>1043</v>
      </c>
      <c r="H2687" s="144">
        <v>0.05</v>
      </c>
      <c r="I2687" s="145">
        <v>15.82</v>
      </c>
      <c r="J2687" s="145">
        <v>0.79</v>
      </c>
    </row>
    <row r="2688" spans="1:10" x14ac:dyDescent="0.25">
      <c r="A2688" s="173" t="s">
        <v>1049</v>
      </c>
      <c r="B2688" s="146" t="s">
        <v>1714</v>
      </c>
      <c r="C2688" s="173" t="s">
        <v>178</v>
      </c>
      <c r="D2688" s="173" t="s">
        <v>1715</v>
      </c>
      <c r="E2688" s="349" t="s">
        <v>1160</v>
      </c>
      <c r="F2688" s="349"/>
      <c r="G2688" s="147" t="s">
        <v>31</v>
      </c>
      <c r="H2688" s="148">
        <v>1</v>
      </c>
      <c r="I2688" s="149">
        <v>12.57</v>
      </c>
      <c r="J2688" s="149">
        <v>12.57</v>
      </c>
    </row>
    <row r="2689" spans="1:10" x14ac:dyDescent="0.25">
      <c r="A2689" s="169"/>
      <c r="B2689" s="169"/>
      <c r="C2689" s="169"/>
      <c r="D2689" s="169"/>
      <c r="E2689" s="169" t="s">
        <v>1053</v>
      </c>
      <c r="F2689" s="150">
        <v>1.48</v>
      </c>
      <c r="G2689" s="169" t="s">
        <v>1054</v>
      </c>
      <c r="H2689" s="150">
        <v>0</v>
      </c>
      <c r="I2689" s="169" t="s">
        <v>1055</v>
      </c>
      <c r="J2689" s="150">
        <v>1.48</v>
      </c>
    </row>
    <row r="2690" spans="1:10" ht="14.45" customHeight="1" x14ac:dyDescent="0.25">
      <c r="A2690" s="169"/>
      <c r="B2690" s="169"/>
      <c r="C2690" s="169"/>
      <c r="D2690" s="169"/>
      <c r="E2690" s="169" t="s">
        <v>2581</v>
      </c>
      <c r="F2690" s="150">
        <v>0</v>
      </c>
      <c r="G2690" s="169"/>
      <c r="H2690" s="351" t="s">
        <v>2582</v>
      </c>
      <c r="I2690" s="351"/>
      <c r="J2690" s="150">
        <v>14.41</v>
      </c>
    </row>
    <row r="2691" spans="1:10" ht="15.75" thickBot="1" x14ac:dyDescent="0.3">
      <c r="A2691" s="161"/>
      <c r="B2691" s="161"/>
      <c r="C2691" s="161"/>
      <c r="D2691" s="161"/>
      <c r="E2691" s="161"/>
      <c r="F2691" s="161"/>
      <c r="G2691" s="161" t="s">
        <v>1056</v>
      </c>
      <c r="H2691" s="151">
        <v>7</v>
      </c>
      <c r="I2691" s="161" t="s">
        <v>1057</v>
      </c>
      <c r="J2691" s="162">
        <v>100.87</v>
      </c>
    </row>
    <row r="2692" spans="1:10" ht="15.75" thickTop="1" x14ac:dyDescent="0.25">
      <c r="A2692" s="152"/>
      <c r="B2692" s="152"/>
      <c r="C2692" s="152"/>
      <c r="D2692" s="152"/>
      <c r="E2692" s="152"/>
      <c r="F2692" s="152"/>
      <c r="G2692" s="152"/>
      <c r="H2692" s="152"/>
      <c r="I2692" s="152"/>
      <c r="J2692" s="152"/>
    </row>
    <row r="2693" spans="1:10" x14ac:dyDescent="0.25">
      <c r="A2693" s="170" t="s">
        <v>2560</v>
      </c>
      <c r="B2693" s="139" t="s">
        <v>1029</v>
      </c>
      <c r="C2693" s="170" t="s">
        <v>1030</v>
      </c>
      <c r="D2693" s="170" t="s">
        <v>1031</v>
      </c>
      <c r="E2693" s="352" t="s">
        <v>1032</v>
      </c>
      <c r="F2693" s="352"/>
      <c r="G2693" s="140" t="s">
        <v>1033</v>
      </c>
      <c r="H2693" s="139" t="s">
        <v>1034</v>
      </c>
      <c r="I2693" s="139" t="s">
        <v>1035</v>
      </c>
      <c r="J2693" s="139" t="s">
        <v>1036</v>
      </c>
    </row>
    <row r="2694" spans="1:10" ht="26.45" customHeight="1" x14ac:dyDescent="0.25">
      <c r="A2694" s="171" t="s">
        <v>1037</v>
      </c>
      <c r="B2694" s="136" t="s">
        <v>939</v>
      </c>
      <c r="C2694" s="171" t="s">
        <v>178</v>
      </c>
      <c r="D2694" s="171" t="s">
        <v>940</v>
      </c>
      <c r="E2694" s="353" t="s">
        <v>1713</v>
      </c>
      <c r="F2694" s="353"/>
      <c r="G2694" s="137" t="s">
        <v>31</v>
      </c>
      <c r="H2694" s="141">
        <v>1</v>
      </c>
      <c r="I2694" s="138">
        <v>14.51</v>
      </c>
      <c r="J2694" s="138">
        <v>14.51</v>
      </c>
    </row>
    <row r="2695" spans="1:10" ht="25.5" x14ac:dyDescent="0.25">
      <c r="A2695" s="172" t="s">
        <v>1039</v>
      </c>
      <c r="B2695" s="142" t="s">
        <v>1588</v>
      </c>
      <c r="C2695" s="172" t="s">
        <v>180</v>
      </c>
      <c r="D2695" s="172" t="s">
        <v>1589</v>
      </c>
      <c r="E2695" s="350" t="s">
        <v>1042</v>
      </c>
      <c r="F2695" s="350"/>
      <c r="G2695" s="143" t="s">
        <v>1043</v>
      </c>
      <c r="H2695" s="144">
        <v>0.05</v>
      </c>
      <c r="I2695" s="145">
        <v>21.02</v>
      </c>
      <c r="J2695" s="145">
        <v>1.05</v>
      </c>
    </row>
    <row r="2696" spans="1:10" ht="25.5" x14ac:dyDescent="0.25">
      <c r="A2696" s="172" t="s">
        <v>1039</v>
      </c>
      <c r="B2696" s="142" t="s">
        <v>1586</v>
      </c>
      <c r="C2696" s="172" t="s">
        <v>180</v>
      </c>
      <c r="D2696" s="172" t="s">
        <v>1587</v>
      </c>
      <c r="E2696" s="350" t="s">
        <v>1042</v>
      </c>
      <c r="F2696" s="350"/>
      <c r="G2696" s="143" t="s">
        <v>1043</v>
      </c>
      <c r="H2696" s="144">
        <v>0.05</v>
      </c>
      <c r="I2696" s="145">
        <v>15.82</v>
      </c>
      <c r="J2696" s="145">
        <v>0.79</v>
      </c>
    </row>
    <row r="2697" spans="1:10" x14ac:dyDescent="0.25">
      <c r="A2697" s="173" t="s">
        <v>1049</v>
      </c>
      <c r="B2697" s="146" t="s">
        <v>1716</v>
      </c>
      <c r="C2697" s="173" t="s">
        <v>178</v>
      </c>
      <c r="D2697" s="173" t="s">
        <v>1717</v>
      </c>
      <c r="E2697" s="349" t="s">
        <v>1160</v>
      </c>
      <c r="F2697" s="349"/>
      <c r="G2697" s="147" t="s">
        <v>31</v>
      </c>
      <c r="H2697" s="148">
        <v>1</v>
      </c>
      <c r="I2697" s="149">
        <v>12.67</v>
      </c>
      <c r="J2697" s="149">
        <v>12.67</v>
      </c>
    </row>
    <row r="2698" spans="1:10" x14ac:dyDescent="0.25">
      <c r="A2698" s="169"/>
      <c r="B2698" s="169"/>
      <c r="C2698" s="169"/>
      <c r="D2698" s="169"/>
      <c r="E2698" s="169" t="s">
        <v>1053</v>
      </c>
      <c r="F2698" s="150">
        <v>1.48</v>
      </c>
      <c r="G2698" s="169" t="s">
        <v>1054</v>
      </c>
      <c r="H2698" s="150">
        <v>0</v>
      </c>
      <c r="I2698" s="169" t="s">
        <v>1055</v>
      </c>
      <c r="J2698" s="150">
        <v>1.48</v>
      </c>
    </row>
    <row r="2699" spans="1:10" ht="14.45" customHeight="1" x14ac:dyDescent="0.25">
      <c r="A2699" s="169"/>
      <c r="B2699" s="169"/>
      <c r="C2699" s="169"/>
      <c r="D2699" s="169"/>
      <c r="E2699" s="169" t="s">
        <v>2581</v>
      </c>
      <c r="F2699" s="150">
        <v>0</v>
      </c>
      <c r="G2699" s="169"/>
      <c r="H2699" s="351" t="s">
        <v>2582</v>
      </c>
      <c r="I2699" s="351"/>
      <c r="J2699" s="150">
        <v>14.51</v>
      </c>
    </row>
    <row r="2700" spans="1:10" ht="15.75" thickBot="1" x14ac:dyDescent="0.3">
      <c r="A2700" s="161"/>
      <c r="B2700" s="161"/>
      <c r="C2700" s="161"/>
      <c r="D2700" s="161"/>
      <c r="E2700" s="161"/>
      <c r="F2700" s="161"/>
      <c r="G2700" s="161" t="s">
        <v>1056</v>
      </c>
      <c r="H2700" s="151">
        <v>9</v>
      </c>
      <c r="I2700" s="161" t="s">
        <v>1057</v>
      </c>
      <c r="J2700" s="162">
        <v>130.59</v>
      </c>
    </row>
    <row r="2701" spans="1:10" ht="15.75" thickTop="1" x14ac:dyDescent="0.25">
      <c r="A2701" s="152"/>
      <c r="B2701" s="152"/>
      <c r="C2701" s="152"/>
      <c r="D2701" s="152"/>
      <c r="E2701" s="152"/>
      <c r="F2701" s="152"/>
      <c r="G2701" s="152"/>
      <c r="H2701" s="152"/>
      <c r="I2701" s="152"/>
      <c r="J2701" s="152"/>
    </row>
    <row r="2702" spans="1:10" x14ac:dyDescent="0.25">
      <c r="A2702" s="174" t="s">
        <v>858</v>
      </c>
      <c r="B2702" s="174"/>
      <c r="C2702" s="174"/>
      <c r="D2702" s="174" t="s">
        <v>1004</v>
      </c>
      <c r="E2702" s="174"/>
      <c r="F2702" s="354"/>
      <c r="G2702" s="354"/>
      <c r="H2702" s="166"/>
      <c r="I2702" s="174"/>
      <c r="J2702" s="167">
        <v>14501.89</v>
      </c>
    </row>
    <row r="2703" spans="1:10" x14ac:dyDescent="0.25">
      <c r="A2703" s="170" t="s">
        <v>859</v>
      </c>
      <c r="B2703" s="139" t="s">
        <v>1029</v>
      </c>
      <c r="C2703" s="170" t="s">
        <v>1030</v>
      </c>
      <c r="D2703" s="170" t="s">
        <v>1031</v>
      </c>
      <c r="E2703" s="352" t="s">
        <v>1032</v>
      </c>
      <c r="F2703" s="352"/>
      <c r="G2703" s="140" t="s">
        <v>1033</v>
      </c>
      <c r="H2703" s="139" t="s">
        <v>1034</v>
      </c>
      <c r="I2703" s="139" t="s">
        <v>1035</v>
      </c>
      <c r="J2703" s="139" t="s">
        <v>1036</v>
      </c>
    </row>
    <row r="2704" spans="1:10" ht="25.5" x14ac:dyDescent="0.25">
      <c r="A2704" s="171" t="s">
        <v>1037</v>
      </c>
      <c r="B2704" s="136" t="s">
        <v>1005</v>
      </c>
      <c r="C2704" s="171" t="s">
        <v>178</v>
      </c>
      <c r="D2704" s="171" t="s">
        <v>2561</v>
      </c>
      <c r="E2704" s="353">
        <v>90</v>
      </c>
      <c r="F2704" s="353"/>
      <c r="G2704" s="137" t="s">
        <v>187</v>
      </c>
      <c r="H2704" s="141">
        <v>1</v>
      </c>
      <c r="I2704" s="138">
        <v>1862.76</v>
      </c>
      <c r="J2704" s="138">
        <v>1862.76</v>
      </c>
    </row>
    <row r="2705" spans="1:10" ht="25.5" x14ac:dyDescent="0.25">
      <c r="A2705" s="172" t="s">
        <v>1039</v>
      </c>
      <c r="B2705" s="142" t="s">
        <v>1588</v>
      </c>
      <c r="C2705" s="172" t="s">
        <v>180</v>
      </c>
      <c r="D2705" s="172" t="s">
        <v>1589</v>
      </c>
      <c r="E2705" s="350" t="s">
        <v>1042</v>
      </c>
      <c r="F2705" s="350"/>
      <c r="G2705" s="143" t="s">
        <v>1043</v>
      </c>
      <c r="H2705" s="144">
        <v>2</v>
      </c>
      <c r="I2705" s="145">
        <v>21.02</v>
      </c>
      <c r="J2705" s="145">
        <v>42.04</v>
      </c>
    </row>
    <row r="2706" spans="1:10" ht="25.5" x14ac:dyDescent="0.25">
      <c r="A2706" s="172" t="s">
        <v>1039</v>
      </c>
      <c r="B2706" s="142" t="s">
        <v>1586</v>
      </c>
      <c r="C2706" s="172" t="s">
        <v>180</v>
      </c>
      <c r="D2706" s="172" t="s">
        <v>1587</v>
      </c>
      <c r="E2706" s="350" t="s">
        <v>1042</v>
      </c>
      <c r="F2706" s="350"/>
      <c r="G2706" s="143" t="s">
        <v>1043</v>
      </c>
      <c r="H2706" s="144">
        <v>2</v>
      </c>
      <c r="I2706" s="145">
        <v>15.82</v>
      </c>
      <c r="J2706" s="145">
        <v>31.64</v>
      </c>
    </row>
    <row r="2707" spans="1:10" x14ac:dyDescent="0.25">
      <c r="A2707" s="173" t="s">
        <v>1049</v>
      </c>
      <c r="B2707" s="146" t="s">
        <v>1851</v>
      </c>
      <c r="C2707" s="173" t="s">
        <v>397</v>
      </c>
      <c r="D2707" s="173" t="s">
        <v>1852</v>
      </c>
      <c r="E2707" s="349" t="s">
        <v>1052</v>
      </c>
      <c r="F2707" s="349"/>
      <c r="G2707" s="147" t="s">
        <v>692</v>
      </c>
      <c r="H2707" s="148">
        <v>1</v>
      </c>
      <c r="I2707" s="149">
        <v>1789.08</v>
      </c>
      <c r="J2707" s="149">
        <v>1789.08</v>
      </c>
    </row>
    <row r="2708" spans="1:10" x14ac:dyDescent="0.25">
      <c r="A2708" s="169"/>
      <c r="B2708" s="169"/>
      <c r="C2708" s="169"/>
      <c r="D2708" s="169"/>
      <c r="E2708" s="169" t="s">
        <v>1053</v>
      </c>
      <c r="F2708" s="150">
        <v>59.6</v>
      </c>
      <c r="G2708" s="169" t="s">
        <v>1054</v>
      </c>
      <c r="H2708" s="150">
        <v>0</v>
      </c>
      <c r="I2708" s="169" t="s">
        <v>1055</v>
      </c>
      <c r="J2708" s="150">
        <v>59.6</v>
      </c>
    </row>
    <row r="2709" spans="1:10" ht="14.45" customHeight="1" x14ac:dyDescent="0.25">
      <c r="A2709" s="169"/>
      <c r="B2709" s="169"/>
      <c r="C2709" s="169"/>
      <c r="D2709" s="169"/>
      <c r="E2709" s="169" t="s">
        <v>2581</v>
      </c>
      <c r="F2709" s="150">
        <v>0</v>
      </c>
      <c r="G2709" s="169"/>
      <c r="H2709" s="351" t="s">
        <v>2582</v>
      </c>
      <c r="I2709" s="351"/>
      <c r="J2709" s="150">
        <v>1862.76</v>
      </c>
    </row>
    <row r="2710" spans="1:10" ht="15.75" thickBot="1" x14ac:dyDescent="0.3">
      <c r="A2710" s="161"/>
      <c r="B2710" s="161"/>
      <c r="C2710" s="161"/>
      <c r="D2710" s="161"/>
      <c r="E2710" s="161"/>
      <c r="F2710" s="161"/>
      <c r="G2710" s="161" t="s">
        <v>1056</v>
      </c>
      <c r="H2710" s="151">
        <v>1</v>
      </c>
      <c r="I2710" s="161" t="s">
        <v>1057</v>
      </c>
      <c r="J2710" s="162">
        <v>1862.76</v>
      </c>
    </row>
    <row r="2711" spans="1:10" ht="15.75" thickTop="1" x14ac:dyDescent="0.25">
      <c r="A2711" s="152"/>
      <c r="B2711" s="152"/>
      <c r="C2711" s="152"/>
      <c r="D2711" s="152"/>
      <c r="E2711" s="152"/>
      <c r="F2711" s="152"/>
      <c r="G2711" s="152"/>
      <c r="H2711" s="152"/>
      <c r="I2711" s="152"/>
      <c r="J2711" s="152"/>
    </row>
    <row r="2712" spans="1:10" x14ac:dyDescent="0.25">
      <c r="A2712" s="170" t="s">
        <v>861</v>
      </c>
      <c r="B2712" s="139" t="s">
        <v>1029</v>
      </c>
      <c r="C2712" s="170" t="s">
        <v>1030</v>
      </c>
      <c r="D2712" s="170" t="s">
        <v>1031</v>
      </c>
      <c r="E2712" s="352" t="s">
        <v>1032</v>
      </c>
      <c r="F2712" s="352"/>
      <c r="G2712" s="140" t="s">
        <v>1033</v>
      </c>
      <c r="H2712" s="139" t="s">
        <v>1034</v>
      </c>
      <c r="I2712" s="139" t="s">
        <v>1035</v>
      </c>
      <c r="J2712" s="139" t="s">
        <v>1036</v>
      </c>
    </row>
    <row r="2713" spans="1:10" ht="25.5" x14ac:dyDescent="0.25">
      <c r="A2713" s="171" t="s">
        <v>1037</v>
      </c>
      <c r="B2713" s="136" t="s">
        <v>1006</v>
      </c>
      <c r="C2713" s="171" t="s">
        <v>178</v>
      </c>
      <c r="D2713" s="171" t="s">
        <v>2562</v>
      </c>
      <c r="E2713" s="353">
        <v>90</v>
      </c>
      <c r="F2713" s="353"/>
      <c r="G2713" s="137" t="s">
        <v>187</v>
      </c>
      <c r="H2713" s="141">
        <v>1</v>
      </c>
      <c r="I2713" s="138">
        <v>654.99</v>
      </c>
      <c r="J2713" s="138">
        <v>654.99</v>
      </c>
    </row>
    <row r="2714" spans="1:10" ht="25.5" x14ac:dyDescent="0.25">
      <c r="A2714" s="172" t="s">
        <v>1039</v>
      </c>
      <c r="B2714" s="142" t="s">
        <v>1588</v>
      </c>
      <c r="C2714" s="172" t="s">
        <v>180</v>
      </c>
      <c r="D2714" s="172" t="s">
        <v>1589</v>
      </c>
      <c r="E2714" s="350" t="s">
        <v>1042</v>
      </c>
      <c r="F2714" s="350"/>
      <c r="G2714" s="143" t="s">
        <v>1043</v>
      </c>
      <c r="H2714" s="144">
        <v>2</v>
      </c>
      <c r="I2714" s="145">
        <v>21.02</v>
      </c>
      <c r="J2714" s="145">
        <v>42.04</v>
      </c>
    </row>
    <row r="2715" spans="1:10" ht="25.5" x14ac:dyDescent="0.25">
      <c r="A2715" s="172" t="s">
        <v>1039</v>
      </c>
      <c r="B2715" s="142" t="s">
        <v>1586</v>
      </c>
      <c r="C2715" s="172" t="s">
        <v>180</v>
      </c>
      <c r="D2715" s="172" t="s">
        <v>1587</v>
      </c>
      <c r="E2715" s="350" t="s">
        <v>1042</v>
      </c>
      <c r="F2715" s="350"/>
      <c r="G2715" s="143" t="s">
        <v>1043</v>
      </c>
      <c r="H2715" s="144">
        <v>2</v>
      </c>
      <c r="I2715" s="145">
        <v>15.82</v>
      </c>
      <c r="J2715" s="145">
        <v>31.64</v>
      </c>
    </row>
    <row r="2716" spans="1:10" x14ac:dyDescent="0.25">
      <c r="A2716" s="173" t="s">
        <v>1049</v>
      </c>
      <c r="B2716" s="146" t="s">
        <v>2808</v>
      </c>
      <c r="C2716" s="173" t="s">
        <v>397</v>
      </c>
      <c r="D2716" s="173" t="s">
        <v>2809</v>
      </c>
      <c r="E2716" s="349" t="s">
        <v>1052</v>
      </c>
      <c r="F2716" s="349"/>
      <c r="G2716" s="147" t="s">
        <v>692</v>
      </c>
      <c r="H2716" s="148">
        <v>1</v>
      </c>
      <c r="I2716" s="149">
        <v>581.30999999999995</v>
      </c>
      <c r="J2716" s="149">
        <v>581.30999999999995</v>
      </c>
    </row>
    <row r="2717" spans="1:10" x14ac:dyDescent="0.25">
      <c r="A2717" s="169"/>
      <c r="B2717" s="169"/>
      <c r="C2717" s="169"/>
      <c r="D2717" s="169"/>
      <c r="E2717" s="169" t="s">
        <v>1053</v>
      </c>
      <c r="F2717" s="150">
        <v>59.6</v>
      </c>
      <c r="G2717" s="169" t="s">
        <v>1054</v>
      </c>
      <c r="H2717" s="150">
        <v>0</v>
      </c>
      <c r="I2717" s="169" t="s">
        <v>1055</v>
      </c>
      <c r="J2717" s="150">
        <v>59.6</v>
      </c>
    </row>
    <row r="2718" spans="1:10" ht="14.45" customHeight="1" x14ac:dyDescent="0.25">
      <c r="A2718" s="169"/>
      <c r="B2718" s="169"/>
      <c r="C2718" s="169"/>
      <c r="D2718" s="169"/>
      <c r="E2718" s="169" t="s">
        <v>2581</v>
      </c>
      <c r="F2718" s="150">
        <v>0</v>
      </c>
      <c r="G2718" s="169"/>
      <c r="H2718" s="351" t="s">
        <v>2582</v>
      </c>
      <c r="I2718" s="351"/>
      <c r="J2718" s="150">
        <v>654.99</v>
      </c>
    </row>
    <row r="2719" spans="1:10" ht="15.75" thickBot="1" x14ac:dyDescent="0.3">
      <c r="A2719" s="161"/>
      <c r="B2719" s="161"/>
      <c r="C2719" s="161"/>
      <c r="D2719" s="161"/>
      <c r="E2719" s="161"/>
      <c r="F2719" s="161"/>
      <c r="G2719" s="161" t="s">
        <v>1056</v>
      </c>
      <c r="H2719" s="151">
        <v>3</v>
      </c>
      <c r="I2719" s="161" t="s">
        <v>1057</v>
      </c>
      <c r="J2719" s="162">
        <v>1964.97</v>
      </c>
    </row>
    <row r="2720" spans="1:10" ht="15.75" thickTop="1" x14ac:dyDescent="0.25">
      <c r="A2720" s="152"/>
      <c r="B2720" s="152"/>
      <c r="C2720" s="152"/>
      <c r="D2720" s="152"/>
      <c r="E2720" s="152"/>
      <c r="F2720" s="152"/>
      <c r="G2720" s="152"/>
      <c r="H2720" s="152"/>
      <c r="I2720" s="152"/>
      <c r="J2720" s="152"/>
    </row>
    <row r="2721" spans="1:10" x14ac:dyDescent="0.25">
      <c r="A2721" s="170" t="s">
        <v>864</v>
      </c>
      <c r="B2721" s="139" t="s">
        <v>1029</v>
      </c>
      <c r="C2721" s="170" t="s">
        <v>1030</v>
      </c>
      <c r="D2721" s="170" t="s">
        <v>1031</v>
      </c>
      <c r="E2721" s="352" t="s">
        <v>1032</v>
      </c>
      <c r="F2721" s="352"/>
      <c r="G2721" s="140" t="s">
        <v>1033</v>
      </c>
      <c r="H2721" s="139" t="s">
        <v>1034</v>
      </c>
      <c r="I2721" s="139" t="s">
        <v>1035</v>
      </c>
      <c r="J2721" s="139" t="s">
        <v>1036</v>
      </c>
    </row>
    <row r="2722" spans="1:10" ht="25.5" x14ac:dyDescent="0.25">
      <c r="A2722" s="171" t="s">
        <v>1037</v>
      </c>
      <c r="B2722" s="136" t="s">
        <v>1007</v>
      </c>
      <c r="C2722" s="171" t="s">
        <v>479</v>
      </c>
      <c r="D2722" s="171" t="s">
        <v>2563</v>
      </c>
      <c r="E2722" s="353">
        <v>59</v>
      </c>
      <c r="F2722" s="353"/>
      <c r="G2722" s="137" t="s">
        <v>187</v>
      </c>
      <c r="H2722" s="141">
        <v>1</v>
      </c>
      <c r="I2722" s="138">
        <v>23.17</v>
      </c>
      <c r="J2722" s="138">
        <v>23.17</v>
      </c>
    </row>
    <row r="2723" spans="1:10" ht="25.5" x14ac:dyDescent="0.25">
      <c r="A2723" s="172" t="s">
        <v>1039</v>
      </c>
      <c r="B2723" s="142" t="s">
        <v>1586</v>
      </c>
      <c r="C2723" s="172" t="s">
        <v>180</v>
      </c>
      <c r="D2723" s="172" t="s">
        <v>1587</v>
      </c>
      <c r="E2723" s="350" t="s">
        <v>1042</v>
      </c>
      <c r="F2723" s="350"/>
      <c r="G2723" s="143" t="s">
        <v>1043</v>
      </c>
      <c r="H2723" s="144">
        <v>0.20100000000000001</v>
      </c>
      <c r="I2723" s="145">
        <v>15.82</v>
      </c>
      <c r="J2723" s="145">
        <v>3.17</v>
      </c>
    </row>
    <row r="2724" spans="1:10" x14ac:dyDescent="0.25">
      <c r="A2724" s="173" t="s">
        <v>1049</v>
      </c>
      <c r="B2724" s="146" t="s">
        <v>1853</v>
      </c>
      <c r="C2724" s="173" t="s">
        <v>479</v>
      </c>
      <c r="D2724" s="173" t="s">
        <v>2810</v>
      </c>
      <c r="E2724" s="349" t="s">
        <v>1052</v>
      </c>
      <c r="F2724" s="349"/>
      <c r="G2724" s="147" t="s">
        <v>187</v>
      </c>
      <c r="H2724" s="148">
        <v>1</v>
      </c>
      <c r="I2724" s="149">
        <v>20</v>
      </c>
      <c r="J2724" s="149">
        <v>20</v>
      </c>
    </row>
    <row r="2725" spans="1:10" x14ac:dyDescent="0.25">
      <c r="A2725" s="169"/>
      <c r="B2725" s="169"/>
      <c r="C2725" s="169"/>
      <c r="D2725" s="169"/>
      <c r="E2725" s="169" t="s">
        <v>1053</v>
      </c>
      <c r="F2725" s="150">
        <v>2.4700000000000002</v>
      </c>
      <c r="G2725" s="169" t="s">
        <v>1054</v>
      </c>
      <c r="H2725" s="150">
        <v>0</v>
      </c>
      <c r="I2725" s="169" t="s">
        <v>1055</v>
      </c>
      <c r="J2725" s="150">
        <v>2.4700000000000002</v>
      </c>
    </row>
    <row r="2726" spans="1:10" ht="14.45" customHeight="1" x14ac:dyDescent="0.25">
      <c r="A2726" s="169"/>
      <c r="B2726" s="169"/>
      <c r="C2726" s="169"/>
      <c r="D2726" s="169"/>
      <c r="E2726" s="169" t="s">
        <v>2581</v>
      </c>
      <c r="F2726" s="150">
        <v>0</v>
      </c>
      <c r="G2726" s="169"/>
      <c r="H2726" s="351" t="s">
        <v>2582</v>
      </c>
      <c r="I2726" s="351"/>
      <c r="J2726" s="150">
        <v>23.17</v>
      </c>
    </row>
    <row r="2727" spans="1:10" ht="15.75" thickBot="1" x14ac:dyDescent="0.3">
      <c r="A2727" s="161"/>
      <c r="B2727" s="161"/>
      <c r="C2727" s="161"/>
      <c r="D2727" s="161"/>
      <c r="E2727" s="161"/>
      <c r="F2727" s="161"/>
      <c r="G2727" s="161" t="s">
        <v>1056</v>
      </c>
      <c r="H2727" s="151">
        <v>15</v>
      </c>
      <c r="I2727" s="161" t="s">
        <v>1057</v>
      </c>
      <c r="J2727" s="162">
        <v>347.55</v>
      </c>
    </row>
    <row r="2728" spans="1:10" ht="15.75" thickTop="1" x14ac:dyDescent="0.25">
      <c r="A2728" s="152"/>
      <c r="B2728" s="152"/>
      <c r="C2728" s="152"/>
      <c r="D2728" s="152"/>
      <c r="E2728" s="152"/>
      <c r="F2728" s="152"/>
      <c r="G2728" s="152"/>
      <c r="H2728" s="152"/>
      <c r="I2728" s="152"/>
      <c r="J2728" s="152"/>
    </row>
    <row r="2729" spans="1:10" x14ac:dyDescent="0.25">
      <c r="A2729" s="170" t="s">
        <v>867</v>
      </c>
      <c r="B2729" s="139" t="s">
        <v>1029</v>
      </c>
      <c r="C2729" s="170" t="s">
        <v>1030</v>
      </c>
      <c r="D2729" s="170" t="s">
        <v>1031</v>
      </c>
      <c r="E2729" s="352" t="s">
        <v>1032</v>
      </c>
      <c r="F2729" s="352"/>
      <c r="G2729" s="140" t="s">
        <v>1033</v>
      </c>
      <c r="H2729" s="139" t="s">
        <v>1034</v>
      </c>
      <c r="I2729" s="139" t="s">
        <v>1035</v>
      </c>
      <c r="J2729" s="139" t="s">
        <v>1036</v>
      </c>
    </row>
    <row r="2730" spans="1:10" ht="25.5" x14ac:dyDescent="0.25">
      <c r="A2730" s="171" t="s">
        <v>1037</v>
      </c>
      <c r="B2730" s="136" t="s">
        <v>1008</v>
      </c>
      <c r="C2730" s="171" t="s">
        <v>186</v>
      </c>
      <c r="D2730" s="171" t="s">
        <v>1009</v>
      </c>
      <c r="E2730" s="353" t="s">
        <v>1263</v>
      </c>
      <c r="F2730" s="353"/>
      <c r="G2730" s="137" t="s">
        <v>851</v>
      </c>
      <c r="H2730" s="141">
        <v>1</v>
      </c>
      <c r="I2730" s="138">
        <v>374.61</v>
      </c>
      <c r="J2730" s="138">
        <v>374.61</v>
      </c>
    </row>
    <row r="2731" spans="1:10" ht="25.5" x14ac:dyDescent="0.25">
      <c r="A2731" s="172" t="s">
        <v>1039</v>
      </c>
      <c r="B2731" s="142" t="s">
        <v>2024</v>
      </c>
      <c r="C2731" s="172" t="s">
        <v>186</v>
      </c>
      <c r="D2731" s="172" t="s">
        <v>2025</v>
      </c>
      <c r="E2731" s="350" t="s">
        <v>1263</v>
      </c>
      <c r="F2731" s="350"/>
      <c r="G2731" s="143" t="s">
        <v>2649</v>
      </c>
      <c r="H2731" s="144">
        <v>1</v>
      </c>
      <c r="I2731" s="145">
        <v>19.64</v>
      </c>
      <c r="J2731" s="145">
        <v>19.64</v>
      </c>
    </row>
    <row r="2732" spans="1:10" ht="25.5" x14ac:dyDescent="0.25">
      <c r="A2732" s="172" t="s">
        <v>1039</v>
      </c>
      <c r="B2732" s="142" t="s">
        <v>2023</v>
      </c>
      <c r="C2732" s="172" t="s">
        <v>186</v>
      </c>
      <c r="D2732" s="172" t="s">
        <v>1589</v>
      </c>
      <c r="E2732" s="350" t="s">
        <v>1263</v>
      </c>
      <c r="F2732" s="350"/>
      <c r="G2732" s="143" t="s">
        <v>2649</v>
      </c>
      <c r="H2732" s="144">
        <v>1</v>
      </c>
      <c r="I2732" s="145">
        <v>24.97</v>
      </c>
      <c r="J2732" s="145">
        <v>24.97</v>
      </c>
    </row>
    <row r="2733" spans="1:10" ht="25.5" x14ac:dyDescent="0.25">
      <c r="A2733" s="173" t="s">
        <v>1049</v>
      </c>
      <c r="B2733" s="146" t="s">
        <v>2811</v>
      </c>
      <c r="C2733" s="173" t="s">
        <v>186</v>
      </c>
      <c r="D2733" s="173" t="s">
        <v>1009</v>
      </c>
      <c r="E2733" s="349" t="s">
        <v>1052</v>
      </c>
      <c r="F2733" s="349"/>
      <c r="G2733" s="147" t="s">
        <v>2239</v>
      </c>
      <c r="H2733" s="148">
        <v>1</v>
      </c>
      <c r="I2733" s="149">
        <v>330</v>
      </c>
      <c r="J2733" s="149">
        <v>330</v>
      </c>
    </row>
    <row r="2734" spans="1:10" x14ac:dyDescent="0.25">
      <c r="A2734" s="169"/>
      <c r="B2734" s="169"/>
      <c r="C2734" s="169"/>
      <c r="D2734" s="169"/>
      <c r="E2734" s="169" t="s">
        <v>1053</v>
      </c>
      <c r="F2734" s="150">
        <v>29.8</v>
      </c>
      <c r="G2734" s="169" t="s">
        <v>1054</v>
      </c>
      <c r="H2734" s="150">
        <v>0</v>
      </c>
      <c r="I2734" s="169" t="s">
        <v>1055</v>
      </c>
      <c r="J2734" s="150">
        <v>29.8</v>
      </c>
    </row>
    <row r="2735" spans="1:10" ht="14.45" customHeight="1" x14ac:dyDescent="0.25">
      <c r="A2735" s="169"/>
      <c r="B2735" s="169"/>
      <c r="C2735" s="169"/>
      <c r="D2735" s="169"/>
      <c r="E2735" s="169" t="s">
        <v>2581</v>
      </c>
      <c r="F2735" s="150">
        <v>0</v>
      </c>
      <c r="G2735" s="169"/>
      <c r="H2735" s="351" t="s">
        <v>2582</v>
      </c>
      <c r="I2735" s="351"/>
      <c r="J2735" s="150">
        <v>374.61</v>
      </c>
    </row>
    <row r="2736" spans="1:10" ht="15.75" thickBot="1" x14ac:dyDescent="0.3">
      <c r="A2736" s="161"/>
      <c r="B2736" s="161"/>
      <c r="C2736" s="161"/>
      <c r="D2736" s="161"/>
      <c r="E2736" s="161"/>
      <c r="F2736" s="161"/>
      <c r="G2736" s="161" t="s">
        <v>1056</v>
      </c>
      <c r="H2736" s="151">
        <v>4</v>
      </c>
      <c r="I2736" s="161" t="s">
        <v>1057</v>
      </c>
      <c r="J2736" s="162">
        <v>1498.44</v>
      </c>
    </row>
    <row r="2737" spans="1:10" ht="15.75" thickTop="1" x14ac:dyDescent="0.25">
      <c r="A2737" s="152"/>
      <c r="B2737" s="152"/>
      <c r="C2737" s="152"/>
      <c r="D2737" s="152"/>
      <c r="E2737" s="152"/>
      <c r="F2737" s="152"/>
      <c r="G2737" s="152"/>
      <c r="H2737" s="152"/>
      <c r="I2737" s="152"/>
      <c r="J2737" s="152"/>
    </row>
    <row r="2738" spans="1:10" x14ac:dyDescent="0.25">
      <c r="A2738" s="170" t="s">
        <v>870</v>
      </c>
      <c r="B2738" s="139" t="s">
        <v>1029</v>
      </c>
      <c r="C2738" s="170" t="s">
        <v>1030</v>
      </c>
      <c r="D2738" s="170" t="s">
        <v>1031</v>
      </c>
      <c r="E2738" s="352" t="s">
        <v>1032</v>
      </c>
      <c r="F2738" s="352"/>
      <c r="G2738" s="140" t="s">
        <v>1033</v>
      </c>
      <c r="H2738" s="139" t="s">
        <v>1034</v>
      </c>
      <c r="I2738" s="139" t="s">
        <v>1035</v>
      </c>
      <c r="J2738" s="139" t="s">
        <v>1036</v>
      </c>
    </row>
    <row r="2739" spans="1:10" ht="14.45" customHeight="1" x14ac:dyDescent="0.25">
      <c r="A2739" s="171" t="s">
        <v>1037</v>
      </c>
      <c r="B2739" s="136" t="s">
        <v>1010</v>
      </c>
      <c r="C2739" s="171" t="s">
        <v>178</v>
      </c>
      <c r="D2739" s="171" t="s">
        <v>1854</v>
      </c>
      <c r="E2739" s="353" t="s">
        <v>1038</v>
      </c>
      <c r="F2739" s="353"/>
      <c r="G2739" s="137" t="s">
        <v>31</v>
      </c>
      <c r="H2739" s="141">
        <v>1</v>
      </c>
      <c r="I2739" s="138">
        <v>73.680000000000007</v>
      </c>
      <c r="J2739" s="138">
        <v>73.680000000000007</v>
      </c>
    </row>
    <row r="2740" spans="1:10" ht="25.5" x14ac:dyDescent="0.25">
      <c r="A2740" s="172" t="s">
        <v>1039</v>
      </c>
      <c r="B2740" s="142" t="s">
        <v>1586</v>
      </c>
      <c r="C2740" s="172" t="s">
        <v>180</v>
      </c>
      <c r="D2740" s="172" t="s">
        <v>1587</v>
      </c>
      <c r="E2740" s="350" t="s">
        <v>1042</v>
      </c>
      <c r="F2740" s="350"/>
      <c r="G2740" s="143" t="s">
        <v>1043</v>
      </c>
      <c r="H2740" s="144">
        <v>2</v>
      </c>
      <c r="I2740" s="145">
        <v>15.82</v>
      </c>
      <c r="J2740" s="145">
        <v>31.64</v>
      </c>
    </row>
    <row r="2741" spans="1:10" ht="25.5" x14ac:dyDescent="0.25">
      <c r="A2741" s="172" t="s">
        <v>1039</v>
      </c>
      <c r="B2741" s="142" t="s">
        <v>1588</v>
      </c>
      <c r="C2741" s="172" t="s">
        <v>180</v>
      </c>
      <c r="D2741" s="172" t="s">
        <v>1589</v>
      </c>
      <c r="E2741" s="350" t="s">
        <v>1042</v>
      </c>
      <c r="F2741" s="350"/>
      <c r="G2741" s="143" t="s">
        <v>1043</v>
      </c>
      <c r="H2741" s="144">
        <v>2</v>
      </c>
      <c r="I2741" s="145">
        <v>21.02</v>
      </c>
      <c r="J2741" s="145">
        <v>42.04</v>
      </c>
    </row>
    <row r="2742" spans="1:10" x14ac:dyDescent="0.25">
      <c r="A2742" s="169"/>
      <c r="B2742" s="169"/>
      <c r="C2742" s="169"/>
      <c r="D2742" s="169"/>
      <c r="E2742" s="169" t="s">
        <v>1053</v>
      </c>
      <c r="F2742" s="150">
        <v>59.6</v>
      </c>
      <c r="G2742" s="169" t="s">
        <v>1054</v>
      </c>
      <c r="H2742" s="150">
        <v>0</v>
      </c>
      <c r="I2742" s="169" t="s">
        <v>1055</v>
      </c>
      <c r="J2742" s="150">
        <v>59.6</v>
      </c>
    </row>
    <row r="2743" spans="1:10" ht="14.45" customHeight="1" x14ac:dyDescent="0.25">
      <c r="A2743" s="169"/>
      <c r="B2743" s="169"/>
      <c r="C2743" s="169"/>
      <c r="D2743" s="169"/>
      <c r="E2743" s="169" t="s">
        <v>2581</v>
      </c>
      <c r="F2743" s="150">
        <v>0</v>
      </c>
      <c r="G2743" s="169"/>
      <c r="H2743" s="351" t="s">
        <v>2582</v>
      </c>
      <c r="I2743" s="351"/>
      <c r="J2743" s="150">
        <v>73.680000000000007</v>
      </c>
    </row>
    <row r="2744" spans="1:10" ht="15.75" thickBot="1" x14ac:dyDescent="0.3">
      <c r="A2744" s="161"/>
      <c r="B2744" s="161"/>
      <c r="C2744" s="161"/>
      <c r="D2744" s="161"/>
      <c r="E2744" s="161"/>
      <c r="F2744" s="161"/>
      <c r="G2744" s="161" t="s">
        <v>1056</v>
      </c>
      <c r="H2744" s="151">
        <v>1</v>
      </c>
      <c r="I2744" s="161" t="s">
        <v>1057</v>
      </c>
      <c r="J2744" s="162">
        <v>73.680000000000007</v>
      </c>
    </row>
    <row r="2745" spans="1:10" ht="15.75" thickTop="1" x14ac:dyDescent="0.25">
      <c r="A2745" s="152"/>
      <c r="B2745" s="152"/>
      <c r="C2745" s="152"/>
      <c r="D2745" s="152"/>
      <c r="E2745" s="152"/>
      <c r="F2745" s="152"/>
      <c r="G2745" s="152"/>
      <c r="H2745" s="152"/>
      <c r="I2745" s="152"/>
      <c r="J2745" s="152"/>
    </row>
    <row r="2746" spans="1:10" x14ac:dyDescent="0.25">
      <c r="A2746" s="170" t="s">
        <v>873</v>
      </c>
      <c r="B2746" s="139" t="s">
        <v>1029</v>
      </c>
      <c r="C2746" s="170" t="s">
        <v>1030</v>
      </c>
      <c r="D2746" s="170" t="s">
        <v>1031</v>
      </c>
      <c r="E2746" s="352" t="s">
        <v>1032</v>
      </c>
      <c r="F2746" s="352"/>
      <c r="G2746" s="140" t="s">
        <v>1033</v>
      </c>
      <c r="H2746" s="139" t="s">
        <v>1034</v>
      </c>
      <c r="I2746" s="139" t="s">
        <v>1035</v>
      </c>
      <c r="J2746" s="139" t="s">
        <v>1036</v>
      </c>
    </row>
    <row r="2747" spans="1:10" ht="25.5" x14ac:dyDescent="0.25">
      <c r="A2747" s="171" t="s">
        <v>1037</v>
      </c>
      <c r="B2747" s="136" t="s">
        <v>1011</v>
      </c>
      <c r="C2747" s="171" t="s">
        <v>186</v>
      </c>
      <c r="D2747" s="171" t="s">
        <v>2564</v>
      </c>
      <c r="E2747" s="353" t="s">
        <v>1263</v>
      </c>
      <c r="F2747" s="353"/>
      <c r="G2747" s="137" t="s">
        <v>187</v>
      </c>
      <c r="H2747" s="141">
        <v>1</v>
      </c>
      <c r="I2747" s="138">
        <v>69.98</v>
      </c>
      <c r="J2747" s="138">
        <v>69.98</v>
      </c>
    </row>
    <row r="2748" spans="1:10" ht="25.5" x14ac:dyDescent="0.25">
      <c r="A2748" s="172" t="s">
        <v>1039</v>
      </c>
      <c r="B2748" s="142" t="s">
        <v>2024</v>
      </c>
      <c r="C2748" s="172" t="s">
        <v>186</v>
      </c>
      <c r="D2748" s="172" t="s">
        <v>2025</v>
      </c>
      <c r="E2748" s="350" t="s">
        <v>1263</v>
      </c>
      <c r="F2748" s="350"/>
      <c r="G2748" s="143" t="s">
        <v>2649</v>
      </c>
      <c r="H2748" s="144">
        <v>9.1666600000000001E-2</v>
      </c>
      <c r="I2748" s="145">
        <v>19.64</v>
      </c>
      <c r="J2748" s="145">
        <v>1.8</v>
      </c>
    </row>
    <row r="2749" spans="1:10" ht="25.5" x14ac:dyDescent="0.25">
      <c r="A2749" s="172" t="s">
        <v>1039</v>
      </c>
      <c r="B2749" s="142" t="s">
        <v>2023</v>
      </c>
      <c r="C2749" s="172" t="s">
        <v>186</v>
      </c>
      <c r="D2749" s="172" t="s">
        <v>1589</v>
      </c>
      <c r="E2749" s="350" t="s">
        <v>1263</v>
      </c>
      <c r="F2749" s="350"/>
      <c r="G2749" s="143" t="s">
        <v>2649</v>
      </c>
      <c r="H2749" s="144">
        <v>0.1833333</v>
      </c>
      <c r="I2749" s="145">
        <v>24.97</v>
      </c>
      <c r="J2749" s="145">
        <v>4.57</v>
      </c>
    </row>
    <row r="2750" spans="1:10" ht="25.5" x14ac:dyDescent="0.25">
      <c r="A2750" s="173" t="s">
        <v>1049</v>
      </c>
      <c r="B2750" s="146" t="s">
        <v>2812</v>
      </c>
      <c r="C2750" s="173" t="s">
        <v>186</v>
      </c>
      <c r="D2750" s="173" t="s">
        <v>2813</v>
      </c>
      <c r="E2750" s="349" t="s">
        <v>1052</v>
      </c>
      <c r="F2750" s="349"/>
      <c r="G2750" s="147" t="s">
        <v>2239</v>
      </c>
      <c r="H2750" s="148">
        <v>1</v>
      </c>
      <c r="I2750" s="149">
        <v>63.61</v>
      </c>
      <c r="J2750" s="149">
        <v>63.61</v>
      </c>
    </row>
    <row r="2751" spans="1:10" x14ac:dyDescent="0.25">
      <c r="A2751" s="169"/>
      <c r="B2751" s="169"/>
      <c r="C2751" s="169"/>
      <c r="D2751" s="169"/>
      <c r="E2751" s="169" t="s">
        <v>1053</v>
      </c>
      <c r="F2751" s="150">
        <v>4.32</v>
      </c>
      <c r="G2751" s="169" t="s">
        <v>1054</v>
      </c>
      <c r="H2751" s="150">
        <v>0</v>
      </c>
      <c r="I2751" s="169" t="s">
        <v>1055</v>
      </c>
      <c r="J2751" s="150">
        <v>4.32</v>
      </c>
    </row>
    <row r="2752" spans="1:10" ht="14.45" customHeight="1" x14ac:dyDescent="0.25">
      <c r="A2752" s="169"/>
      <c r="B2752" s="169"/>
      <c r="C2752" s="169"/>
      <c r="D2752" s="169"/>
      <c r="E2752" s="169" t="s">
        <v>2581</v>
      </c>
      <c r="F2752" s="150">
        <v>0</v>
      </c>
      <c r="G2752" s="169"/>
      <c r="H2752" s="351" t="s">
        <v>2582</v>
      </c>
      <c r="I2752" s="351"/>
      <c r="J2752" s="150">
        <v>69.98</v>
      </c>
    </row>
    <row r="2753" spans="1:10" ht="15.75" thickBot="1" x14ac:dyDescent="0.3">
      <c r="A2753" s="161"/>
      <c r="B2753" s="161"/>
      <c r="C2753" s="161"/>
      <c r="D2753" s="161"/>
      <c r="E2753" s="161"/>
      <c r="F2753" s="161"/>
      <c r="G2753" s="161" t="s">
        <v>1056</v>
      </c>
      <c r="H2753" s="151">
        <v>7</v>
      </c>
      <c r="I2753" s="161" t="s">
        <v>1057</v>
      </c>
      <c r="J2753" s="162">
        <v>489.86</v>
      </c>
    </row>
    <row r="2754" spans="1:10" ht="15.75" thickTop="1" x14ac:dyDescent="0.25">
      <c r="A2754" s="152"/>
      <c r="B2754" s="152"/>
      <c r="C2754" s="152"/>
      <c r="D2754" s="152"/>
      <c r="E2754" s="152"/>
      <c r="F2754" s="152"/>
      <c r="G2754" s="152"/>
      <c r="H2754" s="152"/>
      <c r="I2754" s="152"/>
      <c r="J2754" s="152"/>
    </row>
    <row r="2755" spans="1:10" x14ac:dyDescent="0.25">
      <c r="A2755" s="170" t="s">
        <v>875</v>
      </c>
      <c r="B2755" s="139" t="s">
        <v>1029</v>
      </c>
      <c r="C2755" s="170" t="s">
        <v>1030</v>
      </c>
      <c r="D2755" s="170" t="s">
        <v>1031</v>
      </c>
      <c r="E2755" s="352" t="s">
        <v>1032</v>
      </c>
      <c r="F2755" s="352"/>
      <c r="G2755" s="140" t="s">
        <v>1033</v>
      </c>
      <c r="H2755" s="139" t="s">
        <v>1034</v>
      </c>
      <c r="I2755" s="139" t="s">
        <v>1035</v>
      </c>
      <c r="J2755" s="139" t="s">
        <v>1036</v>
      </c>
    </row>
    <row r="2756" spans="1:10" ht="26.45" customHeight="1" x14ac:dyDescent="0.25">
      <c r="A2756" s="171" t="s">
        <v>1037</v>
      </c>
      <c r="B2756" s="136" t="s">
        <v>1012</v>
      </c>
      <c r="C2756" s="171" t="s">
        <v>180</v>
      </c>
      <c r="D2756" s="171" t="s">
        <v>2565</v>
      </c>
      <c r="E2756" s="353" t="s">
        <v>1229</v>
      </c>
      <c r="F2756" s="353"/>
      <c r="G2756" s="137" t="s">
        <v>187</v>
      </c>
      <c r="H2756" s="141">
        <v>1</v>
      </c>
      <c r="I2756" s="138">
        <v>467.55</v>
      </c>
      <c r="J2756" s="138">
        <v>467.55</v>
      </c>
    </row>
    <row r="2757" spans="1:10" ht="25.5" x14ac:dyDescent="0.25">
      <c r="A2757" s="172" t="s">
        <v>1039</v>
      </c>
      <c r="B2757" s="142" t="s">
        <v>1586</v>
      </c>
      <c r="C2757" s="172" t="s">
        <v>180</v>
      </c>
      <c r="D2757" s="172" t="s">
        <v>1587</v>
      </c>
      <c r="E2757" s="350" t="s">
        <v>1042</v>
      </c>
      <c r="F2757" s="350"/>
      <c r="G2757" s="143" t="s">
        <v>1043</v>
      </c>
      <c r="H2757" s="144">
        <v>6.2007000000000003</v>
      </c>
      <c r="I2757" s="145">
        <v>15.82</v>
      </c>
      <c r="J2757" s="145">
        <v>98.09</v>
      </c>
    </row>
    <row r="2758" spans="1:10" ht="25.5" x14ac:dyDescent="0.25">
      <c r="A2758" s="172" t="s">
        <v>1039</v>
      </c>
      <c r="B2758" s="142" t="s">
        <v>1588</v>
      </c>
      <c r="C2758" s="172" t="s">
        <v>180</v>
      </c>
      <c r="D2758" s="172" t="s">
        <v>1589</v>
      </c>
      <c r="E2758" s="350" t="s">
        <v>1042</v>
      </c>
      <c r="F2758" s="350"/>
      <c r="G2758" s="143" t="s">
        <v>1043</v>
      </c>
      <c r="H2758" s="144">
        <v>6.2007000000000003</v>
      </c>
      <c r="I2758" s="145">
        <v>21.02</v>
      </c>
      <c r="J2758" s="145">
        <v>130.33000000000001</v>
      </c>
    </row>
    <row r="2759" spans="1:10" ht="25.5" x14ac:dyDescent="0.25">
      <c r="A2759" s="173" t="s">
        <v>1049</v>
      </c>
      <c r="B2759" s="146" t="s">
        <v>1855</v>
      </c>
      <c r="C2759" s="173" t="s">
        <v>180</v>
      </c>
      <c r="D2759" s="173" t="s">
        <v>1856</v>
      </c>
      <c r="E2759" s="349" t="s">
        <v>1052</v>
      </c>
      <c r="F2759" s="349"/>
      <c r="G2759" s="147" t="s">
        <v>187</v>
      </c>
      <c r="H2759" s="148">
        <v>1</v>
      </c>
      <c r="I2759" s="149">
        <v>239.13</v>
      </c>
      <c r="J2759" s="149">
        <v>239.13</v>
      </c>
    </row>
    <row r="2760" spans="1:10" x14ac:dyDescent="0.25">
      <c r="A2760" s="169"/>
      <c r="B2760" s="169"/>
      <c r="C2760" s="169"/>
      <c r="D2760" s="169"/>
      <c r="E2760" s="169" t="s">
        <v>1053</v>
      </c>
      <c r="F2760" s="150">
        <v>184.77</v>
      </c>
      <c r="G2760" s="169" t="s">
        <v>1054</v>
      </c>
      <c r="H2760" s="150">
        <v>0</v>
      </c>
      <c r="I2760" s="169" t="s">
        <v>1055</v>
      </c>
      <c r="J2760" s="150">
        <v>184.77</v>
      </c>
    </row>
    <row r="2761" spans="1:10" ht="14.45" customHeight="1" x14ac:dyDescent="0.25">
      <c r="A2761" s="169"/>
      <c r="B2761" s="169"/>
      <c r="C2761" s="169"/>
      <c r="D2761" s="169"/>
      <c r="E2761" s="169" t="s">
        <v>2581</v>
      </c>
      <c r="F2761" s="150">
        <v>0</v>
      </c>
      <c r="G2761" s="169"/>
      <c r="H2761" s="351" t="s">
        <v>2582</v>
      </c>
      <c r="I2761" s="351"/>
      <c r="J2761" s="150">
        <v>467.55</v>
      </c>
    </row>
    <row r="2762" spans="1:10" ht="15.75" thickBot="1" x14ac:dyDescent="0.3">
      <c r="A2762" s="161"/>
      <c r="B2762" s="161"/>
      <c r="C2762" s="161"/>
      <c r="D2762" s="161"/>
      <c r="E2762" s="161"/>
      <c r="F2762" s="161"/>
      <c r="G2762" s="161" t="s">
        <v>1056</v>
      </c>
      <c r="H2762" s="151">
        <v>10</v>
      </c>
      <c r="I2762" s="161" t="s">
        <v>1057</v>
      </c>
      <c r="J2762" s="162">
        <v>4675.5</v>
      </c>
    </row>
    <row r="2763" spans="1:10" ht="15.75" thickTop="1" x14ac:dyDescent="0.25">
      <c r="A2763" s="152"/>
      <c r="B2763" s="152"/>
      <c r="C2763" s="152"/>
      <c r="D2763" s="152"/>
      <c r="E2763" s="152"/>
      <c r="F2763" s="152"/>
      <c r="G2763" s="152"/>
      <c r="H2763" s="152"/>
      <c r="I2763" s="152"/>
      <c r="J2763" s="152"/>
    </row>
    <row r="2764" spans="1:10" x14ac:dyDescent="0.25">
      <c r="A2764" s="170" t="s">
        <v>877</v>
      </c>
      <c r="B2764" s="139" t="s">
        <v>1029</v>
      </c>
      <c r="C2764" s="170" t="s">
        <v>1030</v>
      </c>
      <c r="D2764" s="170" t="s">
        <v>1031</v>
      </c>
      <c r="E2764" s="352" t="s">
        <v>1032</v>
      </c>
      <c r="F2764" s="352"/>
      <c r="G2764" s="140" t="s">
        <v>1033</v>
      </c>
      <c r="H2764" s="139" t="s">
        <v>1034</v>
      </c>
      <c r="I2764" s="139" t="s">
        <v>1035</v>
      </c>
      <c r="J2764" s="139" t="s">
        <v>1036</v>
      </c>
    </row>
    <row r="2765" spans="1:10" ht="25.5" x14ac:dyDescent="0.25">
      <c r="A2765" s="171" t="s">
        <v>1037</v>
      </c>
      <c r="B2765" s="136" t="s">
        <v>1013</v>
      </c>
      <c r="C2765" s="171" t="s">
        <v>186</v>
      </c>
      <c r="D2765" s="171" t="s">
        <v>2566</v>
      </c>
      <c r="E2765" s="353" t="s">
        <v>1263</v>
      </c>
      <c r="F2765" s="353"/>
      <c r="G2765" s="137" t="s">
        <v>2239</v>
      </c>
      <c r="H2765" s="141">
        <v>1</v>
      </c>
      <c r="I2765" s="138">
        <v>255.92</v>
      </c>
      <c r="J2765" s="138">
        <v>255.92</v>
      </c>
    </row>
    <row r="2766" spans="1:10" ht="25.5" x14ac:dyDescent="0.25">
      <c r="A2766" s="172" t="s">
        <v>1039</v>
      </c>
      <c r="B2766" s="142" t="s">
        <v>2024</v>
      </c>
      <c r="C2766" s="172" t="s">
        <v>186</v>
      </c>
      <c r="D2766" s="172" t="s">
        <v>2025</v>
      </c>
      <c r="E2766" s="350" t="s">
        <v>1263</v>
      </c>
      <c r="F2766" s="350"/>
      <c r="G2766" s="143" t="s">
        <v>2649</v>
      </c>
      <c r="H2766" s="144">
        <v>2.25</v>
      </c>
      <c r="I2766" s="145">
        <v>19.64</v>
      </c>
      <c r="J2766" s="145">
        <v>44.19</v>
      </c>
    </row>
    <row r="2767" spans="1:10" ht="25.5" x14ac:dyDescent="0.25">
      <c r="A2767" s="172" t="s">
        <v>1039</v>
      </c>
      <c r="B2767" s="142" t="s">
        <v>2023</v>
      </c>
      <c r="C2767" s="172" t="s">
        <v>186</v>
      </c>
      <c r="D2767" s="172" t="s">
        <v>1589</v>
      </c>
      <c r="E2767" s="350" t="s">
        <v>1263</v>
      </c>
      <c r="F2767" s="350"/>
      <c r="G2767" s="143" t="s">
        <v>2649</v>
      </c>
      <c r="H2767" s="144">
        <v>2.25</v>
      </c>
      <c r="I2767" s="145">
        <v>24.97</v>
      </c>
      <c r="J2767" s="145">
        <v>56.18</v>
      </c>
    </row>
    <row r="2768" spans="1:10" ht="25.5" x14ac:dyDescent="0.25">
      <c r="A2768" s="173" t="s">
        <v>1049</v>
      </c>
      <c r="B2768" s="146" t="s">
        <v>2814</v>
      </c>
      <c r="C2768" s="173" t="s">
        <v>186</v>
      </c>
      <c r="D2768" s="173" t="s">
        <v>2815</v>
      </c>
      <c r="E2768" s="349" t="s">
        <v>1052</v>
      </c>
      <c r="F2768" s="349"/>
      <c r="G2768" s="147" t="s">
        <v>2239</v>
      </c>
      <c r="H2768" s="148">
        <v>1</v>
      </c>
      <c r="I2768" s="149">
        <v>155.55000000000001</v>
      </c>
      <c r="J2768" s="149">
        <v>155.55000000000001</v>
      </c>
    </row>
    <row r="2769" spans="1:10" x14ac:dyDescent="0.25">
      <c r="A2769" s="169"/>
      <c r="B2769" s="169"/>
      <c r="C2769" s="169"/>
      <c r="D2769" s="169"/>
      <c r="E2769" s="169" t="s">
        <v>1053</v>
      </c>
      <c r="F2769" s="150">
        <v>67.040000000000006</v>
      </c>
      <c r="G2769" s="169" t="s">
        <v>1054</v>
      </c>
      <c r="H2769" s="150">
        <v>0</v>
      </c>
      <c r="I2769" s="169" t="s">
        <v>1055</v>
      </c>
      <c r="J2769" s="150">
        <v>67.040000000000006</v>
      </c>
    </row>
    <row r="2770" spans="1:10" ht="14.45" customHeight="1" x14ac:dyDescent="0.25">
      <c r="A2770" s="169"/>
      <c r="B2770" s="169"/>
      <c r="C2770" s="169"/>
      <c r="D2770" s="169"/>
      <c r="E2770" s="169" t="s">
        <v>2581</v>
      </c>
      <c r="F2770" s="150">
        <v>0</v>
      </c>
      <c r="G2770" s="169"/>
      <c r="H2770" s="351" t="s">
        <v>2582</v>
      </c>
      <c r="I2770" s="351"/>
      <c r="J2770" s="150">
        <v>255.92</v>
      </c>
    </row>
    <row r="2771" spans="1:10" ht="15.75" thickBot="1" x14ac:dyDescent="0.3">
      <c r="A2771" s="161"/>
      <c r="B2771" s="161"/>
      <c r="C2771" s="161"/>
      <c r="D2771" s="161"/>
      <c r="E2771" s="161"/>
      <c r="F2771" s="161"/>
      <c r="G2771" s="161" t="s">
        <v>1056</v>
      </c>
      <c r="H2771" s="151">
        <v>1</v>
      </c>
      <c r="I2771" s="161" t="s">
        <v>1057</v>
      </c>
      <c r="J2771" s="162">
        <v>255.92</v>
      </c>
    </row>
    <row r="2772" spans="1:10" ht="15.75" thickTop="1" x14ac:dyDescent="0.25">
      <c r="A2772" s="152"/>
      <c r="B2772" s="152"/>
      <c r="C2772" s="152"/>
      <c r="D2772" s="152"/>
      <c r="E2772" s="152"/>
      <c r="F2772" s="152"/>
      <c r="G2772" s="152"/>
      <c r="H2772" s="152"/>
      <c r="I2772" s="152"/>
      <c r="J2772" s="152"/>
    </row>
    <row r="2773" spans="1:10" x14ac:dyDescent="0.25">
      <c r="A2773" s="170" t="s">
        <v>879</v>
      </c>
      <c r="B2773" s="139" t="s">
        <v>1029</v>
      </c>
      <c r="C2773" s="170" t="s">
        <v>1030</v>
      </c>
      <c r="D2773" s="170" t="s">
        <v>1031</v>
      </c>
      <c r="E2773" s="352" t="s">
        <v>1032</v>
      </c>
      <c r="F2773" s="352"/>
      <c r="G2773" s="140" t="s">
        <v>1033</v>
      </c>
      <c r="H2773" s="139" t="s">
        <v>1034</v>
      </c>
      <c r="I2773" s="139" t="s">
        <v>1035</v>
      </c>
      <c r="J2773" s="139" t="s">
        <v>1036</v>
      </c>
    </row>
    <row r="2774" spans="1:10" ht="25.5" x14ac:dyDescent="0.25">
      <c r="A2774" s="171" t="s">
        <v>1037</v>
      </c>
      <c r="B2774" s="136" t="s">
        <v>1014</v>
      </c>
      <c r="C2774" s="171" t="s">
        <v>882</v>
      </c>
      <c r="D2774" s="171" t="s">
        <v>1015</v>
      </c>
      <c r="E2774" s="353">
        <v>7</v>
      </c>
      <c r="F2774" s="353"/>
      <c r="G2774" s="137" t="s">
        <v>187</v>
      </c>
      <c r="H2774" s="141">
        <v>1</v>
      </c>
      <c r="I2774" s="138">
        <v>24.33</v>
      </c>
      <c r="J2774" s="138">
        <v>24.33</v>
      </c>
    </row>
    <row r="2775" spans="1:10" ht="25.5" x14ac:dyDescent="0.25">
      <c r="A2775" s="172" t="s">
        <v>1039</v>
      </c>
      <c r="B2775" s="142" t="s">
        <v>2742</v>
      </c>
      <c r="C2775" s="172" t="s">
        <v>180</v>
      </c>
      <c r="D2775" s="172" t="s">
        <v>2743</v>
      </c>
      <c r="E2775" s="350" t="s">
        <v>1042</v>
      </c>
      <c r="F2775" s="350"/>
      <c r="G2775" s="143" t="s">
        <v>1043</v>
      </c>
      <c r="H2775" s="144">
        <v>0.13</v>
      </c>
      <c r="I2775" s="145">
        <v>15.53</v>
      </c>
      <c r="J2775" s="145">
        <v>2.0099999999999998</v>
      </c>
    </row>
    <row r="2776" spans="1:10" ht="25.5" x14ac:dyDescent="0.25">
      <c r="A2776" s="173" t="s">
        <v>1049</v>
      </c>
      <c r="B2776" s="146" t="s">
        <v>1857</v>
      </c>
      <c r="C2776" s="173" t="s">
        <v>882</v>
      </c>
      <c r="D2776" s="173" t="s">
        <v>1858</v>
      </c>
      <c r="E2776" s="349" t="s">
        <v>1052</v>
      </c>
      <c r="F2776" s="349"/>
      <c r="G2776" s="147" t="s">
        <v>692</v>
      </c>
      <c r="H2776" s="148">
        <v>1</v>
      </c>
      <c r="I2776" s="149">
        <v>20.22</v>
      </c>
      <c r="J2776" s="149">
        <v>20.22</v>
      </c>
    </row>
    <row r="2777" spans="1:10" ht="25.5" x14ac:dyDescent="0.25">
      <c r="A2777" s="173" t="s">
        <v>1049</v>
      </c>
      <c r="B2777" s="146" t="s">
        <v>2773</v>
      </c>
      <c r="C2777" s="173" t="s">
        <v>882</v>
      </c>
      <c r="D2777" s="173" t="s">
        <v>2020</v>
      </c>
      <c r="E2777" s="349" t="s">
        <v>1325</v>
      </c>
      <c r="F2777" s="349"/>
      <c r="G2777" s="147" t="s">
        <v>1685</v>
      </c>
      <c r="H2777" s="148">
        <v>0.13</v>
      </c>
      <c r="I2777" s="149">
        <v>16.16</v>
      </c>
      <c r="J2777" s="149">
        <v>2.1</v>
      </c>
    </row>
    <row r="2778" spans="1:10" x14ac:dyDescent="0.25">
      <c r="A2778" s="169"/>
      <c r="B2778" s="169"/>
      <c r="C2778" s="169"/>
      <c r="D2778" s="169"/>
      <c r="E2778" s="169" t="s">
        <v>1053</v>
      </c>
      <c r="F2778" s="150">
        <v>3.67</v>
      </c>
      <c r="G2778" s="169" t="s">
        <v>1054</v>
      </c>
      <c r="H2778" s="150">
        <v>0</v>
      </c>
      <c r="I2778" s="169" t="s">
        <v>1055</v>
      </c>
      <c r="J2778" s="150">
        <v>3.67</v>
      </c>
    </row>
    <row r="2779" spans="1:10" ht="14.45" customHeight="1" x14ac:dyDescent="0.25">
      <c r="A2779" s="169"/>
      <c r="B2779" s="169"/>
      <c r="C2779" s="169"/>
      <c r="D2779" s="169"/>
      <c r="E2779" s="169" t="s">
        <v>2581</v>
      </c>
      <c r="F2779" s="150">
        <v>0</v>
      </c>
      <c r="G2779" s="169"/>
      <c r="H2779" s="351" t="s">
        <v>2582</v>
      </c>
      <c r="I2779" s="351"/>
      <c r="J2779" s="150">
        <v>24.33</v>
      </c>
    </row>
    <row r="2780" spans="1:10" ht="15.75" thickBot="1" x14ac:dyDescent="0.3">
      <c r="A2780" s="161"/>
      <c r="B2780" s="161"/>
      <c r="C2780" s="161"/>
      <c r="D2780" s="161"/>
      <c r="E2780" s="161"/>
      <c r="F2780" s="161"/>
      <c r="G2780" s="161" t="s">
        <v>1056</v>
      </c>
      <c r="H2780" s="151">
        <v>137</v>
      </c>
      <c r="I2780" s="161" t="s">
        <v>1057</v>
      </c>
      <c r="J2780" s="162">
        <v>3333.21</v>
      </c>
    </row>
    <row r="2781" spans="1:10" ht="15.75" thickTop="1" x14ac:dyDescent="0.25">
      <c r="A2781" s="152"/>
      <c r="B2781" s="152"/>
      <c r="C2781" s="152"/>
      <c r="D2781" s="152"/>
      <c r="E2781" s="152"/>
      <c r="F2781" s="152"/>
      <c r="G2781" s="152"/>
      <c r="H2781" s="152"/>
      <c r="I2781" s="152"/>
      <c r="J2781" s="152"/>
    </row>
    <row r="2782" spans="1:10" x14ac:dyDescent="0.25">
      <c r="A2782" s="174" t="s">
        <v>886</v>
      </c>
      <c r="B2782" s="174"/>
      <c r="C2782" s="174"/>
      <c r="D2782" s="174" t="s">
        <v>1017</v>
      </c>
      <c r="E2782" s="174"/>
      <c r="F2782" s="354"/>
      <c r="G2782" s="354"/>
      <c r="H2782" s="166"/>
      <c r="I2782" s="174"/>
      <c r="J2782" s="167">
        <v>15773.8</v>
      </c>
    </row>
    <row r="2783" spans="1:10" x14ac:dyDescent="0.25">
      <c r="A2783" s="170" t="s">
        <v>887</v>
      </c>
      <c r="B2783" s="139" t="s">
        <v>1029</v>
      </c>
      <c r="C2783" s="170" t="s">
        <v>1030</v>
      </c>
      <c r="D2783" s="170" t="s">
        <v>1031</v>
      </c>
      <c r="E2783" s="352" t="s">
        <v>1032</v>
      </c>
      <c r="F2783" s="352"/>
      <c r="G2783" s="140" t="s">
        <v>1033</v>
      </c>
      <c r="H2783" s="139" t="s">
        <v>1034</v>
      </c>
      <c r="I2783" s="139" t="s">
        <v>1035</v>
      </c>
      <c r="J2783" s="139" t="s">
        <v>1036</v>
      </c>
    </row>
    <row r="2784" spans="1:10" ht="25.5" x14ac:dyDescent="0.25">
      <c r="A2784" s="171" t="s">
        <v>1037</v>
      </c>
      <c r="B2784" s="136" t="s">
        <v>1018</v>
      </c>
      <c r="C2784" s="171" t="s">
        <v>186</v>
      </c>
      <c r="D2784" s="171" t="s">
        <v>1859</v>
      </c>
      <c r="E2784" s="353" t="s">
        <v>1263</v>
      </c>
      <c r="F2784" s="353"/>
      <c r="G2784" s="137" t="s">
        <v>141</v>
      </c>
      <c r="H2784" s="141">
        <v>1</v>
      </c>
      <c r="I2784" s="138">
        <v>6.2</v>
      </c>
      <c r="J2784" s="138">
        <v>6.2</v>
      </c>
    </row>
    <row r="2785" spans="1:10" ht="25.5" x14ac:dyDescent="0.25">
      <c r="A2785" s="172" t="s">
        <v>1039</v>
      </c>
      <c r="B2785" s="142" t="s">
        <v>2024</v>
      </c>
      <c r="C2785" s="172" t="s">
        <v>186</v>
      </c>
      <c r="D2785" s="172" t="s">
        <v>2025</v>
      </c>
      <c r="E2785" s="350" t="s">
        <v>1263</v>
      </c>
      <c r="F2785" s="350"/>
      <c r="G2785" s="143" t="s">
        <v>2649</v>
      </c>
      <c r="H2785" s="144">
        <v>0.11</v>
      </c>
      <c r="I2785" s="145">
        <v>19.64</v>
      </c>
      <c r="J2785" s="145">
        <v>2.16</v>
      </c>
    </row>
    <row r="2786" spans="1:10" ht="25.5" x14ac:dyDescent="0.25">
      <c r="A2786" s="172" t="s">
        <v>1039</v>
      </c>
      <c r="B2786" s="142" t="s">
        <v>2023</v>
      </c>
      <c r="C2786" s="172" t="s">
        <v>186</v>
      </c>
      <c r="D2786" s="172" t="s">
        <v>1589</v>
      </c>
      <c r="E2786" s="350" t="s">
        <v>1263</v>
      </c>
      <c r="F2786" s="350"/>
      <c r="G2786" s="143" t="s">
        <v>2649</v>
      </c>
      <c r="H2786" s="144">
        <v>0.11</v>
      </c>
      <c r="I2786" s="145">
        <v>24.97</v>
      </c>
      <c r="J2786" s="145">
        <v>2.74</v>
      </c>
    </row>
    <row r="2787" spans="1:10" ht="25.5" x14ac:dyDescent="0.25">
      <c r="A2787" s="173" t="s">
        <v>1049</v>
      </c>
      <c r="B2787" s="146" t="s">
        <v>2816</v>
      </c>
      <c r="C2787" s="173" t="s">
        <v>186</v>
      </c>
      <c r="D2787" s="173" t="s">
        <v>1859</v>
      </c>
      <c r="E2787" s="349" t="s">
        <v>1052</v>
      </c>
      <c r="F2787" s="349"/>
      <c r="G2787" s="147" t="s">
        <v>748</v>
      </c>
      <c r="H2787" s="148">
        <v>1</v>
      </c>
      <c r="I2787" s="149">
        <v>1.3</v>
      </c>
      <c r="J2787" s="149">
        <v>1.3</v>
      </c>
    </row>
    <row r="2788" spans="1:10" x14ac:dyDescent="0.25">
      <c r="A2788" s="169"/>
      <c r="B2788" s="169"/>
      <c r="C2788" s="169"/>
      <c r="D2788" s="169"/>
      <c r="E2788" s="169" t="s">
        <v>1053</v>
      </c>
      <c r="F2788" s="150">
        <v>3.27</v>
      </c>
      <c r="G2788" s="169" t="s">
        <v>1054</v>
      </c>
      <c r="H2788" s="150">
        <v>0</v>
      </c>
      <c r="I2788" s="169" t="s">
        <v>1055</v>
      </c>
      <c r="J2788" s="150">
        <v>3.27</v>
      </c>
    </row>
    <row r="2789" spans="1:10" ht="14.45" customHeight="1" x14ac:dyDescent="0.25">
      <c r="A2789" s="169"/>
      <c r="B2789" s="169"/>
      <c r="C2789" s="169"/>
      <c r="D2789" s="169"/>
      <c r="E2789" s="169" t="s">
        <v>2581</v>
      </c>
      <c r="F2789" s="150">
        <v>0</v>
      </c>
      <c r="G2789" s="169"/>
      <c r="H2789" s="351" t="s">
        <v>2582</v>
      </c>
      <c r="I2789" s="351"/>
      <c r="J2789" s="150">
        <v>6.2</v>
      </c>
    </row>
    <row r="2790" spans="1:10" ht="15.75" thickBot="1" x14ac:dyDescent="0.3">
      <c r="A2790" s="161"/>
      <c r="B2790" s="161"/>
      <c r="C2790" s="161"/>
      <c r="D2790" s="161"/>
      <c r="E2790" s="161"/>
      <c r="F2790" s="161"/>
      <c r="G2790" s="161" t="s">
        <v>1056</v>
      </c>
      <c r="H2790" s="151">
        <v>2318.2399999999998</v>
      </c>
      <c r="I2790" s="161" t="s">
        <v>1057</v>
      </c>
      <c r="J2790" s="162">
        <v>14373.08</v>
      </c>
    </row>
    <row r="2791" spans="1:10" ht="15.75" thickTop="1" x14ac:dyDescent="0.25">
      <c r="A2791" s="152"/>
      <c r="B2791" s="152"/>
      <c r="C2791" s="152"/>
      <c r="D2791" s="152"/>
      <c r="E2791" s="152"/>
      <c r="F2791" s="152"/>
      <c r="G2791" s="152"/>
      <c r="H2791" s="152"/>
      <c r="I2791" s="152"/>
      <c r="J2791" s="152"/>
    </row>
    <row r="2792" spans="1:10" x14ac:dyDescent="0.25">
      <c r="A2792" s="170" t="s">
        <v>890</v>
      </c>
      <c r="B2792" s="139" t="s">
        <v>1029</v>
      </c>
      <c r="C2792" s="170" t="s">
        <v>1030</v>
      </c>
      <c r="D2792" s="170" t="s">
        <v>1031</v>
      </c>
      <c r="E2792" s="352" t="s">
        <v>1032</v>
      </c>
      <c r="F2792" s="352"/>
      <c r="G2792" s="140" t="s">
        <v>1033</v>
      </c>
      <c r="H2792" s="139" t="s">
        <v>1034</v>
      </c>
      <c r="I2792" s="139" t="s">
        <v>1035</v>
      </c>
      <c r="J2792" s="139" t="s">
        <v>1036</v>
      </c>
    </row>
    <row r="2793" spans="1:10" ht="26.45" customHeight="1" x14ac:dyDescent="0.25">
      <c r="A2793" s="171" t="s">
        <v>1037</v>
      </c>
      <c r="B2793" s="136" t="s">
        <v>1019</v>
      </c>
      <c r="C2793" s="171" t="s">
        <v>180</v>
      </c>
      <c r="D2793" s="171" t="s">
        <v>2567</v>
      </c>
      <c r="E2793" s="353" t="s">
        <v>1229</v>
      </c>
      <c r="F2793" s="353"/>
      <c r="G2793" s="137" t="s">
        <v>141</v>
      </c>
      <c r="H2793" s="141">
        <v>1</v>
      </c>
      <c r="I2793" s="138">
        <v>15.92</v>
      </c>
      <c r="J2793" s="138">
        <v>15.92</v>
      </c>
    </row>
    <row r="2794" spans="1:10" ht="25.5" x14ac:dyDescent="0.25">
      <c r="A2794" s="172" t="s">
        <v>1039</v>
      </c>
      <c r="B2794" s="142" t="s">
        <v>1586</v>
      </c>
      <c r="C2794" s="172" t="s">
        <v>180</v>
      </c>
      <c r="D2794" s="172" t="s">
        <v>1587</v>
      </c>
      <c r="E2794" s="350" t="s">
        <v>1042</v>
      </c>
      <c r="F2794" s="350"/>
      <c r="G2794" s="143" t="s">
        <v>1043</v>
      </c>
      <c r="H2794" s="144">
        <v>0.1143</v>
      </c>
      <c r="I2794" s="145">
        <v>15.82</v>
      </c>
      <c r="J2794" s="145">
        <v>1.8</v>
      </c>
    </row>
    <row r="2795" spans="1:10" ht="25.5" x14ac:dyDescent="0.25">
      <c r="A2795" s="172" t="s">
        <v>1039</v>
      </c>
      <c r="B2795" s="142" t="s">
        <v>1588</v>
      </c>
      <c r="C2795" s="172" t="s">
        <v>180</v>
      </c>
      <c r="D2795" s="172" t="s">
        <v>1589</v>
      </c>
      <c r="E2795" s="350" t="s">
        <v>1042</v>
      </c>
      <c r="F2795" s="350"/>
      <c r="G2795" s="143" t="s">
        <v>1043</v>
      </c>
      <c r="H2795" s="144">
        <v>0.1143</v>
      </c>
      <c r="I2795" s="145">
        <v>21.02</v>
      </c>
      <c r="J2795" s="145">
        <v>2.4</v>
      </c>
    </row>
    <row r="2796" spans="1:10" x14ac:dyDescent="0.25">
      <c r="A2796" s="173" t="s">
        <v>1049</v>
      </c>
      <c r="B2796" s="146" t="s">
        <v>1860</v>
      </c>
      <c r="C2796" s="173" t="s">
        <v>180</v>
      </c>
      <c r="D2796" s="173" t="s">
        <v>1861</v>
      </c>
      <c r="E2796" s="349" t="s">
        <v>1052</v>
      </c>
      <c r="F2796" s="349"/>
      <c r="G2796" s="147" t="s">
        <v>141</v>
      </c>
      <c r="H2796" s="148">
        <v>1.05</v>
      </c>
      <c r="I2796" s="149">
        <v>11.17</v>
      </c>
      <c r="J2796" s="149">
        <v>11.72</v>
      </c>
    </row>
    <row r="2797" spans="1:10" x14ac:dyDescent="0.25">
      <c r="A2797" s="169"/>
      <c r="B2797" s="169"/>
      <c r="C2797" s="169"/>
      <c r="D2797" s="169"/>
      <c r="E2797" s="169" t="s">
        <v>1053</v>
      </c>
      <c r="F2797" s="150">
        <v>3.4</v>
      </c>
      <c r="G2797" s="169" t="s">
        <v>1054</v>
      </c>
      <c r="H2797" s="150">
        <v>0</v>
      </c>
      <c r="I2797" s="169" t="s">
        <v>1055</v>
      </c>
      <c r="J2797" s="150">
        <v>3.4</v>
      </c>
    </row>
    <row r="2798" spans="1:10" ht="14.45" customHeight="1" x14ac:dyDescent="0.25">
      <c r="A2798" s="169"/>
      <c r="B2798" s="169"/>
      <c r="C2798" s="169"/>
      <c r="D2798" s="169"/>
      <c r="E2798" s="169" t="s">
        <v>2581</v>
      </c>
      <c r="F2798" s="150">
        <v>0</v>
      </c>
      <c r="G2798" s="169"/>
      <c r="H2798" s="351" t="s">
        <v>2582</v>
      </c>
      <c r="I2798" s="351"/>
      <c r="J2798" s="150">
        <v>15.92</v>
      </c>
    </row>
    <row r="2799" spans="1:10" ht="15.75" thickBot="1" x14ac:dyDescent="0.3">
      <c r="A2799" s="161"/>
      <c r="B2799" s="161"/>
      <c r="C2799" s="161"/>
      <c r="D2799" s="161"/>
      <c r="E2799" s="161"/>
      <c r="F2799" s="161"/>
      <c r="G2799" s="161" t="s">
        <v>1056</v>
      </c>
      <c r="H2799" s="151">
        <v>30</v>
      </c>
      <c r="I2799" s="161" t="s">
        <v>1057</v>
      </c>
      <c r="J2799" s="162">
        <v>477.6</v>
      </c>
    </row>
    <row r="2800" spans="1:10" ht="15.75" thickTop="1" x14ac:dyDescent="0.25">
      <c r="A2800" s="152"/>
      <c r="B2800" s="152"/>
      <c r="C2800" s="152"/>
      <c r="D2800" s="152"/>
      <c r="E2800" s="152"/>
      <c r="F2800" s="152"/>
      <c r="G2800" s="152"/>
      <c r="H2800" s="152"/>
      <c r="I2800" s="152"/>
      <c r="J2800" s="152"/>
    </row>
    <row r="2801" spans="1:10" x14ac:dyDescent="0.25">
      <c r="A2801" s="170" t="s">
        <v>892</v>
      </c>
      <c r="B2801" s="139" t="s">
        <v>1029</v>
      </c>
      <c r="C2801" s="170" t="s">
        <v>1030</v>
      </c>
      <c r="D2801" s="170" t="s">
        <v>1031</v>
      </c>
      <c r="E2801" s="352" t="s">
        <v>1032</v>
      </c>
      <c r="F2801" s="352"/>
      <c r="G2801" s="140" t="s">
        <v>1033</v>
      </c>
      <c r="H2801" s="139" t="s">
        <v>1034</v>
      </c>
      <c r="I2801" s="139" t="s">
        <v>1035</v>
      </c>
      <c r="J2801" s="139" t="s">
        <v>1036</v>
      </c>
    </row>
    <row r="2802" spans="1:10" ht="25.5" x14ac:dyDescent="0.25">
      <c r="A2802" s="171" t="s">
        <v>1037</v>
      </c>
      <c r="B2802" s="136" t="s">
        <v>1020</v>
      </c>
      <c r="C2802" s="171" t="s">
        <v>746</v>
      </c>
      <c r="D2802" s="171" t="s">
        <v>2568</v>
      </c>
      <c r="E2802" s="353">
        <v>69.2</v>
      </c>
      <c r="F2802" s="353"/>
      <c r="G2802" s="137" t="s">
        <v>187</v>
      </c>
      <c r="H2802" s="141">
        <v>1</v>
      </c>
      <c r="I2802" s="138">
        <v>156.22</v>
      </c>
      <c r="J2802" s="138">
        <v>156.22</v>
      </c>
    </row>
    <row r="2803" spans="1:10" ht="38.25" x14ac:dyDescent="0.25">
      <c r="A2803" s="173" t="s">
        <v>1049</v>
      </c>
      <c r="B2803" s="146" t="s">
        <v>1862</v>
      </c>
      <c r="C2803" s="173" t="s">
        <v>746</v>
      </c>
      <c r="D2803" s="173" t="s">
        <v>1863</v>
      </c>
      <c r="E2803" s="349" t="s">
        <v>1325</v>
      </c>
      <c r="F2803" s="349"/>
      <c r="G2803" s="147" t="s">
        <v>1685</v>
      </c>
      <c r="H2803" s="148">
        <v>0.2</v>
      </c>
      <c r="I2803" s="149">
        <v>28.65</v>
      </c>
      <c r="J2803" s="149">
        <v>5.73</v>
      </c>
    </row>
    <row r="2804" spans="1:10" ht="38.25" x14ac:dyDescent="0.25">
      <c r="A2804" s="173" t="s">
        <v>1049</v>
      </c>
      <c r="B2804" s="146" t="s">
        <v>1864</v>
      </c>
      <c r="C2804" s="173" t="s">
        <v>746</v>
      </c>
      <c r="D2804" s="173" t="s">
        <v>1865</v>
      </c>
      <c r="E2804" s="349" t="s">
        <v>1052</v>
      </c>
      <c r="F2804" s="349"/>
      <c r="G2804" s="147" t="s">
        <v>692</v>
      </c>
      <c r="H2804" s="148">
        <v>1</v>
      </c>
      <c r="I2804" s="149">
        <v>150.49</v>
      </c>
      <c r="J2804" s="149">
        <v>150.49</v>
      </c>
    </row>
    <row r="2805" spans="1:10" x14ac:dyDescent="0.25">
      <c r="A2805" s="169"/>
      <c r="B2805" s="169"/>
      <c r="C2805" s="169"/>
      <c r="D2805" s="169"/>
      <c r="E2805" s="169" t="s">
        <v>1053</v>
      </c>
      <c r="F2805" s="150">
        <v>5.73</v>
      </c>
      <c r="G2805" s="169" t="s">
        <v>1054</v>
      </c>
      <c r="H2805" s="150">
        <v>0</v>
      </c>
      <c r="I2805" s="169" t="s">
        <v>1055</v>
      </c>
      <c r="J2805" s="150">
        <v>5.73</v>
      </c>
    </row>
    <row r="2806" spans="1:10" ht="14.45" customHeight="1" x14ac:dyDescent="0.25">
      <c r="A2806" s="169"/>
      <c r="B2806" s="169"/>
      <c r="C2806" s="169"/>
      <c r="D2806" s="169"/>
      <c r="E2806" s="169" t="s">
        <v>2581</v>
      </c>
      <c r="F2806" s="150">
        <v>0</v>
      </c>
      <c r="G2806" s="169"/>
      <c r="H2806" s="351" t="s">
        <v>2582</v>
      </c>
      <c r="I2806" s="351"/>
      <c r="J2806" s="150">
        <v>156.22</v>
      </c>
    </row>
    <row r="2807" spans="1:10" ht="15.75" thickBot="1" x14ac:dyDescent="0.3">
      <c r="A2807" s="161"/>
      <c r="B2807" s="161"/>
      <c r="C2807" s="161"/>
      <c r="D2807" s="161"/>
      <c r="E2807" s="161"/>
      <c r="F2807" s="161"/>
      <c r="G2807" s="161" t="s">
        <v>1056</v>
      </c>
      <c r="H2807" s="151">
        <v>1</v>
      </c>
      <c r="I2807" s="161" t="s">
        <v>1057</v>
      </c>
      <c r="J2807" s="162">
        <v>156.22</v>
      </c>
    </row>
    <row r="2808" spans="1:10" ht="15.75" thickTop="1" x14ac:dyDescent="0.25">
      <c r="A2808" s="152"/>
      <c r="B2808" s="152"/>
      <c r="C2808" s="152"/>
      <c r="D2808" s="152"/>
      <c r="E2808" s="152"/>
      <c r="F2808" s="152"/>
      <c r="G2808" s="152"/>
      <c r="H2808" s="152"/>
      <c r="I2808" s="152"/>
      <c r="J2808" s="152"/>
    </row>
    <row r="2809" spans="1:10" x14ac:dyDescent="0.25">
      <c r="A2809" s="170" t="s">
        <v>2569</v>
      </c>
      <c r="B2809" s="139" t="s">
        <v>1029</v>
      </c>
      <c r="C2809" s="170" t="s">
        <v>1030</v>
      </c>
      <c r="D2809" s="170" t="s">
        <v>1031</v>
      </c>
      <c r="E2809" s="352" t="s">
        <v>1032</v>
      </c>
      <c r="F2809" s="352"/>
      <c r="G2809" s="140" t="s">
        <v>1033</v>
      </c>
      <c r="H2809" s="139" t="s">
        <v>1034</v>
      </c>
      <c r="I2809" s="139" t="s">
        <v>1035</v>
      </c>
      <c r="J2809" s="139" t="s">
        <v>1036</v>
      </c>
    </row>
    <row r="2810" spans="1:10" ht="25.5" x14ac:dyDescent="0.25">
      <c r="A2810" s="171" t="s">
        <v>1037</v>
      </c>
      <c r="B2810" s="136" t="s">
        <v>1021</v>
      </c>
      <c r="C2810" s="171" t="s">
        <v>186</v>
      </c>
      <c r="D2810" s="171" t="s">
        <v>1022</v>
      </c>
      <c r="E2810" s="353" t="s">
        <v>1263</v>
      </c>
      <c r="F2810" s="353"/>
      <c r="G2810" s="137" t="s">
        <v>187</v>
      </c>
      <c r="H2810" s="141">
        <v>1</v>
      </c>
      <c r="I2810" s="138">
        <v>10.35</v>
      </c>
      <c r="J2810" s="138">
        <v>10.35</v>
      </c>
    </row>
    <row r="2811" spans="1:10" ht="25.5" x14ac:dyDescent="0.25">
      <c r="A2811" s="172" t="s">
        <v>1039</v>
      </c>
      <c r="B2811" s="142" t="s">
        <v>2024</v>
      </c>
      <c r="C2811" s="172" t="s">
        <v>186</v>
      </c>
      <c r="D2811" s="172" t="s">
        <v>2025</v>
      </c>
      <c r="E2811" s="350" t="s">
        <v>1263</v>
      </c>
      <c r="F2811" s="350"/>
      <c r="G2811" s="143" t="s">
        <v>2649</v>
      </c>
      <c r="H2811" s="144">
        <v>0.1</v>
      </c>
      <c r="I2811" s="145">
        <v>19.64</v>
      </c>
      <c r="J2811" s="145">
        <v>1.96</v>
      </c>
    </row>
    <row r="2812" spans="1:10" ht="25.5" x14ac:dyDescent="0.25">
      <c r="A2812" s="172" t="s">
        <v>1039</v>
      </c>
      <c r="B2812" s="142" t="s">
        <v>2023</v>
      </c>
      <c r="C2812" s="172" t="s">
        <v>186</v>
      </c>
      <c r="D2812" s="172" t="s">
        <v>1589</v>
      </c>
      <c r="E2812" s="350" t="s">
        <v>1263</v>
      </c>
      <c r="F2812" s="350"/>
      <c r="G2812" s="143" t="s">
        <v>2649</v>
      </c>
      <c r="H2812" s="144">
        <v>0.1</v>
      </c>
      <c r="I2812" s="145">
        <v>24.97</v>
      </c>
      <c r="J2812" s="145">
        <v>2.4900000000000002</v>
      </c>
    </row>
    <row r="2813" spans="1:10" ht="25.5" x14ac:dyDescent="0.25">
      <c r="A2813" s="173" t="s">
        <v>1049</v>
      </c>
      <c r="B2813" s="146" t="s">
        <v>2817</v>
      </c>
      <c r="C2813" s="173" t="s">
        <v>186</v>
      </c>
      <c r="D2813" s="173" t="s">
        <v>1022</v>
      </c>
      <c r="E2813" s="349" t="s">
        <v>1052</v>
      </c>
      <c r="F2813" s="349"/>
      <c r="G2813" s="147" t="s">
        <v>2239</v>
      </c>
      <c r="H2813" s="148">
        <v>1</v>
      </c>
      <c r="I2813" s="149">
        <v>5.9</v>
      </c>
      <c r="J2813" s="149">
        <v>5.9</v>
      </c>
    </row>
    <row r="2814" spans="1:10" x14ac:dyDescent="0.25">
      <c r="A2814" s="169"/>
      <c r="B2814" s="169"/>
      <c r="C2814" s="169"/>
      <c r="D2814" s="169"/>
      <c r="E2814" s="169" t="s">
        <v>1053</v>
      </c>
      <c r="F2814" s="150">
        <v>2.98</v>
      </c>
      <c r="G2814" s="169" t="s">
        <v>1054</v>
      </c>
      <c r="H2814" s="150">
        <v>0</v>
      </c>
      <c r="I2814" s="169" t="s">
        <v>1055</v>
      </c>
      <c r="J2814" s="150">
        <v>2.98</v>
      </c>
    </row>
    <row r="2815" spans="1:10" ht="14.45" customHeight="1" x14ac:dyDescent="0.25">
      <c r="A2815" s="169"/>
      <c r="B2815" s="169"/>
      <c r="C2815" s="169"/>
      <c r="D2815" s="169"/>
      <c r="E2815" s="169" t="s">
        <v>2581</v>
      </c>
      <c r="F2815" s="150">
        <v>0</v>
      </c>
      <c r="G2815" s="169"/>
      <c r="H2815" s="351" t="s">
        <v>2582</v>
      </c>
      <c r="I2815" s="351"/>
      <c r="J2815" s="150">
        <v>10.35</v>
      </c>
    </row>
    <row r="2816" spans="1:10" ht="15.75" thickBot="1" x14ac:dyDescent="0.3">
      <c r="A2816" s="161"/>
      <c r="B2816" s="161"/>
      <c r="C2816" s="161"/>
      <c r="D2816" s="161"/>
      <c r="E2816" s="161"/>
      <c r="F2816" s="161"/>
      <c r="G2816" s="161" t="s">
        <v>1056</v>
      </c>
      <c r="H2816" s="151">
        <v>13</v>
      </c>
      <c r="I2816" s="161" t="s">
        <v>1057</v>
      </c>
      <c r="J2816" s="162">
        <v>134.55000000000001</v>
      </c>
    </row>
    <row r="2817" spans="1:10" ht="15.75" thickTop="1" x14ac:dyDescent="0.25">
      <c r="A2817" s="152"/>
      <c r="B2817" s="152"/>
      <c r="C2817" s="152"/>
      <c r="D2817" s="152"/>
      <c r="E2817" s="152"/>
      <c r="F2817" s="152"/>
      <c r="G2817" s="152"/>
      <c r="H2817" s="152"/>
      <c r="I2817" s="152"/>
      <c r="J2817" s="152"/>
    </row>
    <row r="2818" spans="1:10" x14ac:dyDescent="0.25">
      <c r="A2818" s="170" t="s">
        <v>2570</v>
      </c>
      <c r="B2818" s="139" t="s">
        <v>1029</v>
      </c>
      <c r="C2818" s="170" t="s">
        <v>1030</v>
      </c>
      <c r="D2818" s="170" t="s">
        <v>1031</v>
      </c>
      <c r="E2818" s="352" t="s">
        <v>1032</v>
      </c>
      <c r="F2818" s="352"/>
      <c r="G2818" s="140" t="s">
        <v>1033</v>
      </c>
      <c r="H2818" s="139" t="s">
        <v>1034</v>
      </c>
      <c r="I2818" s="139" t="s">
        <v>1035</v>
      </c>
      <c r="J2818" s="139" t="s">
        <v>1036</v>
      </c>
    </row>
    <row r="2819" spans="1:10" ht="14.45" customHeight="1" x14ac:dyDescent="0.25">
      <c r="A2819" s="171" t="s">
        <v>1037</v>
      </c>
      <c r="B2819" s="136" t="s">
        <v>1023</v>
      </c>
      <c r="C2819" s="171" t="s">
        <v>773</v>
      </c>
      <c r="D2819" s="171" t="s">
        <v>1024</v>
      </c>
      <c r="E2819" s="353" t="s">
        <v>1866</v>
      </c>
      <c r="F2819" s="353"/>
      <c r="G2819" s="137" t="s">
        <v>141</v>
      </c>
      <c r="H2819" s="141">
        <v>1</v>
      </c>
      <c r="I2819" s="138">
        <v>8.1999999999999993</v>
      </c>
      <c r="J2819" s="138">
        <v>8.1999999999999993</v>
      </c>
    </row>
    <row r="2820" spans="1:10" x14ac:dyDescent="0.25">
      <c r="A2820" s="173" t="s">
        <v>1049</v>
      </c>
      <c r="B2820" s="146" t="s">
        <v>2818</v>
      </c>
      <c r="C2820" s="173" t="s">
        <v>773</v>
      </c>
      <c r="D2820" s="173" t="s">
        <v>2819</v>
      </c>
      <c r="E2820" s="349" t="s">
        <v>1325</v>
      </c>
      <c r="F2820" s="349"/>
      <c r="G2820" s="147" t="s">
        <v>1043</v>
      </c>
      <c r="H2820" s="148">
        <v>0.08</v>
      </c>
      <c r="I2820" s="149">
        <v>16.28</v>
      </c>
      <c r="J2820" s="149">
        <v>1.3</v>
      </c>
    </row>
    <row r="2821" spans="1:10" x14ac:dyDescent="0.25">
      <c r="A2821" s="173" t="s">
        <v>1049</v>
      </c>
      <c r="B2821" s="146" t="s">
        <v>1867</v>
      </c>
      <c r="C2821" s="173" t="s">
        <v>773</v>
      </c>
      <c r="D2821" s="173" t="s">
        <v>1868</v>
      </c>
      <c r="E2821" s="349" t="s">
        <v>1052</v>
      </c>
      <c r="F2821" s="349"/>
      <c r="G2821" s="147" t="s">
        <v>141</v>
      </c>
      <c r="H2821" s="148">
        <v>1.02</v>
      </c>
      <c r="I2821" s="149">
        <v>5.18</v>
      </c>
      <c r="J2821" s="149">
        <v>5.28</v>
      </c>
    </row>
    <row r="2822" spans="1:10" x14ac:dyDescent="0.25">
      <c r="A2822" s="173" t="s">
        <v>1049</v>
      </c>
      <c r="B2822" s="146" t="s">
        <v>2820</v>
      </c>
      <c r="C2822" s="173" t="s">
        <v>773</v>
      </c>
      <c r="D2822" s="173" t="s">
        <v>2020</v>
      </c>
      <c r="E2822" s="349" t="s">
        <v>1325</v>
      </c>
      <c r="F2822" s="349"/>
      <c r="G2822" s="147" t="s">
        <v>1043</v>
      </c>
      <c r="H2822" s="148">
        <v>0.08</v>
      </c>
      <c r="I2822" s="149">
        <v>20.34</v>
      </c>
      <c r="J2822" s="149">
        <v>1.62</v>
      </c>
    </row>
    <row r="2823" spans="1:10" x14ac:dyDescent="0.25">
      <c r="A2823" s="169"/>
      <c r="B2823" s="169"/>
      <c r="C2823" s="169"/>
      <c r="D2823" s="169"/>
      <c r="E2823" s="169" t="s">
        <v>1053</v>
      </c>
      <c r="F2823" s="150">
        <v>2.92</v>
      </c>
      <c r="G2823" s="169" t="s">
        <v>1054</v>
      </c>
      <c r="H2823" s="150">
        <v>0</v>
      </c>
      <c r="I2823" s="169" t="s">
        <v>1055</v>
      </c>
      <c r="J2823" s="150">
        <v>2.92</v>
      </c>
    </row>
    <row r="2824" spans="1:10" ht="14.45" customHeight="1" x14ac:dyDescent="0.25">
      <c r="A2824" s="169"/>
      <c r="B2824" s="169"/>
      <c r="C2824" s="169"/>
      <c r="D2824" s="169"/>
      <c r="E2824" s="169" t="s">
        <v>2581</v>
      </c>
      <c r="F2824" s="150">
        <v>0</v>
      </c>
      <c r="G2824" s="169"/>
      <c r="H2824" s="351" t="s">
        <v>2582</v>
      </c>
      <c r="I2824" s="351"/>
      <c r="J2824" s="150">
        <v>8.1999999999999993</v>
      </c>
    </row>
    <row r="2825" spans="1:10" ht="15.75" thickBot="1" x14ac:dyDescent="0.3">
      <c r="A2825" s="161"/>
      <c r="B2825" s="161"/>
      <c r="C2825" s="161"/>
      <c r="D2825" s="161"/>
      <c r="E2825" s="161"/>
      <c r="F2825" s="161"/>
      <c r="G2825" s="161" t="s">
        <v>1056</v>
      </c>
      <c r="H2825" s="151">
        <v>35</v>
      </c>
      <c r="I2825" s="161" t="s">
        <v>1057</v>
      </c>
      <c r="J2825" s="162">
        <v>287</v>
      </c>
    </row>
    <row r="2826" spans="1:10" ht="15.75" thickTop="1" x14ac:dyDescent="0.25">
      <c r="A2826" s="152"/>
      <c r="B2826" s="152"/>
      <c r="C2826" s="152"/>
      <c r="D2826" s="152"/>
      <c r="E2826" s="152"/>
      <c r="F2826" s="152"/>
      <c r="G2826" s="152"/>
      <c r="H2826" s="152"/>
      <c r="I2826" s="152"/>
      <c r="J2826" s="152"/>
    </row>
    <row r="2827" spans="1:10" x14ac:dyDescent="0.25">
      <c r="A2827" s="170" t="s">
        <v>2571</v>
      </c>
      <c r="B2827" s="139" t="s">
        <v>1029</v>
      </c>
      <c r="C2827" s="170" t="s">
        <v>1030</v>
      </c>
      <c r="D2827" s="170" t="s">
        <v>1031</v>
      </c>
      <c r="E2827" s="352" t="s">
        <v>1032</v>
      </c>
      <c r="F2827" s="352"/>
      <c r="G2827" s="140" t="s">
        <v>1033</v>
      </c>
      <c r="H2827" s="139" t="s">
        <v>1034</v>
      </c>
      <c r="I2827" s="139" t="s">
        <v>1035</v>
      </c>
      <c r="J2827" s="139" t="s">
        <v>1036</v>
      </c>
    </row>
    <row r="2828" spans="1:10" ht="14.45" customHeight="1" x14ac:dyDescent="0.25">
      <c r="A2828" s="171" t="s">
        <v>1037</v>
      </c>
      <c r="B2828" s="136" t="s">
        <v>1025</v>
      </c>
      <c r="C2828" s="171" t="s">
        <v>178</v>
      </c>
      <c r="D2828" s="171" t="s">
        <v>1026</v>
      </c>
      <c r="E2828" s="353" t="s">
        <v>1869</v>
      </c>
      <c r="F2828" s="353"/>
      <c r="G2828" s="137" t="s">
        <v>187</v>
      </c>
      <c r="H2828" s="141">
        <v>1</v>
      </c>
      <c r="I2828" s="138">
        <v>312.91000000000003</v>
      </c>
      <c r="J2828" s="138">
        <v>312.91000000000003</v>
      </c>
    </row>
    <row r="2829" spans="1:10" ht="25.5" x14ac:dyDescent="0.25">
      <c r="A2829" s="172" t="s">
        <v>1039</v>
      </c>
      <c r="B2829" s="142" t="s">
        <v>1588</v>
      </c>
      <c r="C2829" s="172" t="s">
        <v>180</v>
      </c>
      <c r="D2829" s="172" t="s">
        <v>1589</v>
      </c>
      <c r="E2829" s="350" t="s">
        <v>1042</v>
      </c>
      <c r="F2829" s="350"/>
      <c r="G2829" s="143" t="s">
        <v>1043</v>
      </c>
      <c r="H2829" s="144">
        <v>0.25</v>
      </c>
      <c r="I2829" s="145">
        <v>21.02</v>
      </c>
      <c r="J2829" s="145">
        <v>5.25</v>
      </c>
    </row>
    <row r="2830" spans="1:10" ht="25.5" x14ac:dyDescent="0.25">
      <c r="A2830" s="172" t="s">
        <v>1039</v>
      </c>
      <c r="B2830" s="142" t="s">
        <v>1586</v>
      </c>
      <c r="C2830" s="172" t="s">
        <v>180</v>
      </c>
      <c r="D2830" s="172" t="s">
        <v>1587</v>
      </c>
      <c r="E2830" s="350" t="s">
        <v>1042</v>
      </c>
      <c r="F2830" s="350"/>
      <c r="G2830" s="143" t="s">
        <v>1043</v>
      </c>
      <c r="H2830" s="144">
        <v>0.25</v>
      </c>
      <c r="I2830" s="145">
        <v>15.82</v>
      </c>
      <c r="J2830" s="145">
        <v>3.95</v>
      </c>
    </row>
    <row r="2831" spans="1:10" x14ac:dyDescent="0.25">
      <c r="A2831" s="173" t="s">
        <v>1049</v>
      </c>
      <c r="B2831" s="146" t="s">
        <v>1870</v>
      </c>
      <c r="C2831" s="173" t="s">
        <v>773</v>
      </c>
      <c r="D2831" s="173" t="s">
        <v>1871</v>
      </c>
      <c r="E2831" s="349" t="s">
        <v>1052</v>
      </c>
      <c r="F2831" s="349"/>
      <c r="G2831" s="147" t="s">
        <v>187</v>
      </c>
      <c r="H2831" s="148">
        <v>1</v>
      </c>
      <c r="I2831" s="149">
        <v>303.70999999999998</v>
      </c>
      <c r="J2831" s="149">
        <v>303.70999999999998</v>
      </c>
    </row>
    <row r="2832" spans="1:10" x14ac:dyDescent="0.25">
      <c r="A2832" s="169"/>
      <c r="B2832" s="169"/>
      <c r="C2832" s="169"/>
      <c r="D2832" s="169"/>
      <c r="E2832" s="169" t="s">
        <v>1053</v>
      </c>
      <c r="F2832" s="150">
        <v>7.44</v>
      </c>
      <c r="G2832" s="169" t="s">
        <v>1054</v>
      </c>
      <c r="H2832" s="150">
        <v>0</v>
      </c>
      <c r="I2832" s="169" t="s">
        <v>1055</v>
      </c>
      <c r="J2832" s="150">
        <v>7.44</v>
      </c>
    </row>
    <row r="2833" spans="1:10" ht="14.45" customHeight="1" x14ac:dyDescent="0.25">
      <c r="A2833" s="169"/>
      <c r="B2833" s="169"/>
      <c r="C2833" s="169"/>
      <c r="D2833" s="169"/>
      <c r="E2833" s="169" t="s">
        <v>2581</v>
      </c>
      <c r="F2833" s="150">
        <v>0</v>
      </c>
      <c r="G2833" s="169"/>
      <c r="H2833" s="351" t="s">
        <v>2582</v>
      </c>
      <c r="I2833" s="351"/>
      <c r="J2833" s="150">
        <v>312.91000000000003</v>
      </c>
    </row>
    <row r="2834" spans="1:10" ht="15.75" thickBot="1" x14ac:dyDescent="0.3">
      <c r="A2834" s="161"/>
      <c r="B2834" s="161"/>
      <c r="C2834" s="161"/>
      <c r="D2834" s="161"/>
      <c r="E2834" s="161"/>
      <c r="F2834" s="161"/>
      <c r="G2834" s="161" t="s">
        <v>1056</v>
      </c>
      <c r="H2834" s="151">
        <v>1</v>
      </c>
      <c r="I2834" s="161" t="s">
        <v>1057</v>
      </c>
      <c r="J2834" s="162">
        <v>312.91000000000003</v>
      </c>
    </row>
    <row r="2835" spans="1:10" ht="15.75" thickTop="1" x14ac:dyDescent="0.25">
      <c r="A2835" s="152"/>
      <c r="B2835" s="152"/>
      <c r="C2835" s="152"/>
      <c r="D2835" s="152"/>
      <c r="E2835" s="152"/>
      <c r="F2835" s="152"/>
      <c r="G2835" s="152"/>
      <c r="H2835" s="152"/>
      <c r="I2835" s="152"/>
      <c r="J2835" s="152"/>
    </row>
    <row r="2836" spans="1:10" x14ac:dyDescent="0.25">
      <c r="A2836" s="170" t="s">
        <v>2572</v>
      </c>
      <c r="B2836" s="139" t="s">
        <v>1029</v>
      </c>
      <c r="C2836" s="170" t="s">
        <v>1030</v>
      </c>
      <c r="D2836" s="170" t="s">
        <v>1031</v>
      </c>
      <c r="E2836" s="352" t="s">
        <v>1032</v>
      </c>
      <c r="F2836" s="352"/>
      <c r="G2836" s="140" t="s">
        <v>1033</v>
      </c>
      <c r="H2836" s="139" t="s">
        <v>1034</v>
      </c>
      <c r="I2836" s="139" t="s">
        <v>1035</v>
      </c>
      <c r="J2836" s="139" t="s">
        <v>1036</v>
      </c>
    </row>
    <row r="2837" spans="1:10" ht="25.5" x14ac:dyDescent="0.25">
      <c r="A2837" s="171" t="s">
        <v>1037</v>
      </c>
      <c r="B2837" s="136" t="s">
        <v>1027</v>
      </c>
      <c r="C2837" s="171" t="s">
        <v>746</v>
      </c>
      <c r="D2837" s="171" t="s">
        <v>2573</v>
      </c>
      <c r="E2837" s="353">
        <v>69.2</v>
      </c>
      <c r="F2837" s="353"/>
      <c r="G2837" s="137" t="s">
        <v>187</v>
      </c>
      <c r="H2837" s="141">
        <v>1</v>
      </c>
      <c r="I2837" s="138">
        <v>32.44</v>
      </c>
      <c r="J2837" s="138">
        <v>32.44</v>
      </c>
    </row>
    <row r="2838" spans="1:10" ht="38.25" x14ac:dyDescent="0.25">
      <c r="A2838" s="173" t="s">
        <v>1049</v>
      </c>
      <c r="B2838" s="146" t="s">
        <v>2787</v>
      </c>
      <c r="C2838" s="173" t="s">
        <v>746</v>
      </c>
      <c r="D2838" s="173" t="s">
        <v>2788</v>
      </c>
      <c r="E2838" s="349" t="s">
        <v>1325</v>
      </c>
      <c r="F2838" s="349"/>
      <c r="G2838" s="147" t="s">
        <v>1685</v>
      </c>
      <c r="H2838" s="148">
        <v>0.25</v>
      </c>
      <c r="I2838" s="149">
        <v>22.97</v>
      </c>
      <c r="J2838" s="149">
        <v>5.74</v>
      </c>
    </row>
    <row r="2839" spans="1:10" ht="38.25" x14ac:dyDescent="0.25">
      <c r="A2839" s="173" t="s">
        <v>1049</v>
      </c>
      <c r="B2839" s="146" t="s">
        <v>2789</v>
      </c>
      <c r="C2839" s="173" t="s">
        <v>746</v>
      </c>
      <c r="D2839" s="173" t="s">
        <v>2790</v>
      </c>
      <c r="E2839" s="349" t="s">
        <v>1325</v>
      </c>
      <c r="F2839" s="349"/>
      <c r="G2839" s="147" t="s">
        <v>1685</v>
      </c>
      <c r="H2839" s="148">
        <v>0.5</v>
      </c>
      <c r="I2839" s="149">
        <v>15.76</v>
      </c>
      <c r="J2839" s="149">
        <v>7.88</v>
      </c>
    </row>
    <row r="2840" spans="1:10" ht="38.25" x14ac:dyDescent="0.25">
      <c r="A2840" s="173" t="s">
        <v>1049</v>
      </c>
      <c r="B2840" s="146" t="s">
        <v>1872</v>
      </c>
      <c r="C2840" s="173" t="s">
        <v>746</v>
      </c>
      <c r="D2840" s="173" t="s">
        <v>1873</v>
      </c>
      <c r="E2840" s="349" t="s">
        <v>1052</v>
      </c>
      <c r="F2840" s="349"/>
      <c r="G2840" s="147" t="s">
        <v>692</v>
      </c>
      <c r="H2840" s="148">
        <v>1</v>
      </c>
      <c r="I2840" s="149">
        <v>18.82</v>
      </c>
      <c r="J2840" s="149">
        <v>18.82</v>
      </c>
    </row>
    <row r="2841" spans="1:10" x14ac:dyDescent="0.25">
      <c r="A2841" s="169"/>
      <c r="B2841" s="169"/>
      <c r="C2841" s="169"/>
      <c r="D2841" s="169"/>
      <c r="E2841" s="169" t="s">
        <v>1053</v>
      </c>
      <c r="F2841" s="150">
        <v>13.62</v>
      </c>
      <c r="G2841" s="169" t="s">
        <v>1054</v>
      </c>
      <c r="H2841" s="150">
        <v>0</v>
      </c>
      <c r="I2841" s="169" t="s">
        <v>1055</v>
      </c>
      <c r="J2841" s="150">
        <v>13.62</v>
      </c>
    </row>
    <row r="2842" spans="1:10" ht="14.45" customHeight="1" x14ac:dyDescent="0.25">
      <c r="A2842" s="169"/>
      <c r="B2842" s="169"/>
      <c r="C2842" s="169"/>
      <c r="D2842" s="169"/>
      <c r="E2842" s="169" t="s">
        <v>2581</v>
      </c>
      <c r="F2842" s="150">
        <v>0</v>
      </c>
      <c r="G2842" s="169"/>
      <c r="H2842" s="351" t="s">
        <v>2582</v>
      </c>
      <c r="I2842" s="351"/>
      <c r="J2842" s="150">
        <v>32.44</v>
      </c>
    </row>
    <row r="2843" spans="1:10" ht="15.75" thickBot="1" x14ac:dyDescent="0.3">
      <c r="A2843" s="161"/>
      <c r="B2843" s="161"/>
      <c r="C2843" s="161"/>
      <c r="D2843" s="161"/>
      <c r="E2843" s="161"/>
      <c r="F2843" s="161"/>
      <c r="G2843" s="161" t="s">
        <v>1056</v>
      </c>
      <c r="H2843" s="151">
        <v>1</v>
      </c>
      <c r="I2843" s="161" t="s">
        <v>1057</v>
      </c>
      <c r="J2843" s="162">
        <v>32.44</v>
      </c>
    </row>
    <row r="2844" spans="1:10" ht="15.75" thickTop="1" x14ac:dyDescent="0.25">
      <c r="A2844" s="152"/>
      <c r="B2844" s="152"/>
      <c r="C2844" s="152"/>
      <c r="D2844" s="152"/>
      <c r="E2844" s="152"/>
      <c r="F2844" s="152"/>
      <c r="G2844" s="152"/>
      <c r="H2844" s="152"/>
      <c r="I2844" s="152"/>
      <c r="J2844" s="152"/>
    </row>
    <row r="2845" spans="1:10" x14ac:dyDescent="0.25">
      <c r="A2845" s="174" t="s">
        <v>1791</v>
      </c>
      <c r="B2845" s="174"/>
      <c r="C2845" s="174"/>
      <c r="D2845" s="174" t="s">
        <v>16</v>
      </c>
      <c r="E2845" s="174"/>
      <c r="F2845" s="354"/>
      <c r="G2845" s="354"/>
      <c r="H2845" s="166"/>
      <c r="I2845" s="174"/>
      <c r="J2845" s="167">
        <v>66152.11</v>
      </c>
    </row>
    <row r="2846" spans="1:10" x14ac:dyDescent="0.25">
      <c r="A2846" s="170" t="s">
        <v>979</v>
      </c>
      <c r="B2846" s="139" t="s">
        <v>1029</v>
      </c>
      <c r="C2846" s="170" t="s">
        <v>1030</v>
      </c>
      <c r="D2846" s="170" t="s">
        <v>1031</v>
      </c>
      <c r="E2846" s="352" t="s">
        <v>1032</v>
      </c>
      <c r="F2846" s="352"/>
      <c r="G2846" s="140" t="s">
        <v>1033</v>
      </c>
      <c r="H2846" s="139" t="s">
        <v>1034</v>
      </c>
      <c r="I2846" s="139" t="s">
        <v>1035</v>
      </c>
      <c r="J2846" s="139" t="s">
        <v>1036</v>
      </c>
    </row>
    <row r="2847" spans="1:10" ht="14.45" customHeight="1" x14ac:dyDescent="0.25">
      <c r="A2847" s="171" t="s">
        <v>1037</v>
      </c>
      <c r="B2847" s="136" t="s">
        <v>562</v>
      </c>
      <c r="C2847" s="171" t="s">
        <v>178</v>
      </c>
      <c r="D2847" s="171" t="s">
        <v>563</v>
      </c>
      <c r="E2847" s="353" t="s">
        <v>1129</v>
      </c>
      <c r="F2847" s="353"/>
      <c r="G2847" s="137" t="s">
        <v>187</v>
      </c>
      <c r="H2847" s="141">
        <v>1</v>
      </c>
      <c r="I2847" s="138">
        <v>423.73</v>
      </c>
      <c r="J2847" s="138">
        <v>423.73</v>
      </c>
    </row>
    <row r="2848" spans="1:10" ht="25.5" x14ac:dyDescent="0.25">
      <c r="A2848" s="172" t="s">
        <v>1039</v>
      </c>
      <c r="B2848" s="142" t="s">
        <v>1298</v>
      </c>
      <c r="C2848" s="172" t="s">
        <v>180</v>
      </c>
      <c r="D2848" s="172" t="s">
        <v>1299</v>
      </c>
      <c r="E2848" s="350" t="s">
        <v>1042</v>
      </c>
      <c r="F2848" s="350"/>
      <c r="G2848" s="143" t="s">
        <v>1043</v>
      </c>
      <c r="H2848" s="144">
        <v>3.63</v>
      </c>
      <c r="I2848" s="145">
        <v>20.81</v>
      </c>
      <c r="J2848" s="145">
        <v>75.540000000000006</v>
      </c>
    </row>
    <row r="2849" spans="1:10" ht="25.5" x14ac:dyDescent="0.25">
      <c r="A2849" s="172" t="s">
        <v>1039</v>
      </c>
      <c r="B2849" s="142" t="s">
        <v>1063</v>
      </c>
      <c r="C2849" s="172" t="s">
        <v>180</v>
      </c>
      <c r="D2849" s="172" t="s">
        <v>1064</v>
      </c>
      <c r="E2849" s="350" t="s">
        <v>1042</v>
      </c>
      <c r="F2849" s="350"/>
      <c r="G2849" s="143" t="s">
        <v>1043</v>
      </c>
      <c r="H2849" s="144">
        <v>11</v>
      </c>
      <c r="I2849" s="145">
        <v>14.76</v>
      </c>
      <c r="J2849" s="145">
        <v>162.36000000000001</v>
      </c>
    </row>
    <row r="2850" spans="1:10" ht="26.45" customHeight="1" x14ac:dyDescent="0.25">
      <c r="A2850" s="172" t="s">
        <v>1039</v>
      </c>
      <c r="B2850" s="142" t="s">
        <v>1875</v>
      </c>
      <c r="C2850" s="172" t="s">
        <v>180</v>
      </c>
      <c r="D2850" s="172" t="s">
        <v>1876</v>
      </c>
      <c r="E2850" s="350" t="s">
        <v>1129</v>
      </c>
      <c r="F2850" s="350"/>
      <c r="G2850" s="143" t="s">
        <v>187</v>
      </c>
      <c r="H2850" s="144">
        <v>1</v>
      </c>
      <c r="I2850" s="145">
        <v>21.43</v>
      </c>
      <c r="J2850" s="145">
        <v>21.43</v>
      </c>
    </row>
    <row r="2851" spans="1:10" x14ac:dyDescent="0.25">
      <c r="A2851" s="173" t="s">
        <v>1049</v>
      </c>
      <c r="B2851" s="146" t="s">
        <v>828</v>
      </c>
      <c r="C2851" s="173" t="s">
        <v>180</v>
      </c>
      <c r="D2851" s="173" t="s">
        <v>1877</v>
      </c>
      <c r="E2851" s="349" t="s">
        <v>1052</v>
      </c>
      <c r="F2851" s="349"/>
      <c r="G2851" s="147" t="s">
        <v>144</v>
      </c>
      <c r="H2851" s="148">
        <v>4.0599999999999996</v>
      </c>
      <c r="I2851" s="149">
        <v>4.2699999999999996</v>
      </c>
      <c r="J2851" s="149">
        <v>17.329999999999998</v>
      </c>
    </row>
    <row r="2852" spans="1:10" ht="25.5" x14ac:dyDescent="0.25">
      <c r="A2852" s="173" t="s">
        <v>1049</v>
      </c>
      <c r="B2852" s="146" t="s">
        <v>1557</v>
      </c>
      <c r="C2852" s="173" t="s">
        <v>180</v>
      </c>
      <c r="D2852" s="173" t="s">
        <v>1558</v>
      </c>
      <c r="E2852" s="349" t="s">
        <v>1052</v>
      </c>
      <c r="F2852" s="349"/>
      <c r="G2852" s="147" t="s">
        <v>184</v>
      </c>
      <c r="H2852" s="148">
        <v>0.4</v>
      </c>
      <c r="I2852" s="149">
        <v>66.67</v>
      </c>
      <c r="J2852" s="149">
        <v>26.66</v>
      </c>
    </row>
    <row r="2853" spans="1:10" x14ac:dyDescent="0.25">
      <c r="A2853" s="173" t="s">
        <v>1049</v>
      </c>
      <c r="B2853" s="146" t="s">
        <v>1878</v>
      </c>
      <c r="C2853" s="173" t="s">
        <v>180</v>
      </c>
      <c r="D2853" s="173" t="s">
        <v>1879</v>
      </c>
      <c r="E2853" s="349" t="s">
        <v>1052</v>
      </c>
      <c r="F2853" s="349"/>
      <c r="G2853" s="147" t="s">
        <v>1880</v>
      </c>
      <c r="H2853" s="148">
        <v>2.89</v>
      </c>
      <c r="I2853" s="149">
        <v>19.170000000000002</v>
      </c>
      <c r="J2853" s="149">
        <v>55.4</v>
      </c>
    </row>
    <row r="2854" spans="1:10" ht="25.5" x14ac:dyDescent="0.25">
      <c r="A2854" s="173" t="s">
        <v>1049</v>
      </c>
      <c r="B2854" s="146" t="s">
        <v>1561</v>
      </c>
      <c r="C2854" s="173" t="s">
        <v>180</v>
      </c>
      <c r="D2854" s="173" t="s">
        <v>1562</v>
      </c>
      <c r="E2854" s="349" t="s">
        <v>1052</v>
      </c>
      <c r="F2854" s="349"/>
      <c r="G2854" s="147" t="s">
        <v>184</v>
      </c>
      <c r="H2854" s="148">
        <v>0.21</v>
      </c>
      <c r="I2854" s="149">
        <v>70.02</v>
      </c>
      <c r="J2854" s="149">
        <v>14.7</v>
      </c>
    </row>
    <row r="2855" spans="1:10" ht="25.5" x14ac:dyDescent="0.25">
      <c r="A2855" s="173" t="s">
        <v>1049</v>
      </c>
      <c r="B2855" s="146" t="s">
        <v>1881</v>
      </c>
      <c r="C2855" s="173" t="s">
        <v>180</v>
      </c>
      <c r="D2855" s="173" t="s">
        <v>1882</v>
      </c>
      <c r="E2855" s="349" t="s">
        <v>1052</v>
      </c>
      <c r="F2855" s="349"/>
      <c r="G2855" s="147" t="s">
        <v>187</v>
      </c>
      <c r="H2855" s="148">
        <v>117</v>
      </c>
      <c r="I2855" s="149">
        <v>0.43</v>
      </c>
      <c r="J2855" s="149">
        <v>50.31</v>
      </c>
    </row>
    <row r="2856" spans="1:10" x14ac:dyDescent="0.25">
      <c r="A2856" s="169"/>
      <c r="B2856" s="169"/>
      <c r="C2856" s="169"/>
      <c r="D2856" s="169"/>
      <c r="E2856" s="169" t="s">
        <v>1053</v>
      </c>
      <c r="F2856" s="150">
        <v>193.04</v>
      </c>
      <c r="G2856" s="169" t="s">
        <v>1054</v>
      </c>
      <c r="H2856" s="150">
        <v>0</v>
      </c>
      <c r="I2856" s="169" t="s">
        <v>1055</v>
      </c>
      <c r="J2856" s="150">
        <v>193.04</v>
      </c>
    </row>
    <row r="2857" spans="1:10" ht="14.45" customHeight="1" x14ac:dyDescent="0.25">
      <c r="A2857" s="169"/>
      <c r="B2857" s="169"/>
      <c r="C2857" s="169"/>
      <c r="D2857" s="169"/>
      <c r="E2857" s="169" t="s">
        <v>2581</v>
      </c>
      <c r="F2857" s="150">
        <v>0</v>
      </c>
      <c r="G2857" s="169"/>
      <c r="H2857" s="351" t="s">
        <v>2582</v>
      </c>
      <c r="I2857" s="351"/>
      <c r="J2857" s="150">
        <v>423.73</v>
      </c>
    </row>
    <row r="2858" spans="1:10" ht="15.75" thickBot="1" x14ac:dyDescent="0.3">
      <c r="A2858" s="161"/>
      <c r="B2858" s="161"/>
      <c r="C2858" s="161"/>
      <c r="D2858" s="161"/>
      <c r="E2858" s="161"/>
      <c r="F2858" s="161"/>
      <c r="G2858" s="161" t="s">
        <v>1056</v>
      </c>
      <c r="H2858" s="151">
        <v>3</v>
      </c>
      <c r="I2858" s="161" t="s">
        <v>1057</v>
      </c>
      <c r="J2858" s="162">
        <v>1271.19</v>
      </c>
    </row>
    <row r="2859" spans="1:10" ht="15.75" thickTop="1" x14ac:dyDescent="0.25">
      <c r="A2859" s="152"/>
      <c r="B2859" s="152"/>
      <c r="C2859" s="152"/>
      <c r="D2859" s="152"/>
      <c r="E2859" s="152"/>
      <c r="F2859" s="152"/>
      <c r="G2859" s="152"/>
      <c r="H2859" s="152"/>
      <c r="I2859" s="152"/>
      <c r="J2859" s="152"/>
    </row>
    <row r="2860" spans="1:10" x14ac:dyDescent="0.25">
      <c r="A2860" s="170" t="s">
        <v>985</v>
      </c>
      <c r="B2860" s="139" t="s">
        <v>1029</v>
      </c>
      <c r="C2860" s="170" t="s">
        <v>1030</v>
      </c>
      <c r="D2860" s="170" t="s">
        <v>1031</v>
      </c>
      <c r="E2860" s="352" t="s">
        <v>1032</v>
      </c>
      <c r="F2860" s="352"/>
      <c r="G2860" s="140" t="s">
        <v>1033</v>
      </c>
      <c r="H2860" s="139" t="s">
        <v>1034</v>
      </c>
      <c r="I2860" s="139" t="s">
        <v>1035</v>
      </c>
      <c r="J2860" s="139" t="s">
        <v>1036</v>
      </c>
    </row>
    <row r="2861" spans="1:10" ht="39.6" customHeight="1" x14ac:dyDescent="0.25">
      <c r="A2861" s="171" t="s">
        <v>1037</v>
      </c>
      <c r="B2861" s="136" t="s">
        <v>565</v>
      </c>
      <c r="C2861" s="171" t="s">
        <v>178</v>
      </c>
      <c r="D2861" s="171" t="s">
        <v>566</v>
      </c>
      <c r="E2861" s="353" t="s">
        <v>1713</v>
      </c>
      <c r="F2861" s="353"/>
      <c r="G2861" s="137" t="s">
        <v>375</v>
      </c>
      <c r="H2861" s="141">
        <v>1</v>
      </c>
      <c r="I2861" s="138">
        <v>773.47</v>
      </c>
      <c r="J2861" s="138">
        <v>773.47</v>
      </c>
    </row>
    <row r="2862" spans="1:10" ht="26.45" customHeight="1" x14ac:dyDescent="0.25">
      <c r="A2862" s="172" t="s">
        <v>1039</v>
      </c>
      <c r="B2862" s="142" t="s">
        <v>1144</v>
      </c>
      <c r="C2862" s="172" t="s">
        <v>180</v>
      </c>
      <c r="D2862" s="172" t="s">
        <v>1145</v>
      </c>
      <c r="E2862" s="350" t="s">
        <v>1146</v>
      </c>
      <c r="F2862" s="350"/>
      <c r="G2862" s="143" t="s">
        <v>184</v>
      </c>
      <c r="H2862" s="144">
        <v>1.3</v>
      </c>
      <c r="I2862" s="145">
        <v>58.39</v>
      </c>
      <c r="J2862" s="145">
        <v>75.900000000000006</v>
      </c>
    </row>
    <row r="2863" spans="1:10" ht="26.45" customHeight="1" x14ac:dyDescent="0.25">
      <c r="A2863" s="172" t="s">
        <v>1039</v>
      </c>
      <c r="B2863" s="142" t="s">
        <v>1883</v>
      </c>
      <c r="C2863" s="172" t="s">
        <v>180</v>
      </c>
      <c r="D2863" s="172" t="s">
        <v>1884</v>
      </c>
      <c r="E2863" s="350" t="s">
        <v>1078</v>
      </c>
      <c r="F2863" s="350"/>
      <c r="G2863" s="143" t="s">
        <v>184</v>
      </c>
      <c r="H2863" s="144">
        <v>4.48E-2</v>
      </c>
      <c r="I2863" s="145">
        <v>286.73</v>
      </c>
      <c r="J2863" s="145">
        <v>12.84</v>
      </c>
    </row>
    <row r="2864" spans="1:10" ht="38.25" x14ac:dyDescent="0.25">
      <c r="A2864" s="172" t="s">
        <v>1039</v>
      </c>
      <c r="B2864" s="142" t="s">
        <v>1885</v>
      </c>
      <c r="C2864" s="172" t="s">
        <v>180</v>
      </c>
      <c r="D2864" s="172" t="s">
        <v>1886</v>
      </c>
      <c r="E2864" s="350" t="s">
        <v>1199</v>
      </c>
      <c r="F2864" s="350"/>
      <c r="G2864" s="143" t="s">
        <v>179</v>
      </c>
      <c r="H2864" s="144">
        <v>3.9</v>
      </c>
      <c r="I2864" s="145">
        <v>109.02</v>
      </c>
      <c r="J2864" s="145">
        <v>425.17</v>
      </c>
    </row>
    <row r="2865" spans="1:10" ht="38.25" x14ac:dyDescent="0.25">
      <c r="A2865" s="172" t="s">
        <v>1039</v>
      </c>
      <c r="B2865" s="142" t="s">
        <v>1887</v>
      </c>
      <c r="C2865" s="172" t="s">
        <v>180</v>
      </c>
      <c r="D2865" s="172" t="s">
        <v>2821</v>
      </c>
      <c r="E2865" s="350" t="s">
        <v>1042</v>
      </c>
      <c r="F2865" s="350"/>
      <c r="G2865" s="143" t="s">
        <v>184</v>
      </c>
      <c r="H2865" s="144">
        <v>1.95E-2</v>
      </c>
      <c r="I2865" s="145">
        <v>257.33999999999997</v>
      </c>
      <c r="J2865" s="145">
        <v>5.01</v>
      </c>
    </row>
    <row r="2866" spans="1:10" ht="51" x14ac:dyDescent="0.25">
      <c r="A2866" s="172" t="s">
        <v>1039</v>
      </c>
      <c r="B2866" s="142" t="s">
        <v>1888</v>
      </c>
      <c r="C2866" s="172" t="s">
        <v>180</v>
      </c>
      <c r="D2866" s="172" t="s">
        <v>2822</v>
      </c>
      <c r="E2866" s="350" t="s">
        <v>1042</v>
      </c>
      <c r="F2866" s="350"/>
      <c r="G2866" s="143" t="s">
        <v>184</v>
      </c>
      <c r="H2866" s="144">
        <v>0.11700000000000001</v>
      </c>
      <c r="I2866" s="145">
        <v>338.38</v>
      </c>
      <c r="J2866" s="145">
        <v>39.590000000000003</v>
      </c>
    </row>
    <row r="2867" spans="1:10" ht="25.5" x14ac:dyDescent="0.25">
      <c r="A2867" s="172" t="s">
        <v>1039</v>
      </c>
      <c r="B2867" s="142" t="s">
        <v>1889</v>
      </c>
      <c r="C2867" s="172" t="s">
        <v>186</v>
      </c>
      <c r="D2867" s="172" t="s">
        <v>1890</v>
      </c>
      <c r="E2867" s="350" t="s">
        <v>1263</v>
      </c>
      <c r="F2867" s="350"/>
      <c r="G2867" s="143" t="s">
        <v>179</v>
      </c>
      <c r="H2867" s="144">
        <v>0.54</v>
      </c>
      <c r="I2867" s="145">
        <v>118.14</v>
      </c>
      <c r="J2867" s="145">
        <v>63.79</v>
      </c>
    </row>
    <row r="2868" spans="1:10" ht="25.5" x14ac:dyDescent="0.25">
      <c r="A2868" s="172" t="s">
        <v>1039</v>
      </c>
      <c r="B2868" s="142" t="s">
        <v>1298</v>
      </c>
      <c r="C2868" s="172" t="s">
        <v>180</v>
      </c>
      <c r="D2868" s="172" t="s">
        <v>1299</v>
      </c>
      <c r="E2868" s="350" t="s">
        <v>1042</v>
      </c>
      <c r="F2868" s="350"/>
      <c r="G2868" s="143" t="s">
        <v>1043</v>
      </c>
      <c r="H2868" s="144">
        <v>4.25</v>
      </c>
      <c r="I2868" s="145">
        <v>20.81</v>
      </c>
      <c r="J2868" s="145">
        <v>88.44</v>
      </c>
    </row>
    <row r="2869" spans="1:10" ht="25.5" x14ac:dyDescent="0.25">
      <c r="A2869" s="172" t="s">
        <v>1039</v>
      </c>
      <c r="B2869" s="142" t="s">
        <v>1063</v>
      </c>
      <c r="C2869" s="172" t="s">
        <v>180</v>
      </c>
      <c r="D2869" s="172" t="s">
        <v>1064</v>
      </c>
      <c r="E2869" s="350" t="s">
        <v>1042</v>
      </c>
      <c r="F2869" s="350"/>
      <c r="G2869" s="143" t="s">
        <v>1043</v>
      </c>
      <c r="H2869" s="144">
        <v>4.25</v>
      </c>
      <c r="I2869" s="145">
        <v>14.76</v>
      </c>
      <c r="J2869" s="145">
        <v>62.73</v>
      </c>
    </row>
    <row r="2870" spans="1:10" x14ac:dyDescent="0.25">
      <c r="A2870" s="169"/>
      <c r="B2870" s="169"/>
      <c r="C2870" s="169"/>
      <c r="D2870" s="169"/>
      <c r="E2870" s="169" t="s">
        <v>1053</v>
      </c>
      <c r="F2870" s="150">
        <v>404.06</v>
      </c>
      <c r="G2870" s="169" t="s">
        <v>1054</v>
      </c>
      <c r="H2870" s="150">
        <v>0</v>
      </c>
      <c r="I2870" s="169" t="s">
        <v>1055</v>
      </c>
      <c r="J2870" s="150">
        <v>404.06</v>
      </c>
    </row>
    <row r="2871" spans="1:10" ht="14.45" customHeight="1" x14ac:dyDescent="0.25">
      <c r="A2871" s="169"/>
      <c r="B2871" s="169"/>
      <c r="C2871" s="169"/>
      <c r="D2871" s="169"/>
      <c r="E2871" s="169" t="s">
        <v>2581</v>
      </c>
      <c r="F2871" s="150">
        <v>0</v>
      </c>
      <c r="G2871" s="169"/>
      <c r="H2871" s="351" t="s">
        <v>2582</v>
      </c>
      <c r="I2871" s="351"/>
      <c r="J2871" s="150">
        <v>773.47</v>
      </c>
    </row>
    <row r="2872" spans="1:10" ht="15.75" thickBot="1" x14ac:dyDescent="0.3">
      <c r="A2872" s="161"/>
      <c r="B2872" s="161"/>
      <c r="C2872" s="161"/>
      <c r="D2872" s="161"/>
      <c r="E2872" s="161"/>
      <c r="F2872" s="161"/>
      <c r="G2872" s="161" t="s">
        <v>1056</v>
      </c>
      <c r="H2872" s="151">
        <v>1</v>
      </c>
      <c r="I2872" s="161" t="s">
        <v>1057</v>
      </c>
      <c r="J2872" s="162">
        <v>773.47</v>
      </c>
    </row>
    <row r="2873" spans="1:10" ht="15.75" thickTop="1" x14ac:dyDescent="0.25">
      <c r="A2873" s="152"/>
      <c r="B2873" s="152"/>
      <c r="C2873" s="152"/>
      <c r="D2873" s="152"/>
      <c r="E2873" s="152"/>
      <c r="F2873" s="152"/>
      <c r="G2873" s="152"/>
      <c r="H2873" s="152"/>
      <c r="I2873" s="152"/>
      <c r="J2873" s="152"/>
    </row>
    <row r="2874" spans="1:10" x14ac:dyDescent="0.25">
      <c r="A2874" s="170" t="s">
        <v>1003</v>
      </c>
      <c r="B2874" s="139" t="s">
        <v>1029</v>
      </c>
      <c r="C2874" s="170" t="s">
        <v>1030</v>
      </c>
      <c r="D2874" s="170" t="s">
        <v>1031</v>
      </c>
      <c r="E2874" s="352" t="s">
        <v>1032</v>
      </c>
      <c r="F2874" s="352"/>
      <c r="G2874" s="140" t="s">
        <v>1033</v>
      </c>
      <c r="H2874" s="139" t="s">
        <v>1034</v>
      </c>
      <c r="I2874" s="139" t="s">
        <v>1035</v>
      </c>
      <c r="J2874" s="139" t="s">
        <v>1036</v>
      </c>
    </row>
    <row r="2875" spans="1:10" ht="39.6" customHeight="1" x14ac:dyDescent="0.25">
      <c r="A2875" s="171" t="s">
        <v>1037</v>
      </c>
      <c r="B2875" s="136" t="s">
        <v>2267</v>
      </c>
      <c r="C2875" s="171" t="s">
        <v>180</v>
      </c>
      <c r="D2875" s="171" t="s">
        <v>2268</v>
      </c>
      <c r="E2875" s="353" t="s">
        <v>1129</v>
      </c>
      <c r="F2875" s="353"/>
      <c r="G2875" s="137" t="s">
        <v>187</v>
      </c>
      <c r="H2875" s="141">
        <v>1</v>
      </c>
      <c r="I2875" s="138">
        <v>200.78</v>
      </c>
      <c r="J2875" s="138">
        <v>200.78</v>
      </c>
    </row>
    <row r="2876" spans="1:10" ht="26.45" customHeight="1" x14ac:dyDescent="0.25">
      <c r="A2876" s="172" t="s">
        <v>1039</v>
      </c>
      <c r="B2876" s="142" t="s">
        <v>1414</v>
      </c>
      <c r="C2876" s="172" t="s">
        <v>180</v>
      </c>
      <c r="D2876" s="172" t="s">
        <v>1415</v>
      </c>
      <c r="E2876" s="350" t="s">
        <v>1078</v>
      </c>
      <c r="F2876" s="350"/>
      <c r="G2876" s="143" t="s">
        <v>184</v>
      </c>
      <c r="H2876" s="144">
        <v>2.23E-2</v>
      </c>
      <c r="I2876" s="145">
        <v>274.42</v>
      </c>
      <c r="J2876" s="145">
        <v>6.11</v>
      </c>
    </row>
    <row r="2877" spans="1:10" ht="26.45" customHeight="1" x14ac:dyDescent="0.25">
      <c r="A2877" s="172" t="s">
        <v>1039</v>
      </c>
      <c r="B2877" s="142" t="s">
        <v>2823</v>
      </c>
      <c r="C2877" s="172" t="s">
        <v>180</v>
      </c>
      <c r="D2877" s="172" t="s">
        <v>2824</v>
      </c>
      <c r="E2877" s="350" t="s">
        <v>1078</v>
      </c>
      <c r="F2877" s="350"/>
      <c r="G2877" s="143" t="s">
        <v>184</v>
      </c>
      <c r="H2877" s="144">
        <v>1.32E-2</v>
      </c>
      <c r="I2877" s="145">
        <v>2339.75</v>
      </c>
      <c r="J2877" s="145">
        <v>30.88</v>
      </c>
    </row>
    <row r="2878" spans="1:10" ht="26.45" customHeight="1" x14ac:dyDescent="0.25">
      <c r="A2878" s="172" t="s">
        <v>1039</v>
      </c>
      <c r="B2878" s="142" t="s">
        <v>2825</v>
      </c>
      <c r="C2878" s="172" t="s">
        <v>180</v>
      </c>
      <c r="D2878" s="172" t="s">
        <v>2826</v>
      </c>
      <c r="E2878" s="350" t="s">
        <v>1146</v>
      </c>
      <c r="F2878" s="350"/>
      <c r="G2878" s="143" t="s">
        <v>179</v>
      </c>
      <c r="H2878" s="144">
        <v>0.35</v>
      </c>
      <c r="I2878" s="145">
        <v>4.59</v>
      </c>
      <c r="J2878" s="145">
        <v>1.6</v>
      </c>
    </row>
    <row r="2879" spans="1:10" ht="38.25" x14ac:dyDescent="0.25">
      <c r="A2879" s="172" t="s">
        <v>1039</v>
      </c>
      <c r="B2879" s="142" t="s">
        <v>1840</v>
      </c>
      <c r="C2879" s="172" t="s">
        <v>180</v>
      </c>
      <c r="D2879" s="172" t="s">
        <v>2805</v>
      </c>
      <c r="E2879" s="350" t="s">
        <v>1042</v>
      </c>
      <c r="F2879" s="350"/>
      <c r="G2879" s="143" t="s">
        <v>184</v>
      </c>
      <c r="H2879" s="144">
        <v>1.1000000000000001E-3</v>
      </c>
      <c r="I2879" s="145">
        <v>281.37</v>
      </c>
      <c r="J2879" s="145">
        <v>0.3</v>
      </c>
    </row>
    <row r="2880" spans="1:10" ht="38.25" x14ac:dyDescent="0.25">
      <c r="A2880" s="172" t="s">
        <v>1039</v>
      </c>
      <c r="B2880" s="142" t="s">
        <v>2827</v>
      </c>
      <c r="C2880" s="172" t="s">
        <v>180</v>
      </c>
      <c r="D2880" s="172" t="s">
        <v>2828</v>
      </c>
      <c r="E2880" s="350" t="s">
        <v>1042</v>
      </c>
      <c r="F2880" s="350"/>
      <c r="G2880" s="143" t="s">
        <v>184</v>
      </c>
      <c r="H2880" s="144">
        <v>6.0600000000000001E-2</v>
      </c>
      <c r="I2880" s="145">
        <v>411.08</v>
      </c>
      <c r="J2880" s="145">
        <v>24.91</v>
      </c>
    </row>
    <row r="2881" spans="1:10" ht="25.5" x14ac:dyDescent="0.25">
      <c r="A2881" s="172" t="s">
        <v>1039</v>
      </c>
      <c r="B2881" s="142" t="s">
        <v>1063</v>
      </c>
      <c r="C2881" s="172" t="s">
        <v>180</v>
      </c>
      <c r="D2881" s="172" t="s">
        <v>1064</v>
      </c>
      <c r="E2881" s="350" t="s">
        <v>1042</v>
      </c>
      <c r="F2881" s="350"/>
      <c r="G2881" s="143" t="s">
        <v>1043</v>
      </c>
      <c r="H2881" s="144">
        <v>3.1503000000000001</v>
      </c>
      <c r="I2881" s="145">
        <v>14.76</v>
      </c>
      <c r="J2881" s="145">
        <v>46.49</v>
      </c>
    </row>
    <row r="2882" spans="1:10" ht="25.5" x14ac:dyDescent="0.25">
      <c r="A2882" s="172" t="s">
        <v>1039</v>
      </c>
      <c r="B2882" s="142" t="s">
        <v>1298</v>
      </c>
      <c r="C2882" s="172" t="s">
        <v>180</v>
      </c>
      <c r="D2882" s="172" t="s">
        <v>1299</v>
      </c>
      <c r="E2882" s="350" t="s">
        <v>1042</v>
      </c>
      <c r="F2882" s="350"/>
      <c r="G2882" s="143" t="s">
        <v>1043</v>
      </c>
      <c r="H2882" s="144">
        <v>3.1503000000000001</v>
      </c>
      <c r="I2882" s="145">
        <v>20.81</v>
      </c>
      <c r="J2882" s="145">
        <v>65.55</v>
      </c>
    </row>
    <row r="2883" spans="1:10" x14ac:dyDescent="0.25">
      <c r="A2883" s="173" t="s">
        <v>1049</v>
      </c>
      <c r="B2883" s="146" t="s">
        <v>2829</v>
      </c>
      <c r="C2883" s="173" t="s">
        <v>180</v>
      </c>
      <c r="D2883" s="173" t="s">
        <v>2830</v>
      </c>
      <c r="E2883" s="349" t="s">
        <v>1052</v>
      </c>
      <c r="F2883" s="349"/>
      <c r="G2883" s="147" t="s">
        <v>187</v>
      </c>
      <c r="H2883" s="148">
        <v>17.445599999999999</v>
      </c>
      <c r="I2883" s="149">
        <v>1.43</v>
      </c>
      <c r="J2883" s="149">
        <v>24.94</v>
      </c>
    </row>
    <row r="2884" spans="1:10" x14ac:dyDescent="0.25">
      <c r="A2884" s="169"/>
      <c r="B2884" s="169"/>
      <c r="C2884" s="169"/>
      <c r="D2884" s="169"/>
      <c r="E2884" s="169" t="s">
        <v>1053</v>
      </c>
      <c r="F2884" s="150">
        <v>114.15</v>
      </c>
      <c r="G2884" s="169" t="s">
        <v>1054</v>
      </c>
      <c r="H2884" s="150">
        <v>0</v>
      </c>
      <c r="I2884" s="169" t="s">
        <v>1055</v>
      </c>
      <c r="J2884" s="150">
        <v>114.15</v>
      </c>
    </row>
    <row r="2885" spans="1:10" ht="14.45" customHeight="1" x14ac:dyDescent="0.25">
      <c r="A2885" s="169"/>
      <c r="B2885" s="169"/>
      <c r="C2885" s="169"/>
      <c r="D2885" s="169"/>
      <c r="E2885" s="169" t="s">
        <v>2581</v>
      </c>
      <c r="F2885" s="150">
        <v>0</v>
      </c>
      <c r="G2885" s="169"/>
      <c r="H2885" s="351" t="s">
        <v>2582</v>
      </c>
      <c r="I2885" s="351"/>
      <c r="J2885" s="150">
        <v>200.78</v>
      </c>
    </row>
    <row r="2886" spans="1:10" ht="15.75" thickBot="1" x14ac:dyDescent="0.3">
      <c r="A2886" s="161"/>
      <c r="B2886" s="161"/>
      <c r="C2886" s="161"/>
      <c r="D2886" s="161"/>
      <c r="E2886" s="161"/>
      <c r="F2886" s="161"/>
      <c r="G2886" s="161" t="s">
        <v>1056</v>
      </c>
      <c r="H2886" s="151">
        <v>1</v>
      </c>
      <c r="I2886" s="161" t="s">
        <v>1057</v>
      </c>
      <c r="J2886" s="162">
        <v>200.78</v>
      </c>
    </row>
    <row r="2887" spans="1:10" ht="15.75" thickTop="1" x14ac:dyDescent="0.25">
      <c r="A2887" s="152"/>
      <c r="B2887" s="152"/>
      <c r="C2887" s="152"/>
      <c r="D2887" s="152"/>
      <c r="E2887" s="152"/>
      <c r="F2887" s="152"/>
      <c r="G2887" s="152"/>
      <c r="H2887" s="152"/>
      <c r="I2887" s="152"/>
      <c r="J2887" s="152"/>
    </row>
    <row r="2888" spans="1:10" x14ac:dyDescent="0.25">
      <c r="A2888" s="170" t="s">
        <v>1016</v>
      </c>
      <c r="B2888" s="139" t="s">
        <v>1029</v>
      </c>
      <c r="C2888" s="170" t="s">
        <v>1030</v>
      </c>
      <c r="D2888" s="170" t="s">
        <v>1031</v>
      </c>
      <c r="E2888" s="352" t="s">
        <v>1032</v>
      </c>
      <c r="F2888" s="352"/>
      <c r="G2888" s="140" t="s">
        <v>1033</v>
      </c>
      <c r="H2888" s="139" t="s">
        <v>1034</v>
      </c>
      <c r="I2888" s="139" t="s">
        <v>1035</v>
      </c>
      <c r="J2888" s="139" t="s">
        <v>1036</v>
      </c>
    </row>
    <row r="2889" spans="1:10" ht="39.6" customHeight="1" x14ac:dyDescent="0.25">
      <c r="A2889" s="171" t="s">
        <v>1037</v>
      </c>
      <c r="B2889" s="136" t="s">
        <v>264</v>
      </c>
      <c r="C2889" s="171" t="s">
        <v>180</v>
      </c>
      <c r="D2889" s="171" t="s">
        <v>344</v>
      </c>
      <c r="E2889" s="353" t="s">
        <v>1129</v>
      </c>
      <c r="F2889" s="353"/>
      <c r="G2889" s="137" t="s">
        <v>141</v>
      </c>
      <c r="H2889" s="141">
        <v>1</v>
      </c>
      <c r="I2889" s="138">
        <v>39.130000000000003</v>
      </c>
      <c r="J2889" s="138">
        <v>39.130000000000003</v>
      </c>
    </row>
    <row r="2890" spans="1:10" ht="25.5" x14ac:dyDescent="0.25">
      <c r="A2890" s="172" t="s">
        <v>1039</v>
      </c>
      <c r="B2890" s="142" t="s">
        <v>1510</v>
      </c>
      <c r="C2890" s="172" t="s">
        <v>180</v>
      </c>
      <c r="D2890" s="172" t="s">
        <v>1511</v>
      </c>
      <c r="E2890" s="350" t="s">
        <v>1042</v>
      </c>
      <c r="F2890" s="350"/>
      <c r="G2890" s="143" t="s">
        <v>1043</v>
      </c>
      <c r="H2890" s="144">
        <v>0.74</v>
      </c>
      <c r="I2890" s="145">
        <v>15.34</v>
      </c>
      <c r="J2890" s="145">
        <v>11.35</v>
      </c>
    </row>
    <row r="2891" spans="1:10" ht="25.5" x14ac:dyDescent="0.25">
      <c r="A2891" s="172" t="s">
        <v>1039</v>
      </c>
      <c r="B2891" s="142" t="s">
        <v>1512</v>
      </c>
      <c r="C2891" s="172" t="s">
        <v>180</v>
      </c>
      <c r="D2891" s="172" t="s">
        <v>1513</v>
      </c>
      <c r="E2891" s="350" t="s">
        <v>1042</v>
      </c>
      <c r="F2891" s="350"/>
      <c r="G2891" s="143" t="s">
        <v>1043</v>
      </c>
      <c r="H2891" s="144">
        <v>0.74</v>
      </c>
      <c r="I2891" s="145">
        <v>20.39</v>
      </c>
      <c r="J2891" s="145">
        <v>15.08</v>
      </c>
    </row>
    <row r="2892" spans="1:10" x14ac:dyDescent="0.25">
      <c r="A2892" s="173" t="s">
        <v>1049</v>
      </c>
      <c r="B2892" s="146" t="s">
        <v>1514</v>
      </c>
      <c r="C2892" s="173" t="s">
        <v>180</v>
      </c>
      <c r="D2892" s="173" t="s">
        <v>1515</v>
      </c>
      <c r="E2892" s="349" t="s">
        <v>1052</v>
      </c>
      <c r="F2892" s="349"/>
      <c r="G2892" s="147" t="s">
        <v>187</v>
      </c>
      <c r="H2892" s="148">
        <v>3.6299999999999999E-2</v>
      </c>
      <c r="I2892" s="149">
        <v>40.65</v>
      </c>
      <c r="J2892" s="149">
        <v>1.47</v>
      </c>
    </row>
    <row r="2893" spans="1:10" x14ac:dyDescent="0.25">
      <c r="A2893" s="173" t="s">
        <v>1049</v>
      </c>
      <c r="B2893" s="146" t="s">
        <v>1516</v>
      </c>
      <c r="C2893" s="173" t="s">
        <v>180</v>
      </c>
      <c r="D2893" s="173" t="s">
        <v>1517</v>
      </c>
      <c r="E2893" s="349" t="s">
        <v>1052</v>
      </c>
      <c r="F2893" s="349"/>
      <c r="G2893" s="147" t="s">
        <v>187</v>
      </c>
      <c r="H2893" s="148">
        <v>0.247</v>
      </c>
      <c r="I2893" s="149">
        <v>1.72</v>
      </c>
      <c r="J2893" s="149">
        <v>0.42</v>
      </c>
    </row>
    <row r="2894" spans="1:10" x14ac:dyDescent="0.25">
      <c r="A2894" s="173" t="s">
        <v>1049</v>
      </c>
      <c r="B2894" s="146" t="s">
        <v>1518</v>
      </c>
      <c r="C2894" s="173" t="s">
        <v>180</v>
      </c>
      <c r="D2894" s="173" t="s">
        <v>1519</v>
      </c>
      <c r="E2894" s="349" t="s">
        <v>1052</v>
      </c>
      <c r="F2894" s="349"/>
      <c r="G2894" s="147" t="s">
        <v>187</v>
      </c>
      <c r="H2894" s="148">
        <v>5.9299999999999999E-2</v>
      </c>
      <c r="I2894" s="149">
        <v>35.299999999999997</v>
      </c>
      <c r="J2894" s="149">
        <v>2.09</v>
      </c>
    </row>
    <row r="2895" spans="1:10" ht="25.5" x14ac:dyDescent="0.25">
      <c r="A2895" s="173" t="s">
        <v>1049</v>
      </c>
      <c r="B2895" s="146" t="s">
        <v>1891</v>
      </c>
      <c r="C2895" s="173" t="s">
        <v>180</v>
      </c>
      <c r="D2895" s="173" t="s">
        <v>1892</v>
      </c>
      <c r="E2895" s="349" t="s">
        <v>1052</v>
      </c>
      <c r="F2895" s="349"/>
      <c r="G2895" s="147" t="s">
        <v>141</v>
      </c>
      <c r="H2895" s="148">
        <v>1.05</v>
      </c>
      <c r="I2895" s="149">
        <v>8.31</v>
      </c>
      <c r="J2895" s="149">
        <v>8.7200000000000006</v>
      </c>
    </row>
    <row r="2896" spans="1:10" x14ac:dyDescent="0.25">
      <c r="A2896" s="169"/>
      <c r="B2896" s="169"/>
      <c r="C2896" s="169"/>
      <c r="D2896" s="169"/>
      <c r="E2896" s="169" t="s">
        <v>1053</v>
      </c>
      <c r="F2896" s="150">
        <v>21.830000000000002</v>
      </c>
      <c r="G2896" s="169" t="s">
        <v>1054</v>
      </c>
      <c r="H2896" s="150">
        <v>0</v>
      </c>
      <c r="I2896" s="169" t="s">
        <v>1055</v>
      </c>
      <c r="J2896" s="150">
        <v>21.830000000000002</v>
      </c>
    </row>
    <row r="2897" spans="1:10" ht="14.45" customHeight="1" x14ac:dyDescent="0.25">
      <c r="A2897" s="169"/>
      <c r="B2897" s="169"/>
      <c r="C2897" s="169"/>
      <c r="D2897" s="169"/>
      <c r="E2897" s="169" t="s">
        <v>2581</v>
      </c>
      <c r="F2897" s="150">
        <v>0</v>
      </c>
      <c r="G2897" s="169"/>
      <c r="H2897" s="351" t="s">
        <v>2582</v>
      </c>
      <c r="I2897" s="351"/>
      <c r="J2897" s="150">
        <v>39.130000000000003</v>
      </c>
    </row>
    <row r="2898" spans="1:10" ht="15.75" thickBot="1" x14ac:dyDescent="0.3">
      <c r="A2898" s="161"/>
      <c r="B2898" s="161"/>
      <c r="C2898" s="161"/>
      <c r="D2898" s="161"/>
      <c r="E2898" s="161"/>
      <c r="F2898" s="161"/>
      <c r="G2898" s="161" t="s">
        <v>1056</v>
      </c>
      <c r="H2898" s="151">
        <v>112</v>
      </c>
      <c r="I2898" s="161" t="s">
        <v>1057</v>
      </c>
      <c r="J2898" s="162">
        <v>4382.5600000000004</v>
      </c>
    </row>
    <row r="2899" spans="1:10" ht="15.75" thickTop="1" x14ac:dyDescent="0.25">
      <c r="A2899" s="152"/>
      <c r="B2899" s="152"/>
      <c r="C2899" s="152"/>
      <c r="D2899" s="152"/>
      <c r="E2899" s="152"/>
      <c r="F2899" s="152"/>
      <c r="G2899" s="152"/>
      <c r="H2899" s="152"/>
      <c r="I2899" s="152"/>
      <c r="J2899" s="152"/>
    </row>
    <row r="2900" spans="1:10" x14ac:dyDescent="0.25">
      <c r="A2900" s="170" t="s">
        <v>2269</v>
      </c>
      <c r="B2900" s="139" t="s">
        <v>1029</v>
      </c>
      <c r="C2900" s="170" t="s">
        <v>1030</v>
      </c>
      <c r="D2900" s="170" t="s">
        <v>1031</v>
      </c>
      <c r="E2900" s="352" t="s">
        <v>1032</v>
      </c>
      <c r="F2900" s="352"/>
      <c r="G2900" s="140" t="s">
        <v>1033</v>
      </c>
      <c r="H2900" s="139" t="s">
        <v>1034</v>
      </c>
      <c r="I2900" s="139" t="s">
        <v>1035</v>
      </c>
      <c r="J2900" s="139" t="s">
        <v>1036</v>
      </c>
    </row>
    <row r="2901" spans="1:10" ht="39.6" customHeight="1" x14ac:dyDescent="0.25">
      <c r="A2901" s="171" t="s">
        <v>1037</v>
      </c>
      <c r="B2901" s="136" t="s">
        <v>569</v>
      </c>
      <c r="C2901" s="171" t="s">
        <v>180</v>
      </c>
      <c r="D2901" s="171" t="s">
        <v>570</v>
      </c>
      <c r="E2901" s="353" t="s">
        <v>1129</v>
      </c>
      <c r="F2901" s="353"/>
      <c r="G2901" s="137" t="s">
        <v>187</v>
      </c>
      <c r="H2901" s="141">
        <v>1</v>
      </c>
      <c r="I2901" s="138">
        <v>11.52</v>
      </c>
      <c r="J2901" s="138">
        <v>11.52</v>
      </c>
    </row>
    <row r="2902" spans="1:10" ht="25.5" x14ac:dyDescent="0.25">
      <c r="A2902" s="172" t="s">
        <v>1039</v>
      </c>
      <c r="B2902" s="142" t="s">
        <v>1510</v>
      </c>
      <c r="C2902" s="172" t="s">
        <v>180</v>
      </c>
      <c r="D2902" s="172" t="s">
        <v>1511</v>
      </c>
      <c r="E2902" s="350" t="s">
        <v>1042</v>
      </c>
      <c r="F2902" s="350"/>
      <c r="G2902" s="143" t="s">
        <v>1043</v>
      </c>
      <c r="H2902" s="144">
        <v>0.12</v>
      </c>
      <c r="I2902" s="145">
        <v>15.34</v>
      </c>
      <c r="J2902" s="145">
        <v>1.84</v>
      </c>
    </row>
    <row r="2903" spans="1:10" ht="25.5" x14ac:dyDescent="0.25">
      <c r="A2903" s="172" t="s">
        <v>1039</v>
      </c>
      <c r="B2903" s="142" t="s">
        <v>1512</v>
      </c>
      <c r="C2903" s="172" t="s">
        <v>180</v>
      </c>
      <c r="D2903" s="172" t="s">
        <v>1513</v>
      </c>
      <c r="E2903" s="350" t="s">
        <v>1042</v>
      </c>
      <c r="F2903" s="350"/>
      <c r="G2903" s="143" t="s">
        <v>1043</v>
      </c>
      <c r="H2903" s="144">
        <v>0.12</v>
      </c>
      <c r="I2903" s="145">
        <v>20.39</v>
      </c>
      <c r="J2903" s="145">
        <v>2.44</v>
      </c>
    </row>
    <row r="2904" spans="1:10" ht="25.5" x14ac:dyDescent="0.25">
      <c r="A2904" s="173" t="s">
        <v>1049</v>
      </c>
      <c r="B2904" s="146" t="s">
        <v>1526</v>
      </c>
      <c r="C2904" s="173" t="s">
        <v>180</v>
      </c>
      <c r="D2904" s="173" t="s">
        <v>1527</v>
      </c>
      <c r="E2904" s="349" t="s">
        <v>1052</v>
      </c>
      <c r="F2904" s="349"/>
      <c r="G2904" s="147" t="s">
        <v>187</v>
      </c>
      <c r="H2904" s="148">
        <v>1</v>
      </c>
      <c r="I2904" s="149">
        <v>1.87</v>
      </c>
      <c r="J2904" s="149">
        <v>1.87</v>
      </c>
    </row>
    <row r="2905" spans="1:10" ht="25.5" x14ac:dyDescent="0.25">
      <c r="A2905" s="173" t="s">
        <v>1049</v>
      </c>
      <c r="B2905" s="146" t="s">
        <v>1893</v>
      </c>
      <c r="C2905" s="173" t="s">
        <v>180</v>
      </c>
      <c r="D2905" s="173" t="s">
        <v>1894</v>
      </c>
      <c r="E2905" s="349" t="s">
        <v>1052</v>
      </c>
      <c r="F2905" s="349"/>
      <c r="G2905" s="147" t="s">
        <v>187</v>
      </c>
      <c r="H2905" s="148">
        <v>1</v>
      </c>
      <c r="I2905" s="149">
        <v>4.6900000000000004</v>
      </c>
      <c r="J2905" s="149">
        <v>4.6900000000000004</v>
      </c>
    </row>
    <row r="2906" spans="1:10" ht="25.5" x14ac:dyDescent="0.25">
      <c r="A2906" s="173" t="s">
        <v>1049</v>
      </c>
      <c r="B2906" s="146" t="s">
        <v>1530</v>
      </c>
      <c r="C2906" s="173" t="s">
        <v>180</v>
      </c>
      <c r="D2906" s="173" t="s">
        <v>1531</v>
      </c>
      <c r="E2906" s="349" t="s">
        <v>1052</v>
      </c>
      <c r="F2906" s="349"/>
      <c r="G2906" s="147" t="s">
        <v>187</v>
      </c>
      <c r="H2906" s="148">
        <v>4.5999999999999999E-2</v>
      </c>
      <c r="I2906" s="149">
        <v>14.88</v>
      </c>
      <c r="J2906" s="149">
        <v>0.68</v>
      </c>
    </row>
    <row r="2907" spans="1:10" x14ac:dyDescent="0.25">
      <c r="A2907" s="169"/>
      <c r="B2907" s="169"/>
      <c r="C2907" s="169"/>
      <c r="D2907" s="169"/>
      <c r="E2907" s="169" t="s">
        <v>1053</v>
      </c>
      <c r="F2907" s="150">
        <v>3.53</v>
      </c>
      <c r="G2907" s="169" t="s">
        <v>1054</v>
      </c>
      <c r="H2907" s="150">
        <v>0</v>
      </c>
      <c r="I2907" s="169" t="s">
        <v>1055</v>
      </c>
      <c r="J2907" s="150">
        <v>3.53</v>
      </c>
    </row>
    <row r="2908" spans="1:10" ht="14.45" customHeight="1" x14ac:dyDescent="0.25">
      <c r="A2908" s="169"/>
      <c r="B2908" s="169"/>
      <c r="C2908" s="169"/>
      <c r="D2908" s="169"/>
      <c r="E2908" s="169" t="s">
        <v>2581</v>
      </c>
      <c r="F2908" s="150">
        <v>0</v>
      </c>
      <c r="G2908" s="169"/>
      <c r="H2908" s="351" t="s">
        <v>2582</v>
      </c>
      <c r="I2908" s="351"/>
      <c r="J2908" s="150">
        <v>11.52</v>
      </c>
    </row>
    <row r="2909" spans="1:10" ht="15.75" thickBot="1" x14ac:dyDescent="0.3">
      <c r="A2909" s="161"/>
      <c r="B2909" s="161"/>
      <c r="C2909" s="161"/>
      <c r="D2909" s="161"/>
      <c r="E2909" s="161"/>
      <c r="F2909" s="161"/>
      <c r="G2909" s="161" t="s">
        <v>1056</v>
      </c>
      <c r="H2909" s="151">
        <v>10</v>
      </c>
      <c r="I2909" s="161" t="s">
        <v>1057</v>
      </c>
      <c r="J2909" s="162">
        <v>115.2</v>
      </c>
    </row>
    <row r="2910" spans="1:10" ht="15.75" thickTop="1" x14ac:dyDescent="0.25">
      <c r="A2910" s="152"/>
      <c r="B2910" s="152"/>
      <c r="C2910" s="152"/>
      <c r="D2910" s="152"/>
      <c r="E2910" s="152"/>
      <c r="F2910" s="152"/>
      <c r="G2910" s="152"/>
      <c r="H2910" s="152"/>
      <c r="I2910" s="152"/>
      <c r="J2910" s="152"/>
    </row>
    <row r="2911" spans="1:10" x14ac:dyDescent="0.25">
      <c r="A2911" s="170" t="s">
        <v>2270</v>
      </c>
      <c r="B2911" s="139" t="s">
        <v>1029</v>
      </c>
      <c r="C2911" s="170" t="s">
        <v>1030</v>
      </c>
      <c r="D2911" s="170" t="s">
        <v>1031</v>
      </c>
      <c r="E2911" s="352" t="s">
        <v>1032</v>
      </c>
      <c r="F2911" s="352"/>
      <c r="G2911" s="140" t="s">
        <v>1033</v>
      </c>
      <c r="H2911" s="139" t="s">
        <v>1034</v>
      </c>
      <c r="I2911" s="139" t="s">
        <v>1035</v>
      </c>
      <c r="J2911" s="139" t="s">
        <v>1036</v>
      </c>
    </row>
    <row r="2912" spans="1:10" ht="39.6" customHeight="1" x14ac:dyDescent="0.25">
      <c r="A2912" s="171" t="s">
        <v>1037</v>
      </c>
      <c r="B2912" s="136" t="s">
        <v>571</v>
      </c>
      <c r="C2912" s="171" t="s">
        <v>180</v>
      </c>
      <c r="D2912" s="171" t="s">
        <v>572</v>
      </c>
      <c r="E2912" s="353" t="s">
        <v>1129</v>
      </c>
      <c r="F2912" s="353"/>
      <c r="G2912" s="137" t="s">
        <v>187</v>
      </c>
      <c r="H2912" s="141">
        <v>1</v>
      </c>
      <c r="I2912" s="138">
        <v>11.55</v>
      </c>
      <c r="J2912" s="138">
        <v>11.55</v>
      </c>
    </row>
    <row r="2913" spans="1:10" ht="25.5" x14ac:dyDescent="0.25">
      <c r="A2913" s="172" t="s">
        <v>1039</v>
      </c>
      <c r="B2913" s="142" t="s">
        <v>1510</v>
      </c>
      <c r="C2913" s="172" t="s">
        <v>180</v>
      </c>
      <c r="D2913" s="172" t="s">
        <v>1511</v>
      </c>
      <c r="E2913" s="350" t="s">
        <v>1042</v>
      </c>
      <c r="F2913" s="350"/>
      <c r="G2913" s="143" t="s">
        <v>1043</v>
      </c>
      <c r="H2913" s="144">
        <v>0.12</v>
      </c>
      <c r="I2913" s="145">
        <v>15.34</v>
      </c>
      <c r="J2913" s="145">
        <v>1.84</v>
      </c>
    </row>
    <row r="2914" spans="1:10" ht="25.5" x14ac:dyDescent="0.25">
      <c r="A2914" s="172" t="s">
        <v>1039</v>
      </c>
      <c r="B2914" s="142" t="s">
        <v>1512</v>
      </c>
      <c r="C2914" s="172" t="s">
        <v>180</v>
      </c>
      <c r="D2914" s="172" t="s">
        <v>1513</v>
      </c>
      <c r="E2914" s="350" t="s">
        <v>1042</v>
      </c>
      <c r="F2914" s="350"/>
      <c r="G2914" s="143" t="s">
        <v>1043</v>
      </c>
      <c r="H2914" s="144">
        <v>0.12</v>
      </c>
      <c r="I2914" s="145">
        <v>20.39</v>
      </c>
      <c r="J2914" s="145">
        <v>2.44</v>
      </c>
    </row>
    <row r="2915" spans="1:10" ht="25.5" x14ac:dyDescent="0.25">
      <c r="A2915" s="173" t="s">
        <v>1049</v>
      </c>
      <c r="B2915" s="146" t="s">
        <v>1526</v>
      </c>
      <c r="C2915" s="173" t="s">
        <v>180</v>
      </c>
      <c r="D2915" s="173" t="s">
        <v>1527</v>
      </c>
      <c r="E2915" s="349" t="s">
        <v>1052</v>
      </c>
      <c r="F2915" s="349"/>
      <c r="G2915" s="147" t="s">
        <v>187</v>
      </c>
      <c r="H2915" s="148">
        <v>1</v>
      </c>
      <c r="I2915" s="149">
        <v>1.87</v>
      </c>
      <c r="J2915" s="149">
        <v>1.87</v>
      </c>
    </row>
    <row r="2916" spans="1:10" ht="25.5" x14ac:dyDescent="0.25">
      <c r="A2916" s="173" t="s">
        <v>1049</v>
      </c>
      <c r="B2916" s="146" t="s">
        <v>1895</v>
      </c>
      <c r="C2916" s="173" t="s">
        <v>180</v>
      </c>
      <c r="D2916" s="173" t="s">
        <v>1896</v>
      </c>
      <c r="E2916" s="349" t="s">
        <v>1052</v>
      </c>
      <c r="F2916" s="349"/>
      <c r="G2916" s="147" t="s">
        <v>187</v>
      </c>
      <c r="H2916" s="148">
        <v>1</v>
      </c>
      <c r="I2916" s="149">
        <v>4.72</v>
      </c>
      <c r="J2916" s="149">
        <v>4.72</v>
      </c>
    </row>
    <row r="2917" spans="1:10" ht="25.5" x14ac:dyDescent="0.25">
      <c r="A2917" s="173" t="s">
        <v>1049</v>
      </c>
      <c r="B2917" s="146" t="s">
        <v>1530</v>
      </c>
      <c r="C2917" s="173" t="s">
        <v>180</v>
      </c>
      <c r="D2917" s="173" t="s">
        <v>1531</v>
      </c>
      <c r="E2917" s="349" t="s">
        <v>1052</v>
      </c>
      <c r="F2917" s="349"/>
      <c r="G2917" s="147" t="s">
        <v>187</v>
      </c>
      <c r="H2917" s="148">
        <v>4.5999999999999999E-2</v>
      </c>
      <c r="I2917" s="149">
        <v>14.88</v>
      </c>
      <c r="J2917" s="149">
        <v>0.68</v>
      </c>
    </row>
    <row r="2918" spans="1:10" x14ac:dyDescent="0.25">
      <c r="A2918" s="169"/>
      <c r="B2918" s="169"/>
      <c r="C2918" s="169"/>
      <c r="D2918" s="169"/>
      <c r="E2918" s="169" t="s">
        <v>1053</v>
      </c>
      <c r="F2918" s="150">
        <v>3.53</v>
      </c>
      <c r="G2918" s="169" t="s">
        <v>1054</v>
      </c>
      <c r="H2918" s="150">
        <v>0</v>
      </c>
      <c r="I2918" s="169" t="s">
        <v>1055</v>
      </c>
      <c r="J2918" s="150">
        <v>3.53</v>
      </c>
    </row>
    <row r="2919" spans="1:10" ht="14.45" customHeight="1" x14ac:dyDescent="0.25">
      <c r="A2919" s="169"/>
      <c r="B2919" s="169"/>
      <c r="C2919" s="169"/>
      <c r="D2919" s="169"/>
      <c r="E2919" s="169" t="s">
        <v>2581</v>
      </c>
      <c r="F2919" s="150">
        <v>0</v>
      </c>
      <c r="G2919" s="169"/>
      <c r="H2919" s="351" t="s">
        <v>2582</v>
      </c>
      <c r="I2919" s="351"/>
      <c r="J2919" s="150">
        <v>11.55</v>
      </c>
    </row>
    <row r="2920" spans="1:10" ht="15.75" thickBot="1" x14ac:dyDescent="0.3">
      <c r="A2920" s="161"/>
      <c r="B2920" s="161"/>
      <c r="C2920" s="161"/>
      <c r="D2920" s="161"/>
      <c r="E2920" s="161"/>
      <c r="F2920" s="161"/>
      <c r="G2920" s="161" t="s">
        <v>1056</v>
      </c>
      <c r="H2920" s="151">
        <v>20</v>
      </c>
      <c r="I2920" s="161" t="s">
        <v>1057</v>
      </c>
      <c r="J2920" s="162">
        <v>231</v>
      </c>
    </row>
    <row r="2921" spans="1:10" ht="15.75" thickTop="1" x14ac:dyDescent="0.25">
      <c r="A2921" s="152"/>
      <c r="B2921" s="152"/>
      <c r="C2921" s="152"/>
      <c r="D2921" s="152"/>
      <c r="E2921" s="152"/>
      <c r="F2921" s="152"/>
      <c r="G2921" s="152"/>
      <c r="H2921" s="152"/>
      <c r="I2921" s="152"/>
      <c r="J2921" s="152"/>
    </row>
    <row r="2922" spans="1:10" x14ac:dyDescent="0.25">
      <c r="A2922" s="170" t="s">
        <v>2271</v>
      </c>
      <c r="B2922" s="139" t="s">
        <v>1029</v>
      </c>
      <c r="C2922" s="170" t="s">
        <v>1030</v>
      </c>
      <c r="D2922" s="170" t="s">
        <v>1031</v>
      </c>
      <c r="E2922" s="352" t="s">
        <v>1032</v>
      </c>
      <c r="F2922" s="352"/>
      <c r="G2922" s="140" t="s">
        <v>1033</v>
      </c>
      <c r="H2922" s="139" t="s">
        <v>1034</v>
      </c>
      <c r="I2922" s="139" t="s">
        <v>1035</v>
      </c>
      <c r="J2922" s="139" t="s">
        <v>1036</v>
      </c>
    </row>
    <row r="2923" spans="1:10" ht="39.6" customHeight="1" x14ac:dyDescent="0.25">
      <c r="A2923" s="171" t="s">
        <v>1037</v>
      </c>
      <c r="B2923" s="136" t="s">
        <v>573</v>
      </c>
      <c r="C2923" s="171" t="s">
        <v>180</v>
      </c>
      <c r="D2923" s="171" t="s">
        <v>574</v>
      </c>
      <c r="E2923" s="353" t="s">
        <v>1129</v>
      </c>
      <c r="F2923" s="353"/>
      <c r="G2923" s="137" t="s">
        <v>187</v>
      </c>
      <c r="H2923" s="141">
        <v>1</v>
      </c>
      <c r="I2923" s="138">
        <v>19.88</v>
      </c>
      <c r="J2923" s="138">
        <v>19.88</v>
      </c>
    </row>
    <row r="2924" spans="1:10" ht="25.5" x14ac:dyDescent="0.25">
      <c r="A2924" s="172" t="s">
        <v>1039</v>
      </c>
      <c r="B2924" s="142" t="s">
        <v>1510</v>
      </c>
      <c r="C2924" s="172" t="s">
        <v>180</v>
      </c>
      <c r="D2924" s="172" t="s">
        <v>1511</v>
      </c>
      <c r="E2924" s="350" t="s">
        <v>1042</v>
      </c>
      <c r="F2924" s="350"/>
      <c r="G2924" s="143" t="s">
        <v>1043</v>
      </c>
      <c r="H2924" s="144">
        <v>0.16</v>
      </c>
      <c r="I2924" s="145">
        <v>15.34</v>
      </c>
      <c r="J2924" s="145">
        <v>2.4500000000000002</v>
      </c>
    </row>
    <row r="2925" spans="1:10" ht="25.5" x14ac:dyDescent="0.25">
      <c r="A2925" s="172" t="s">
        <v>1039</v>
      </c>
      <c r="B2925" s="142" t="s">
        <v>1512</v>
      </c>
      <c r="C2925" s="172" t="s">
        <v>180</v>
      </c>
      <c r="D2925" s="172" t="s">
        <v>1513</v>
      </c>
      <c r="E2925" s="350" t="s">
        <v>1042</v>
      </c>
      <c r="F2925" s="350"/>
      <c r="G2925" s="143" t="s">
        <v>1043</v>
      </c>
      <c r="H2925" s="144">
        <v>0.16</v>
      </c>
      <c r="I2925" s="145">
        <v>20.39</v>
      </c>
      <c r="J2925" s="145">
        <v>3.26</v>
      </c>
    </row>
    <row r="2926" spans="1:10" ht="25.5" x14ac:dyDescent="0.25">
      <c r="A2926" s="173" t="s">
        <v>1049</v>
      </c>
      <c r="B2926" s="146" t="s">
        <v>1526</v>
      </c>
      <c r="C2926" s="173" t="s">
        <v>180</v>
      </c>
      <c r="D2926" s="173" t="s">
        <v>1527</v>
      </c>
      <c r="E2926" s="349" t="s">
        <v>1052</v>
      </c>
      <c r="F2926" s="349"/>
      <c r="G2926" s="147" t="s">
        <v>187</v>
      </c>
      <c r="H2926" s="148">
        <v>2</v>
      </c>
      <c r="I2926" s="149">
        <v>1.87</v>
      </c>
      <c r="J2926" s="149">
        <v>3.74</v>
      </c>
    </row>
    <row r="2927" spans="1:10" ht="25.5" x14ac:dyDescent="0.25">
      <c r="A2927" s="173" t="s">
        <v>1049</v>
      </c>
      <c r="B2927" s="146" t="s">
        <v>1530</v>
      </c>
      <c r="C2927" s="173" t="s">
        <v>180</v>
      </c>
      <c r="D2927" s="173" t="s">
        <v>1531</v>
      </c>
      <c r="E2927" s="349" t="s">
        <v>1052</v>
      </c>
      <c r="F2927" s="349"/>
      <c r="G2927" s="147" t="s">
        <v>187</v>
      </c>
      <c r="H2927" s="148">
        <v>9.1999999999999998E-2</v>
      </c>
      <c r="I2927" s="149">
        <v>14.88</v>
      </c>
      <c r="J2927" s="149">
        <v>1.36</v>
      </c>
    </row>
    <row r="2928" spans="1:10" ht="25.5" x14ac:dyDescent="0.25">
      <c r="A2928" s="173" t="s">
        <v>1049</v>
      </c>
      <c r="B2928" s="146" t="s">
        <v>1897</v>
      </c>
      <c r="C2928" s="173" t="s">
        <v>180</v>
      </c>
      <c r="D2928" s="173" t="s">
        <v>1898</v>
      </c>
      <c r="E2928" s="349" t="s">
        <v>1052</v>
      </c>
      <c r="F2928" s="349"/>
      <c r="G2928" s="147" t="s">
        <v>187</v>
      </c>
      <c r="H2928" s="148">
        <v>1</v>
      </c>
      <c r="I2928" s="149">
        <v>9.07</v>
      </c>
      <c r="J2928" s="149">
        <v>9.07</v>
      </c>
    </row>
    <row r="2929" spans="1:10" x14ac:dyDescent="0.25">
      <c r="A2929" s="169"/>
      <c r="B2929" s="169"/>
      <c r="C2929" s="169"/>
      <c r="D2929" s="169"/>
      <c r="E2929" s="169" t="s">
        <v>1053</v>
      </c>
      <c r="F2929" s="150">
        <v>4.71</v>
      </c>
      <c r="G2929" s="169" t="s">
        <v>1054</v>
      </c>
      <c r="H2929" s="150">
        <v>0</v>
      </c>
      <c r="I2929" s="169" t="s">
        <v>1055</v>
      </c>
      <c r="J2929" s="150">
        <v>4.71</v>
      </c>
    </row>
    <row r="2930" spans="1:10" ht="14.45" customHeight="1" x14ac:dyDescent="0.25">
      <c r="A2930" s="169"/>
      <c r="B2930" s="169"/>
      <c r="C2930" s="169"/>
      <c r="D2930" s="169"/>
      <c r="E2930" s="169" t="s">
        <v>2581</v>
      </c>
      <c r="F2930" s="150">
        <v>0</v>
      </c>
      <c r="G2930" s="169"/>
      <c r="H2930" s="351" t="s">
        <v>2582</v>
      </c>
      <c r="I2930" s="351"/>
      <c r="J2930" s="150">
        <v>19.88</v>
      </c>
    </row>
    <row r="2931" spans="1:10" ht="15.75" thickBot="1" x14ac:dyDescent="0.3">
      <c r="A2931" s="161"/>
      <c r="B2931" s="161"/>
      <c r="C2931" s="161"/>
      <c r="D2931" s="161"/>
      <c r="E2931" s="161"/>
      <c r="F2931" s="161"/>
      <c r="G2931" s="161" t="s">
        <v>1056</v>
      </c>
      <c r="H2931" s="151">
        <v>11</v>
      </c>
      <c r="I2931" s="161" t="s">
        <v>1057</v>
      </c>
      <c r="J2931" s="162">
        <v>218.68</v>
      </c>
    </row>
    <row r="2932" spans="1:10" ht="15.75" thickTop="1" x14ac:dyDescent="0.25">
      <c r="A2932" s="152"/>
      <c r="B2932" s="152"/>
      <c r="C2932" s="152"/>
      <c r="D2932" s="152"/>
      <c r="E2932" s="152"/>
      <c r="F2932" s="152"/>
      <c r="G2932" s="152"/>
      <c r="H2932" s="152"/>
      <c r="I2932" s="152"/>
      <c r="J2932" s="152"/>
    </row>
    <row r="2933" spans="1:10" x14ac:dyDescent="0.25">
      <c r="A2933" s="170" t="s">
        <v>2272</v>
      </c>
      <c r="B2933" s="139" t="s">
        <v>1029</v>
      </c>
      <c r="C2933" s="170" t="s">
        <v>1030</v>
      </c>
      <c r="D2933" s="170" t="s">
        <v>1031</v>
      </c>
      <c r="E2933" s="352" t="s">
        <v>1032</v>
      </c>
      <c r="F2933" s="352"/>
      <c r="G2933" s="140" t="s">
        <v>1033</v>
      </c>
      <c r="H2933" s="139" t="s">
        <v>1034</v>
      </c>
      <c r="I2933" s="139" t="s">
        <v>1035</v>
      </c>
      <c r="J2933" s="139" t="s">
        <v>1036</v>
      </c>
    </row>
    <row r="2934" spans="1:10" ht="39.6" customHeight="1" x14ac:dyDescent="0.25">
      <c r="A2934" s="171" t="s">
        <v>1037</v>
      </c>
      <c r="B2934" s="136" t="s">
        <v>575</v>
      </c>
      <c r="C2934" s="171" t="s">
        <v>178</v>
      </c>
      <c r="D2934" s="171" t="s">
        <v>576</v>
      </c>
      <c r="E2934" s="353" t="s">
        <v>1129</v>
      </c>
      <c r="F2934" s="353"/>
      <c r="G2934" s="137" t="s">
        <v>187</v>
      </c>
      <c r="H2934" s="141">
        <v>1</v>
      </c>
      <c r="I2934" s="138">
        <v>19.47</v>
      </c>
      <c r="J2934" s="138">
        <v>19.47</v>
      </c>
    </row>
    <row r="2935" spans="1:10" ht="25.5" x14ac:dyDescent="0.25">
      <c r="A2935" s="172" t="s">
        <v>1039</v>
      </c>
      <c r="B2935" s="142" t="s">
        <v>1510</v>
      </c>
      <c r="C2935" s="172" t="s">
        <v>180</v>
      </c>
      <c r="D2935" s="172" t="s">
        <v>1511</v>
      </c>
      <c r="E2935" s="350" t="s">
        <v>1042</v>
      </c>
      <c r="F2935" s="350"/>
      <c r="G2935" s="143" t="s">
        <v>1043</v>
      </c>
      <c r="H2935" s="144">
        <v>0.16</v>
      </c>
      <c r="I2935" s="145">
        <v>15.34</v>
      </c>
      <c r="J2935" s="145">
        <v>2.4500000000000002</v>
      </c>
    </row>
    <row r="2936" spans="1:10" ht="25.5" x14ac:dyDescent="0.25">
      <c r="A2936" s="172" t="s">
        <v>1039</v>
      </c>
      <c r="B2936" s="142" t="s">
        <v>1512</v>
      </c>
      <c r="C2936" s="172" t="s">
        <v>180</v>
      </c>
      <c r="D2936" s="172" t="s">
        <v>1513</v>
      </c>
      <c r="E2936" s="350" t="s">
        <v>1042</v>
      </c>
      <c r="F2936" s="350"/>
      <c r="G2936" s="143" t="s">
        <v>1043</v>
      </c>
      <c r="H2936" s="144">
        <v>0.16</v>
      </c>
      <c r="I2936" s="145">
        <v>20.39</v>
      </c>
      <c r="J2936" s="145">
        <v>3.26</v>
      </c>
    </row>
    <row r="2937" spans="1:10" ht="25.5" x14ac:dyDescent="0.25">
      <c r="A2937" s="173" t="s">
        <v>1049</v>
      </c>
      <c r="B2937" s="146" t="s">
        <v>1526</v>
      </c>
      <c r="C2937" s="173" t="s">
        <v>180</v>
      </c>
      <c r="D2937" s="173" t="s">
        <v>1527</v>
      </c>
      <c r="E2937" s="349" t="s">
        <v>1052</v>
      </c>
      <c r="F2937" s="349"/>
      <c r="G2937" s="147" t="s">
        <v>187</v>
      </c>
      <c r="H2937" s="148">
        <v>2</v>
      </c>
      <c r="I2937" s="149">
        <v>1.87</v>
      </c>
      <c r="J2937" s="149">
        <v>3.74</v>
      </c>
    </row>
    <row r="2938" spans="1:10" ht="25.5" x14ac:dyDescent="0.25">
      <c r="A2938" s="173" t="s">
        <v>1049</v>
      </c>
      <c r="B2938" s="146" t="s">
        <v>1530</v>
      </c>
      <c r="C2938" s="173" t="s">
        <v>180</v>
      </c>
      <c r="D2938" s="173" t="s">
        <v>1531</v>
      </c>
      <c r="E2938" s="349" t="s">
        <v>1052</v>
      </c>
      <c r="F2938" s="349"/>
      <c r="G2938" s="147" t="s">
        <v>187</v>
      </c>
      <c r="H2938" s="148">
        <v>9.1999999999999998E-2</v>
      </c>
      <c r="I2938" s="149">
        <v>14.88</v>
      </c>
      <c r="J2938" s="149">
        <v>1.36</v>
      </c>
    </row>
    <row r="2939" spans="1:10" ht="25.5" x14ac:dyDescent="0.25">
      <c r="A2939" s="173" t="s">
        <v>1049</v>
      </c>
      <c r="B2939" s="146" t="s">
        <v>1899</v>
      </c>
      <c r="C2939" s="173" t="s">
        <v>180</v>
      </c>
      <c r="D2939" s="173" t="s">
        <v>1900</v>
      </c>
      <c r="E2939" s="349" t="s">
        <v>1052</v>
      </c>
      <c r="F2939" s="349"/>
      <c r="G2939" s="147" t="s">
        <v>187</v>
      </c>
      <c r="H2939" s="148">
        <v>1</v>
      </c>
      <c r="I2939" s="149">
        <v>8.66</v>
      </c>
      <c r="J2939" s="149">
        <v>8.66</v>
      </c>
    </row>
    <row r="2940" spans="1:10" x14ac:dyDescent="0.25">
      <c r="A2940" s="169"/>
      <c r="B2940" s="169"/>
      <c r="C2940" s="169"/>
      <c r="D2940" s="169"/>
      <c r="E2940" s="169" t="s">
        <v>1053</v>
      </c>
      <c r="F2940" s="150">
        <v>4.71</v>
      </c>
      <c r="G2940" s="169" t="s">
        <v>1054</v>
      </c>
      <c r="H2940" s="150">
        <v>0</v>
      </c>
      <c r="I2940" s="169" t="s">
        <v>1055</v>
      </c>
      <c r="J2940" s="150">
        <v>4.71</v>
      </c>
    </row>
    <row r="2941" spans="1:10" ht="14.45" customHeight="1" x14ac:dyDescent="0.25">
      <c r="A2941" s="169"/>
      <c r="B2941" s="169"/>
      <c r="C2941" s="169"/>
      <c r="D2941" s="169"/>
      <c r="E2941" s="169" t="s">
        <v>2581</v>
      </c>
      <c r="F2941" s="150">
        <v>0</v>
      </c>
      <c r="G2941" s="169"/>
      <c r="H2941" s="351" t="s">
        <v>2582</v>
      </c>
      <c r="I2941" s="351"/>
      <c r="J2941" s="150">
        <v>19.47</v>
      </c>
    </row>
    <row r="2942" spans="1:10" ht="15.75" thickBot="1" x14ac:dyDescent="0.3">
      <c r="A2942" s="161"/>
      <c r="B2942" s="161"/>
      <c r="C2942" s="161"/>
      <c r="D2942" s="161"/>
      <c r="E2942" s="161"/>
      <c r="F2942" s="161"/>
      <c r="G2942" s="161" t="s">
        <v>1056</v>
      </c>
      <c r="H2942" s="151">
        <v>18</v>
      </c>
      <c r="I2942" s="161" t="s">
        <v>1057</v>
      </c>
      <c r="J2942" s="162">
        <v>350.46</v>
      </c>
    </row>
    <row r="2943" spans="1:10" ht="15.75" thickTop="1" x14ac:dyDescent="0.25">
      <c r="A2943" s="152"/>
      <c r="B2943" s="152"/>
      <c r="C2943" s="152"/>
      <c r="D2943" s="152"/>
      <c r="E2943" s="152"/>
      <c r="F2943" s="152"/>
      <c r="G2943" s="152"/>
      <c r="H2943" s="152"/>
      <c r="I2943" s="152"/>
      <c r="J2943" s="152"/>
    </row>
    <row r="2944" spans="1:10" x14ac:dyDescent="0.25">
      <c r="A2944" s="170" t="s">
        <v>2273</v>
      </c>
      <c r="B2944" s="139" t="s">
        <v>1029</v>
      </c>
      <c r="C2944" s="170" t="s">
        <v>1030</v>
      </c>
      <c r="D2944" s="170" t="s">
        <v>1031</v>
      </c>
      <c r="E2944" s="352" t="s">
        <v>1032</v>
      </c>
      <c r="F2944" s="352"/>
      <c r="G2944" s="140" t="s">
        <v>1033</v>
      </c>
      <c r="H2944" s="139" t="s">
        <v>1034</v>
      </c>
      <c r="I2944" s="139" t="s">
        <v>1035</v>
      </c>
      <c r="J2944" s="139" t="s">
        <v>1036</v>
      </c>
    </row>
    <row r="2945" spans="1:10" ht="39.6" customHeight="1" x14ac:dyDescent="0.25">
      <c r="A2945" s="171" t="s">
        <v>1037</v>
      </c>
      <c r="B2945" s="136" t="s">
        <v>577</v>
      </c>
      <c r="C2945" s="171" t="s">
        <v>180</v>
      </c>
      <c r="D2945" s="171" t="s">
        <v>578</v>
      </c>
      <c r="E2945" s="353" t="s">
        <v>1129</v>
      </c>
      <c r="F2945" s="353"/>
      <c r="G2945" s="137" t="s">
        <v>141</v>
      </c>
      <c r="H2945" s="141">
        <v>1</v>
      </c>
      <c r="I2945" s="138">
        <v>12.45</v>
      </c>
      <c r="J2945" s="138">
        <v>12.45</v>
      </c>
    </row>
    <row r="2946" spans="1:10" ht="25.5" x14ac:dyDescent="0.25">
      <c r="A2946" s="172" t="s">
        <v>1039</v>
      </c>
      <c r="B2946" s="142" t="s">
        <v>1510</v>
      </c>
      <c r="C2946" s="172" t="s">
        <v>180</v>
      </c>
      <c r="D2946" s="172" t="s">
        <v>1511</v>
      </c>
      <c r="E2946" s="350" t="s">
        <v>1042</v>
      </c>
      <c r="F2946" s="350"/>
      <c r="G2946" s="143" t="s">
        <v>1043</v>
      </c>
      <c r="H2946" s="144">
        <v>0.11</v>
      </c>
      <c r="I2946" s="145">
        <v>15.34</v>
      </c>
      <c r="J2946" s="145">
        <v>1.68</v>
      </c>
    </row>
    <row r="2947" spans="1:10" ht="25.5" x14ac:dyDescent="0.25">
      <c r="A2947" s="172" t="s">
        <v>1039</v>
      </c>
      <c r="B2947" s="142" t="s">
        <v>1512</v>
      </c>
      <c r="C2947" s="172" t="s">
        <v>180</v>
      </c>
      <c r="D2947" s="172" t="s">
        <v>1513</v>
      </c>
      <c r="E2947" s="350" t="s">
        <v>1042</v>
      </c>
      <c r="F2947" s="350"/>
      <c r="G2947" s="143" t="s">
        <v>1043</v>
      </c>
      <c r="H2947" s="144">
        <v>0.11</v>
      </c>
      <c r="I2947" s="145">
        <v>20.39</v>
      </c>
      <c r="J2947" s="145">
        <v>2.2400000000000002</v>
      </c>
    </row>
    <row r="2948" spans="1:10" x14ac:dyDescent="0.25">
      <c r="A2948" s="173" t="s">
        <v>1049</v>
      </c>
      <c r="B2948" s="146" t="s">
        <v>1514</v>
      </c>
      <c r="C2948" s="173" t="s">
        <v>180</v>
      </c>
      <c r="D2948" s="173" t="s">
        <v>1515</v>
      </c>
      <c r="E2948" s="349" t="s">
        <v>1052</v>
      </c>
      <c r="F2948" s="349"/>
      <c r="G2948" s="147" t="s">
        <v>187</v>
      </c>
      <c r="H2948" s="148">
        <v>8.0000000000000002E-3</v>
      </c>
      <c r="I2948" s="149">
        <v>40.65</v>
      </c>
      <c r="J2948" s="149">
        <v>0.32</v>
      </c>
    </row>
    <row r="2949" spans="1:10" x14ac:dyDescent="0.25">
      <c r="A2949" s="173" t="s">
        <v>1049</v>
      </c>
      <c r="B2949" s="146" t="s">
        <v>1516</v>
      </c>
      <c r="C2949" s="173" t="s">
        <v>180</v>
      </c>
      <c r="D2949" s="173" t="s">
        <v>1517</v>
      </c>
      <c r="E2949" s="349" t="s">
        <v>1052</v>
      </c>
      <c r="F2949" s="349"/>
      <c r="G2949" s="147" t="s">
        <v>187</v>
      </c>
      <c r="H2949" s="148">
        <v>3.6999999999999998E-2</v>
      </c>
      <c r="I2949" s="149">
        <v>1.72</v>
      </c>
      <c r="J2949" s="149">
        <v>0.06</v>
      </c>
    </row>
    <row r="2950" spans="1:10" x14ac:dyDescent="0.25">
      <c r="A2950" s="173" t="s">
        <v>1049</v>
      </c>
      <c r="B2950" s="146" t="s">
        <v>1518</v>
      </c>
      <c r="C2950" s="173" t="s">
        <v>180</v>
      </c>
      <c r="D2950" s="173" t="s">
        <v>1519</v>
      </c>
      <c r="E2950" s="349" t="s">
        <v>1052</v>
      </c>
      <c r="F2950" s="349"/>
      <c r="G2950" s="147" t="s">
        <v>187</v>
      </c>
      <c r="H2950" s="148">
        <v>1.24E-2</v>
      </c>
      <c r="I2950" s="149">
        <v>35.299999999999997</v>
      </c>
      <c r="J2950" s="149">
        <v>0.43</v>
      </c>
    </row>
    <row r="2951" spans="1:10" ht="25.5" x14ac:dyDescent="0.25">
      <c r="A2951" s="173" t="s">
        <v>1049</v>
      </c>
      <c r="B2951" s="146" t="s">
        <v>1901</v>
      </c>
      <c r="C2951" s="173" t="s">
        <v>180</v>
      </c>
      <c r="D2951" s="173" t="s">
        <v>1902</v>
      </c>
      <c r="E2951" s="349" t="s">
        <v>1052</v>
      </c>
      <c r="F2951" s="349"/>
      <c r="G2951" s="147" t="s">
        <v>141</v>
      </c>
      <c r="H2951" s="148">
        <v>1.05</v>
      </c>
      <c r="I2951" s="149">
        <v>7.36</v>
      </c>
      <c r="J2951" s="149">
        <v>7.72</v>
      </c>
    </row>
    <row r="2952" spans="1:10" x14ac:dyDescent="0.25">
      <c r="A2952" s="169"/>
      <c r="B2952" s="169"/>
      <c r="C2952" s="169"/>
      <c r="D2952" s="169"/>
      <c r="E2952" s="169" t="s">
        <v>1053</v>
      </c>
      <c r="F2952" s="150">
        <v>3.24</v>
      </c>
      <c r="G2952" s="169" t="s">
        <v>1054</v>
      </c>
      <c r="H2952" s="150">
        <v>0</v>
      </c>
      <c r="I2952" s="169" t="s">
        <v>1055</v>
      </c>
      <c r="J2952" s="150">
        <v>3.24</v>
      </c>
    </row>
    <row r="2953" spans="1:10" ht="14.45" customHeight="1" x14ac:dyDescent="0.25">
      <c r="A2953" s="169"/>
      <c r="B2953" s="169"/>
      <c r="C2953" s="169"/>
      <c r="D2953" s="169"/>
      <c r="E2953" s="169" t="s">
        <v>2581</v>
      </c>
      <c r="F2953" s="150">
        <v>0</v>
      </c>
      <c r="G2953" s="169"/>
      <c r="H2953" s="351" t="s">
        <v>2582</v>
      </c>
      <c r="I2953" s="351"/>
      <c r="J2953" s="150">
        <v>12.45</v>
      </c>
    </row>
    <row r="2954" spans="1:10" ht="15.75" thickBot="1" x14ac:dyDescent="0.3">
      <c r="A2954" s="161"/>
      <c r="B2954" s="161"/>
      <c r="C2954" s="161"/>
      <c r="D2954" s="161"/>
      <c r="E2954" s="161"/>
      <c r="F2954" s="161"/>
      <c r="G2954" s="161" t="s">
        <v>1056</v>
      </c>
      <c r="H2954" s="151">
        <v>6</v>
      </c>
      <c r="I2954" s="161" t="s">
        <v>1057</v>
      </c>
      <c r="J2954" s="162">
        <v>74.7</v>
      </c>
    </row>
    <row r="2955" spans="1:10" ht="15.75" thickTop="1" x14ac:dyDescent="0.25">
      <c r="A2955" s="152"/>
      <c r="B2955" s="152"/>
      <c r="C2955" s="152"/>
      <c r="D2955" s="152"/>
      <c r="E2955" s="152"/>
      <c r="F2955" s="152"/>
      <c r="G2955" s="152"/>
      <c r="H2955" s="152"/>
      <c r="I2955" s="152"/>
      <c r="J2955" s="152"/>
    </row>
    <row r="2956" spans="1:10" x14ac:dyDescent="0.25">
      <c r="A2956" s="170" t="s">
        <v>2274</v>
      </c>
      <c r="B2956" s="139" t="s">
        <v>1029</v>
      </c>
      <c r="C2956" s="170" t="s">
        <v>1030</v>
      </c>
      <c r="D2956" s="170" t="s">
        <v>1031</v>
      </c>
      <c r="E2956" s="352" t="s">
        <v>1032</v>
      </c>
      <c r="F2956" s="352"/>
      <c r="G2956" s="140" t="s">
        <v>1033</v>
      </c>
      <c r="H2956" s="139" t="s">
        <v>1034</v>
      </c>
      <c r="I2956" s="139" t="s">
        <v>1035</v>
      </c>
      <c r="J2956" s="139" t="s">
        <v>1036</v>
      </c>
    </row>
    <row r="2957" spans="1:10" ht="39.6" customHeight="1" x14ac:dyDescent="0.25">
      <c r="A2957" s="171" t="s">
        <v>1037</v>
      </c>
      <c r="B2957" s="136" t="s">
        <v>263</v>
      </c>
      <c r="C2957" s="171" t="s">
        <v>180</v>
      </c>
      <c r="D2957" s="171" t="s">
        <v>343</v>
      </c>
      <c r="E2957" s="353" t="s">
        <v>1129</v>
      </c>
      <c r="F2957" s="353"/>
      <c r="G2957" s="137" t="s">
        <v>187</v>
      </c>
      <c r="H2957" s="141">
        <v>1</v>
      </c>
      <c r="I2957" s="138">
        <v>12.42</v>
      </c>
      <c r="J2957" s="138">
        <v>12.42</v>
      </c>
    </row>
    <row r="2958" spans="1:10" ht="25.5" x14ac:dyDescent="0.25">
      <c r="A2958" s="172" t="s">
        <v>1039</v>
      </c>
      <c r="B2958" s="142" t="s">
        <v>1510</v>
      </c>
      <c r="C2958" s="172" t="s">
        <v>180</v>
      </c>
      <c r="D2958" s="172" t="s">
        <v>1511</v>
      </c>
      <c r="E2958" s="350" t="s">
        <v>1042</v>
      </c>
      <c r="F2958" s="350"/>
      <c r="G2958" s="143" t="s">
        <v>1043</v>
      </c>
      <c r="H2958" s="144">
        <v>0.19</v>
      </c>
      <c r="I2958" s="145">
        <v>15.34</v>
      </c>
      <c r="J2958" s="145">
        <v>2.91</v>
      </c>
    </row>
    <row r="2959" spans="1:10" ht="25.5" x14ac:dyDescent="0.25">
      <c r="A2959" s="172" t="s">
        <v>1039</v>
      </c>
      <c r="B2959" s="142" t="s">
        <v>1512</v>
      </c>
      <c r="C2959" s="172" t="s">
        <v>180</v>
      </c>
      <c r="D2959" s="172" t="s">
        <v>1513</v>
      </c>
      <c r="E2959" s="350" t="s">
        <v>1042</v>
      </c>
      <c r="F2959" s="350"/>
      <c r="G2959" s="143" t="s">
        <v>1043</v>
      </c>
      <c r="H2959" s="144">
        <v>0.19</v>
      </c>
      <c r="I2959" s="145">
        <v>20.39</v>
      </c>
      <c r="J2959" s="145">
        <v>3.87</v>
      </c>
    </row>
    <row r="2960" spans="1:10" x14ac:dyDescent="0.25">
      <c r="A2960" s="173" t="s">
        <v>1049</v>
      </c>
      <c r="B2960" s="146" t="s">
        <v>1903</v>
      </c>
      <c r="C2960" s="173" t="s">
        <v>180</v>
      </c>
      <c r="D2960" s="173" t="s">
        <v>1904</v>
      </c>
      <c r="E2960" s="349" t="s">
        <v>1052</v>
      </c>
      <c r="F2960" s="349"/>
      <c r="G2960" s="147" t="s">
        <v>187</v>
      </c>
      <c r="H2960" s="148">
        <v>1</v>
      </c>
      <c r="I2960" s="149">
        <v>1.49</v>
      </c>
      <c r="J2960" s="149">
        <v>1.49</v>
      </c>
    </row>
    <row r="2961" spans="1:10" ht="25.5" x14ac:dyDescent="0.25">
      <c r="A2961" s="173" t="s">
        <v>1049</v>
      </c>
      <c r="B2961" s="146" t="s">
        <v>1905</v>
      </c>
      <c r="C2961" s="173" t="s">
        <v>180</v>
      </c>
      <c r="D2961" s="173" t="s">
        <v>1906</v>
      </c>
      <c r="E2961" s="349" t="s">
        <v>1052</v>
      </c>
      <c r="F2961" s="349"/>
      <c r="G2961" s="147" t="s">
        <v>187</v>
      </c>
      <c r="H2961" s="148">
        <v>1</v>
      </c>
      <c r="I2961" s="149">
        <v>3.71</v>
      </c>
      <c r="J2961" s="149">
        <v>3.71</v>
      </c>
    </row>
    <row r="2962" spans="1:10" ht="25.5" x14ac:dyDescent="0.25">
      <c r="A2962" s="173" t="s">
        <v>1049</v>
      </c>
      <c r="B2962" s="146" t="s">
        <v>1530</v>
      </c>
      <c r="C2962" s="173" t="s">
        <v>180</v>
      </c>
      <c r="D2962" s="173" t="s">
        <v>1531</v>
      </c>
      <c r="E2962" s="349" t="s">
        <v>1052</v>
      </c>
      <c r="F2962" s="349"/>
      <c r="G2962" s="147" t="s">
        <v>187</v>
      </c>
      <c r="H2962" s="148">
        <v>0.03</v>
      </c>
      <c r="I2962" s="149">
        <v>14.88</v>
      </c>
      <c r="J2962" s="149">
        <v>0.44</v>
      </c>
    </row>
    <row r="2963" spans="1:10" x14ac:dyDescent="0.25">
      <c r="A2963" s="169"/>
      <c r="B2963" s="169"/>
      <c r="C2963" s="169"/>
      <c r="D2963" s="169"/>
      <c r="E2963" s="169" t="s">
        <v>1053</v>
      </c>
      <c r="F2963" s="150">
        <v>5.6</v>
      </c>
      <c r="G2963" s="169" t="s">
        <v>1054</v>
      </c>
      <c r="H2963" s="150">
        <v>0</v>
      </c>
      <c r="I2963" s="169" t="s">
        <v>1055</v>
      </c>
      <c r="J2963" s="150">
        <v>5.6</v>
      </c>
    </row>
    <row r="2964" spans="1:10" ht="14.45" customHeight="1" x14ac:dyDescent="0.25">
      <c r="A2964" s="169"/>
      <c r="B2964" s="169"/>
      <c r="C2964" s="169"/>
      <c r="D2964" s="169"/>
      <c r="E2964" s="169" t="s">
        <v>2581</v>
      </c>
      <c r="F2964" s="150">
        <v>0</v>
      </c>
      <c r="G2964" s="169"/>
      <c r="H2964" s="351" t="s">
        <v>2582</v>
      </c>
      <c r="I2964" s="351"/>
      <c r="J2964" s="150">
        <v>12.42</v>
      </c>
    </row>
    <row r="2965" spans="1:10" ht="15.75" thickBot="1" x14ac:dyDescent="0.3">
      <c r="A2965" s="161"/>
      <c r="B2965" s="161"/>
      <c r="C2965" s="161"/>
      <c r="D2965" s="161"/>
      <c r="E2965" s="161"/>
      <c r="F2965" s="161"/>
      <c r="G2965" s="161" t="s">
        <v>1056</v>
      </c>
      <c r="H2965" s="151">
        <v>2</v>
      </c>
      <c r="I2965" s="161" t="s">
        <v>1057</v>
      </c>
      <c r="J2965" s="162">
        <v>24.84</v>
      </c>
    </row>
    <row r="2966" spans="1:10" ht="15.75" thickTop="1" x14ac:dyDescent="0.25">
      <c r="A2966" s="152"/>
      <c r="B2966" s="152"/>
      <c r="C2966" s="152"/>
      <c r="D2966" s="152"/>
      <c r="E2966" s="152"/>
      <c r="F2966" s="152"/>
      <c r="G2966" s="152"/>
      <c r="H2966" s="152"/>
      <c r="I2966" s="152"/>
      <c r="J2966" s="152"/>
    </row>
    <row r="2967" spans="1:10" x14ac:dyDescent="0.25">
      <c r="A2967" s="170" t="s">
        <v>2275</v>
      </c>
      <c r="B2967" s="139" t="s">
        <v>1029</v>
      </c>
      <c r="C2967" s="170" t="s">
        <v>1030</v>
      </c>
      <c r="D2967" s="170" t="s">
        <v>1031</v>
      </c>
      <c r="E2967" s="352" t="s">
        <v>1032</v>
      </c>
      <c r="F2967" s="352"/>
      <c r="G2967" s="140" t="s">
        <v>1033</v>
      </c>
      <c r="H2967" s="139" t="s">
        <v>1034</v>
      </c>
      <c r="I2967" s="139" t="s">
        <v>1035</v>
      </c>
      <c r="J2967" s="139" t="s">
        <v>1036</v>
      </c>
    </row>
    <row r="2968" spans="1:10" ht="39.6" customHeight="1" x14ac:dyDescent="0.25">
      <c r="A2968" s="171" t="s">
        <v>1037</v>
      </c>
      <c r="B2968" s="136" t="s">
        <v>265</v>
      </c>
      <c r="C2968" s="171" t="s">
        <v>180</v>
      </c>
      <c r="D2968" s="171" t="s">
        <v>345</v>
      </c>
      <c r="E2968" s="353" t="s">
        <v>1129</v>
      </c>
      <c r="F2968" s="353"/>
      <c r="G2968" s="137" t="s">
        <v>141</v>
      </c>
      <c r="H2968" s="141">
        <v>1</v>
      </c>
      <c r="I2968" s="138">
        <v>20.12</v>
      </c>
      <c r="J2968" s="138">
        <v>20.12</v>
      </c>
    </row>
    <row r="2969" spans="1:10" ht="25.5" x14ac:dyDescent="0.25">
      <c r="A2969" s="172" t="s">
        <v>1039</v>
      </c>
      <c r="B2969" s="142" t="s">
        <v>1510</v>
      </c>
      <c r="C2969" s="172" t="s">
        <v>180</v>
      </c>
      <c r="D2969" s="172" t="s">
        <v>1511</v>
      </c>
      <c r="E2969" s="350" t="s">
        <v>1042</v>
      </c>
      <c r="F2969" s="350"/>
      <c r="G2969" s="143" t="s">
        <v>1043</v>
      </c>
      <c r="H2969" s="144">
        <v>0.38</v>
      </c>
      <c r="I2969" s="145">
        <v>15.34</v>
      </c>
      <c r="J2969" s="145">
        <v>5.82</v>
      </c>
    </row>
    <row r="2970" spans="1:10" ht="25.5" x14ac:dyDescent="0.25">
      <c r="A2970" s="172" t="s">
        <v>1039</v>
      </c>
      <c r="B2970" s="142" t="s">
        <v>1512</v>
      </c>
      <c r="C2970" s="172" t="s">
        <v>180</v>
      </c>
      <c r="D2970" s="172" t="s">
        <v>1513</v>
      </c>
      <c r="E2970" s="350" t="s">
        <v>1042</v>
      </c>
      <c r="F2970" s="350"/>
      <c r="G2970" s="143" t="s">
        <v>1043</v>
      </c>
      <c r="H2970" s="144">
        <v>0.38</v>
      </c>
      <c r="I2970" s="145">
        <v>20.39</v>
      </c>
      <c r="J2970" s="145">
        <v>7.74</v>
      </c>
    </row>
    <row r="2971" spans="1:10" x14ac:dyDescent="0.25">
      <c r="A2971" s="173" t="s">
        <v>1049</v>
      </c>
      <c r="B2971" s="146" t="s">
        <v>1514</v>
      </c>
      <c r="C2971" s="173" t="s">
        <v>180</v>
      </c>
      <c r="D2971" s="173" t="s">
        <v>1515</v>
      </c>
      <c r="E2971" s="349" t="s">
        <v>1052</v>
      </c>
      <c r="F2971" s="349"/>
      <c r="G2971" s="147" t="s">
        <v>187</v>
      </c>
      <c r="H2971" s="148">
        <v>1.0800000000000001E-2</v>
      </c>
      <c r="I2971" s="149">
        <v>40.65</v>
      </c>
      <c r="J2971" s="149">
        <v>0.43</v>
      </c>
    </row>
    <row r="2972" spans="1:10" x14ac:dyDescent="0.25">
      <c r="A2972" s="173" t="s">
        <v>1049</v>
      </c>
      <c r="B2972" s="146" t="s">
        <v>1516</v>
      </c>
      <c r="C2972" s="173" t="s">
        <v>180</v>
      </c>
      <c r="D2972" s="173" t="s">
        <v>1517</v>
      </c>
      <c r="E2972" s="349" t="s">
        <v>1052</v>
      </c>
      <c r="F2972" s="349"/>
      <c r="G2972" s="147" t="s">
        <v>187</v>
      </c>
      <c r="H2972" s="148">
        <v>0.127</v>
      </c>
      <c r="I2972" s="149">
        <v>1.72</v>
      </c>
      <c r="J2972" s="149">
        <v>0.21</v>
      </c>
    </row>
    <row r="2973" spans="1:10" x14ac:dyDescent="0.25">
      <c r="A2973" s="173" t="s">
        <v>1049</v>
      </c>
      <c r="B2973" s="146" t="s">
        <v>1518</v>
      </c>
      <c r="C2973" s="173" t="s">
        <v>180</v>
      </c>
      <c r="D2973" s="173" t="s">
        <v>1519</v>
      </c>
      <c r="E2973" s="349" t="s">
        <v>1052</v>
      </c>
      <c r="F2973" s="349"/>
      <c r="G2973" s="147" t="s">
        <v>187</v>
      </c>
      <c r="H2973" s="148">
        <v>1.6299999999999999E-2</v>
      </c>
      <c r="I2973" s="149">
        <v>35.299999999999997</v>
      </c>
      <c r="J2973" s="149">
        <v>0.56999999999999995</v>
      </c>
    </row>
    <row r="2974" spans="1:10" ht="25.5" x14ac:dyDescent="0.25">
      <c r="A2974" s="173" t="s">
        <v>1049</v>
      </c>
      <c r="B2974" s="146" t="s">
        <v>1907</v>
      </c>
      <c r="C2974" s="173" t="s">
        <v>180</v>
      </c>
      <c r="D2974" s="173" t="s">
        <v>1908</v>
      </c>
      <c r="E2974" s="349" t="s">
        <v>1052</v>
      </c>
      <c r="F2974" s="349"/>
      <c r="G2974" s="147" t="s">
        <v>141</v>
      </c>
      <c r="H2974" s="148">
        <v>1.05</v>
      </c>
      <c r="I2974" s="149">
        <v>5.0999999999999996</v>
      </c>
      <c r="J2974" s="149">
        <v>5.35</v>
      </c>
    </row>
    <row r="2975" spans="1:10" x14ac:dyDescent="0.25">
      <c r="A2975" s="169"/>
      <c r="B2975" s="169"/>
      <c r="C2975" s="169"/>
      <c r="D2975" s="169"/>
      <c r="E2975" s="169" t="s">
        <v>1053</v>
      </c>
      <c r="F2975" s="150">
        <v>11.2</v>
      </c>
      <c r="G2975" s="169" t="s">
        <v>1054</v>
      </c>
      <c r="H2975" s="150">
        <v>0</v>
      </c>
      <c r="I2975" s="169" t="s">
        <v>1055</v>
      </c>
      <c r="J2975" s="150">
        <v>11.2</v>
      </c>
    </row>
    <row r="2976" spans="1:10" ht="14.45" customHeight="1" x14ac:dyDescent="0.25">
      <c r="A2976" s="169"/>
      <c r="B2976" s="169"/>
      <c r="C2976" s="169"/>
      <c r="D2976" s="169"/>
      <c r="E2976" s="169" t="s">
        <v>2581</v>
      </c>
      <c r="F2976" s="150">
        <v>0</v>
      </c>
      <c r="G2976" s="169"/>
      <c r="H2976" s="351" t="s">
        <v>2582</v>
      </c>
      <c r="I2976" s="351"/>
      <c r="J2976" s="150">
        <v>20.12</v>
      </c>
    </row>
    <row r="2977" spans="1:10" ht="15.75" thickBot="1" x14ac:dyDescent="0.3">
      <c r="A2977" s="161"/>
      <c r="B2977" s="161"/>
      <c r="C2977" s="161"/>
      <c r="D2977" s="161"/>
      <c r="E2977" s="161"/>
      <c r="F2977" s="161"/>
      <c r="G2977" s="161" t="s">
        <v>1056</v>
      </c>
      <c r="H2977" s="151">
        <v>95.83</v>
      </c>
      <c r="I2977" s="161" t="s">
        <v>1057</v>
      </c>
      <c r="J2977" s="162">
        <v>1928.09</v>
      </c>
    </row>
    <row r="2978" spans="1:10" ht="15.75" thickTop="1" x14ac:dyDescent="0.25">
      <c r="A2978" s="152"/>
      <c r="B2978" s="152"/>
      <c r="C2978" s="152"/>
      <c r="D2978" s="152"/>
      <c r="E2978" s="152"/>
      <c r="F2978" s="152"/>
      <c r="G2978" s="152"/>
      <c r="H2978" s="152"/>
      <c r="I2978" s="152"/>
      <c r="J2978" s="152"/>
    </row>
    <row r="2979" spans="1:10" x14ac:dyDescent="0.25">
      <c r="A2979" s="170" t="s">
        <v>2276</v>
      </c>
      <c r="B2979" s="139" t="s">
        <v>1029</v>
      </c>
      <c r="C2979" s="170" t="s">
        <v>1030</v>
      </c>
      <c r="D2979" s="170" t="s">
        <v>1031</v>
      </c>
      <c r="E2979" s="352" t="s">
        <v>1032</v>
      </c>
      <c r="F2979" s="352"/>
      <c r="G2979" s="140" t="s">
        <v>1033</v>
      </c>
      <c r="H2979" s="139" t="s">
        <v>1034</v>
      </c>
      <c r="I2979" s="139" t="s">
        <v>1035</v>
      </c>
      <c r="J2979" s="139" t="s">
        <v>1036</v>
      </c>
    </row>
    <row r="2980" spans="1:10" ht="39.6" customHeight="1" x14ac:dyDescent="0.25">
      <c r="A2980" s="171" t="s">
        <v>1037</v>
      </c>
      <c r="B2980" s="136" t="s">
        <v>262</v>
      </c>
      <c r="C2980" s="171" t="s">
        <v>180</v>
      </c>
      <c r="D2980" s="171" t="s">
        <v>342</v>
      </c>
      <c r="E2980" s="353" t="s">
        <v>1129</v>
      </c>
      <c r="F2980" s="353"/>
      <c r="G2980" s="137" t="s">
        <v>187</v>
      </c>
      <c r="H2980" s="141">
        <v>1</v>
      </c>
      <c r="I2980" s="138">
        <v>7.41</v>
      </c>
      <c r="J2980" s="138">
        <v>7.41</v>
      </c>
    </row>
    <row r="2981" spans="1:10" ht="25.5" x14ac:dyDescent="0.25">
      <c r="A2981" s="172" t="s">
        <v>1039</v>
      </c>
      <c r="B2981" s="142" t="s">
        <v>1510</v>
      </c>
      <c r="C2981" s="172" t="s">
        <v>180</v>
      </c>
      <c r="D2981" s="172" t="s">
        <v>1511</v>
      </c>
      <c r="E2981" s="350" t="s">
        <v>1042</v>
      </c>
      <c r="F2981" s="350"/>
      <c r="G2981" s="143" t="s">
        <v>1043</v>
      </c>
      <c r="H2981" s="144">
        <v>0.13</v>
      </c>
      <c r="I2981" s="145">
        <v>15.34</v>
      </c>
      <c r="J2981" s="145">
        <v>1.99</v>
      </c>
    </row>
    <row r="2982" spans="1:10" ht="25.5" x14ac:dyDescent="0.25">
      <c r="A2982" s="172" t="s">
        <v>1039</v>
      </c>
      <c r="B2982" s="142" t="s">
        <v>1512</v>
      </c>
      <c r="C2982" s="172" t="s">
        <v>180</v>
      </c>
      <c r="D2982" s="172" t="s">
        <v>1513</v>
      </c>
      <c r="E2982" s="350" t="s">
        <v>1042</v>
      </c>
      <c r="F2982" s="350"/>
      <c r="G2982" s="143" t="s">
        <v>1043</v>
      </c>
      <c r="H2982" s="144">
        <v>0.13</v>
      </c>
      <c r="I2982" s="145">
        <v>20.39</v>
      </c>
      <c r="J2982" s="145">
        <v>2.65</v>
      </c>
    </row>
    <row r="2983" spans="1:10" x14ac:dyDescent="0.25">
      <c r="A2983" s="173" t="s">
        <v>1049</v>
      </c>
      <c r="B2983" s="146" t="s">
        <v>1909</v>
      </c>
      <c r="C2983" s="173" t="s">
        <v>180</v>
      </c>
      <c r="D2983" s="173" t="s">
        <v>1910</v>
      </c>
      <c r="E2983" s="349" t="s">
        <v>1052</v>
      </c>
      <c r="F2983" s="349"/>
      <c r="G2983" s="147" t="s">
        <v>187</v>
      </c>
      <c r="H2983" s="148">
        <v>1</v>
      </c>
      <c r="I2983" s="149">
        <v>1.05</v>
      </c>
      <c r="J2983" s="149">
        <v>1.05</v>
      </c>
    </row>
    <row r="2984" spans="1:10" ht="25.5" x14ac:dyDescent="0.25">
      <c r="A2984" s="173" t="s">
        <v>1049</v>
      </c>
      <c r="B2984" s="146" t="s">
        <v>1911</v>
      </c>
      <c r="C2984" s="173" t="s">
        <v>180</v>
      </c>
      <c r="D2984" s="173" t="s">
        <v>1912</v>
      </c>
      <c r="E2984" s="349" t="s">
        <v>1052</v>
      </c>
      <c r="F2984" s="349"/>
      <c r="G2984" s="147" t="s">
        <v>187</v>
      </c>
      <c r="H2984" s="148">
        <v>1</v>
      </c>
      <c r="I2984" s="149">
        <v>1.43</v>
      </c>
      <c r="J2984" s="149">
        <v>1.43</v>
      </c>
    </row>
    <row r="2985" spans="1:10" ht="25.5" x14ac:dyDescent="0.25">
      <c r="A2985" s="173" t="s">
        <v>1049</v>
      </c>
      <c r="B2985" s="146" t="s">
        <v>1530</v>
      </c>
      <c r="C2985" s="173" t="s">
        <v>180</v>
      </c>
      <c r="D2985" s="173" t="s">
        <v>1531</v>
      </c>
      <c r="E2985" s="349" t="s">
        <v>1052</v>
      </c>
      <c r="F2985" s="349"/>
      <c r="G2985" s="147" t="s">
        <v>187</v>
      </c>
      <c r="H2985" s="148">
        <v>0.02</v>
      </c>
      <c r="I2985" s="149">
        <v>14.88</v>
      </c>
      <c r="J2985" s="149">
        <v>0.28999999999999998</v>
      </c>
    </row>
    <row r="2986" spans="1:10" x14ac:dyDescent="0.25">
      <c r="A2986" s="169"/>
      <c r="B2986" s="169"/>
      <c r="C2986" s="169"/>
      <c r="D2986" s="169"/>
      <c r="E2986" s="169" t="s">
        <v>1053</v>
      </c>
      <c r="F2986" s="150">
        <v>3.82</v>
      </c>
      <c r="G2986" s="169" t="s">
        <v>1054</v>
      </c>
      <c r="H2986" s="150">
        <v>0</v>
      </c>
      <c r="I2986" s="169" t="s">
        <v>1055</v>
      </c>
      <c r="J2986" s="150">
        <v>3.82</v>
      </c>
    </row>
    <row r="2987" spans="1:10" ht="14.45" customHeight="1" x14ac:dyDescent="0.25">
      <c r="A2987" s="169"/>
      <c r="B2987" s="169"/>
      <c r="C2987" s="169"/>
      <c r="D2987" s="169"/>
      <c r="E2987" s="169" t="s">
        <v>2581</v>
      </c>
      <c r="F2987" s="150">
        <v>0</v>
      </c>
      <c r="G2987" s="169"/>
      <c r="H2987" s="351" t="s">
        <v>2582</v>
      </c>
      <c r="I2987" s="351"/>
      <c r="J2987" s="150">
        <v>7.41</v>
      </c>
    </row>
    <row r="2988" spans="1:10" ht="15.75" thickBot="1" x14ac:dyDescent="0.3">
      <c r="A2988" s="161"/>
      <c r="B2988" s="161"/>
      <c r="C2988" s="161"/>
      <c r="D2988" s="161"/>
      <c r="E2988" s="161"/>
      <c r="F2988" s="161"/>
      <c r="G2988" s="161" t="s">
        <v>1056</v>
      </c>
      <c r="H2988" s="151">
        <v>40</v>
      </c>
      <c r="I2988" s="161" t="s">
        <v>1057</v>
      </c>
      <c r="J2988" s="162">
        <v>296.39999999999998</v>
      </c>
    </row>
    <row r="2989" spans="1:10" ht="15.75" thickTop="1" x14ac:dyDescent="0.25">
      <c r="A2989" s="152"/>
      <c r="B2989" s="152"/>
      <c r="C2989" s="152"/>
      <c r="D2989" s="152"/>
      <c r="E2989" s="152"/>
      <c r="F2989" s="152"/>
      <c r="G2989" s="152"/>
      <c r="H2989" s="152"/>
      <c r="I2989" s="152"/>
      <c r="J2989" s="152"/>
    </row>
    <row r="2990" spans="1:10" x14ac:dyDescent="0.25">
      <c r="A2990" s="170" t="s">
        <v>2277</v>
      </c>
      <c r="B2990" s="139" t="s">
        <v>1029</v>
      </c>
      <c r="C2990" s="170" t="s">
        <v>1030</v>
      </c>
      <c r="D2990" s="170" t="s">
        <v>1031</v>
      </c>
      <c r="E2990" s="352" t="s">
        <v>1032</v>
      </c>
      <c r="F2990" s="352"/>
      <c r="G2990" s="140" t="s">
        <v>1033</v>
      </c>
      <c r="H2990" s="139" t="s">
        <v>1034</v>
      </c>
      <c r="I2990" s="139" t="s">
        <v>1035</v>
      </c>
      <c r="J2990" s="139" t="s">
        <v>1036</v>
      </c>
    </row>
    <row r="2991" spans="1:10" ht="39.6" customHeight="1" x14ac:dyDescent="0.25">
      <c r="A2991" s="171" t="s">
        <v>1037</v>
      </c>
      <c r="B2991" s="136" t="s">
        <v>579</v>
      </c>
      <c r="C2991" s="171" t="s">
        <v>180</v>
      </c>
      <c r="D2991" s="171" t="s">
        <v>580</v>
      </c>
      <c r="E2991" s="353" t="s">
        <v>1129</v>
      </c>
      <c r="F2991" s="353"/>
      <c r="G2991" s="137" t="s">
        <v>187</v>
      </c>
      <c r="H2991" s="141">
        <v>1</v>
      </c>
      <c r="I2991" s="138">
        <v>4.54</v>
      </c>
      <c r="J2991" s="138">
        <v>4.54</v>
      </c>
    </row>
    <row r="2992" spans="1:10" ht="25.5" x14ac:dyDescent="0.25">
      <c r="A2992" s="172" t="s">
        <v>1039</v>
      </c>
      <c r="B2992" s="142" t="s">
        <v>1510</v>
      </c>
      <c r="C2992" s="172" t="s">
        <v>180</v>
      </c>
      <c r="D2992" s="172" t="s">
        <v>1511</v>
      </c>
      <c r="E2992" s="350" t="s">
        <v>1042</v>
      </c>
      <c r="F2992" s="350"/>
      <c r="G2992" s="143" t="s">
        <v>1043</v>
      </c>
      <c r="H2992" s="144">
        <v>0.04</v>
      </c>
      <c r="I2992" s="145">
        <v>15.34</v>
      </c>
      <c r="J2992" s="145">
        <v>0.61</v>
      </c>
    </row>
    <row r="2993" spans="1:10" ht="25.5" x14ac:dyDescent="0.25">
      <c r="A2993" s="172" t="s">
        <v>1039</v>
      </c>
      <c r="B2993" s="142" t="s">
        <v>1512</v>
      </c>
      <c r="C2993" s="172" t="s">
        <v>180</v>
      </c>
      <c r="D2993" s="172" t="s">
        <v>1513</v>
      </c>
      <c r="E2993" s="350" t="s">
        <v>1042</v>
      </c>
      <c r="F2993" s="350"/>
      <c r="G2993" s="143" t="s">
        <v>1043</v>
      </c>
      <c r="H2993" s="144">
        <v>0.04</v>
      </c>
      <c r="I2993" s="145">
        <v>20.39</v>
      </c>
      <c r="J2993" s="145">
        <v>0.81</v>
      </c>
    </row>
    <row r="2994" spans="1:10" x14ac:dyDescent="0.25">
      <c r="A2994" s="173" t="s">
        <v>1049</v>
      </c>
      <c r="B2994" s="146" t="s">
        <v>1909</v>
      </c>
      <c r="C2994" s="173" t="s">
        <v>180</v>
      </c>
      <c r="D2994" s="173" t="s">
        <v>1910</v>
      </c>
      <c r="E2994" s="349" t="s">
        <v>1052</v>
      </c>
      <c r="F2994" s="349"/>
      <c r="G2994" s="147" t="s">
        <v>187</v>
      </c>
      <c r="H2994" s="148">
        <v>1</v>
      </c>
      <c r="I2994" s="149">
        <v>1.05</v>
      </c>
      <c r="J2994" s="149">
        <v>1.05</v>
      </c>
    </row>
    <row r="2995" spans="1:10" ht="25.5" x14ac:dyDescent="0.25">
      <c r="A2995" s="173" t="s">
        <v>1049</v>
      </c>
      <c r="B2995" s="146" t="s">
        <v>1913</v>
      </c>
      <c r="C2995" s="173" t="s">
        <v>180</v>
      </c>
      <c r="D2995" s="173" t="s">
        <v>1914</v>
      </c>
      <c r="E2995" s="349" t="s">
        <v>1052</v>
      </c>
      <c r="F2995" s="349"/>
      <c r="G2995" s="147" t="s">
        <v>187</v>
      </c>
      <c r="H2995" s="148">
        <v>1</v>
      </c>
      <c r="I2995" s="149">
        <v>1.78</v>
      </c>
      <c r="J2995" s="149">
        <v>1.78</v>
      </c>
    </row>
    <row r="2996" spans="1:10" ht="25.5" x14ac:dyDescent="0.25">
      <c r="A2996" s="173" t="s">
        <v>1049</v>
      </c>
      <c r="B2996" s="146" t="s">
        <v>1530</v>
      </c>
      <c r="C2996" s="173" t="s">
        <v>180</v>
      </c>
      <c r="D2996" s="173" t="s">
        <v>1531</v>
      </c>
      <c r="E2996" s="349" t="s">
        <v>1052</v>
      </c>
      <c r="F2996" s="349"/>
      <c r="G2996" s="147" t="s">
        <v>187</v>
      </c>
      <c r="H2996" s="148">
        <v>0.02</v>
      </c>
      <c r="I2996" s="149">
        <v>14.88</v>
      </c>
      <c r="J2996" s="149">
        <v>0.28999999999999998</v>
      </c>
    </row>
    <row r="2997" spans="1:10" x14ac:dyDescent="0.25">
      <c r="A2997" s="169"/>
      <c r="B2997" s="169"/>
      <c r="C2997" s="169"/>
      <c r="D2997" s="169"/>
      <c r="E2997" s="169" t="s">
        <v>1053</v>
      </c>
      <c r="F2997" s="150">
        <v>1.17</v>
      </c>
      <c r="G2997" s="169" t="s">
        <v>1054</v>
      </c>
      <c r="H2997" s="150">
        <v>0</v>
      </c>
      <c r="I2997" s="169" t="s">
        <v>1055</v>
      </c>
      <c r="J2997" s="150">
        <v>1.17</v>
      </c>
    </row>
    <row r="2998" spans="1:10" ht="14.45" customHeight="1" x14ac:dyDescent="0.25">
      <c r="A2998" s="169"/>
      <c r="B2998" s="169"/>
      <c r="C2998" s="169"/>
      <c r="D2998" s="169"/>
      <c r="E2998" s="169" t="s">
        <v>2581</v>
      </c>
      <c r="F2998" s="150">
        <v>0</v>
      </c>
      <c r="G2998" s="169"/>
      <c r="H2998" s="351" t="s">
        <v>2582</v>
      </c>
      <c r="I2998" s="351"/>
      <c r="J2998" s="150">
        <v>4.54</v>
      </c>
    </row>
    <row r="2999" spans="1:10" ht="15.75" thickBot="1" x14ac:dyDescent="0.3">
      <c r="A2999" s="161"/>
      <c r="B2999" s="161"/>
      <c r="C2999" s="161"/>
      <c r="D2999" s="161"/>
      <c r="E2999" s="161"/>
      <c r="F2999" s="161"/>
      <c r="G2999" s="161" t="s">
        <v>1056</v>
      </c>
      <c r="H2999" s="151">
        <v>15</v>
      </c>
      <c r="I2999" s="161" t="s">
        <v>1057</v>
      </c>
      <c r="J2999" s="162">
        <v>68.099999999999994</v>
      </c>
    </row>
    <row r="3000" spans="1:10" ht="15.75" thickTop="1" x14ac:dyDescent="0.25">
      <c r="A3000" s="152"/>
      <c r="B3000" s="152"/>
      <c r="C3000" s="152"/>
      <c r="D3000" s="152"/>
      <c r="E3000" s="152"/>
      <c r="F3000" s="152"/>
      <c r="G3000" s="152"/>
      <c r="H3000" s="152"/>
      <c r="I3000" s="152"/>
      <c r="J3000" s="152"/>
    </row>
    <row r="3001" spans="1:10" x14ac:dyDescent="0.25">
      <c r="A3001" s="170" t="s">
        <v>2278</v>
      </c>
      <c r="B3001" s="139" t="s">
        <v>1029</v>
      </c>
      <c r="C3001" s="170" t="s">
        <v>1030</v>
      </c>
      <c r="D3001" s="170" t="s">
        <v>1031</v>
      </c>
      <c r="E3001" s="352" t="s">
        <v>1032</v>
      </c>
      <c r="F3001" s="352"/>
      <c r="G3001" s="140" t="s">
        <v>1033</v>
      </c>
      <c r="H3001" s="139" t="s">
        <v>1034</v>
      </c>
      <c r="I3001" s="139" t="s">
        <v>1035</v>
      </c>
      <c r="J3001" s="139" t="s">
        <v>1036</v>
      </c>
    </row>
    <row r="3002" spans="1:10" ht="39.6" customHeight="1" x14ac:dyDescent="0.25">
      <c r="A3002" s="171" t="s">
        <v>1037</v>
      </c>
      <c r="B3002" s="136" t="s">
        <v>266</v>
      </c>
      <c r="C3002" s="171" t="s">
        <v>180</v>
      </c>
      <c r="D3002" s="171" t="s">
        <v>346</v>
      </c>
      <c r="E3002" s="353" t="s">
        <v>1129</v>
      </c>
      <c r="F3002" s="353"/>
      <c r="G3002" s="137" t="s">
        <v>187</v>
      </c>
      <c r="H3002" s="141">
        <v>1</v>
      </c>
      <c r="I3002" s="138">
        <v>8.86</v>
      </c>
      <c r="J3002" s="138">
        <v>8.86</v>
      </c>
    </row>
    <row r="3003" spans="1:10" ht="25.5" x14ac:dyDescent="0.25">
      <c r="A3003" s="172" t="s">
        <v>1039</v>
      </c>
      <c r="B3003" s="142" t="s">
        <v>1510</v>
      </c>
      <c r="C3003" s="172" t="s">
        <v>180</v>
      </c>
      <c r="D3003" s="172" t="s">
        <v>1511</v>
      </c>
      <c r="E3003" s="350" t="s">
        <v>1042</v>
      </c>
      <c r="F3003" s="350"/>
      <c r="G3003" s="143" t="s">
        <v>1043</v>
      </c>
      <c r="H3003" s="144">
        <v>0.06</v>
      </c>
      <c r="I3003" s="145">
        <v>15.34</v>
      </c>
      <c r="J3003" s="145">
        <v>0.92</v>
      </c>
    </row>
    <row r="3004" spans="1:10" ht="25.5" x14ac:dyDescent="0.25">
      <c r="A3004" s="172" t="s">
        <v>1039</v>
      </c>
      <c r="B3004" s="142" t="s">
        <v>1512</v>
      </c>
      <c r="C3004" s="172" t="s">
        <v>180</v>
      </c>
      <c r="D3004" s="172" t="s">
        <v>1513</v>
      </c>
      <c r="E3004" s="350" t="s">
        <v>1042</v>
      </c>
      <c r="F3004" s="350"/>
      <c r="G3004" s="143" t="s">
        <v>1043</v>
      </c>
      <c r="H3004" s="144">
        <v>0.06</v>
      </c>
      <c r="I3004" s="145">
        <v>20.39</v>
      </c>
      <c r="J3004" s="145">
        <v>1.22</v>
      </c>
    </row>
    <row r="3005" spans="1:10" x14ac:dyDescent="0.25">
      <c r="A3005" s="173" t="s">
        <v>1049</v>
      </c>
      <c r="B3005" s="146" t="s">
        <v>1909</v>
      </c>
      <c r="C3005" s="173" t="s">
        <v>180</v>
      </c>
      <c r="D3005" s="173" t="s">
        <v>1910</v>
      </c>
      <c r="E3005" s="349" t="s">
        <v>1052</v>
      </c>
      <c r="F3005" s="349"/>
      <c r="G3005" s="147" t="s">
        <v>187</v>
      </c>
      <c r="H3005" s="148">
        <v>2</v>
      </c>
      <c r="I3005" s="149">
        <v>1.05</v>
      </c>
      <c r="J3005" s="149">
        <v>2.1</v>
      </c>
    </row>
    <row r="3006" spans="1:10" ht="25.5" x14ac:dyDescent="0.25">
      <c r="A3006" s="173" t="s">
        <v>1049</v>
      </c>
      <c r="B3006" s="146" t="s">
        <v>1530</v>
      </c>
      <c r="C3006" s="173" t="s">
        <v>180</v>
      </c>
      <c r="D3006" s="173" t="s">
        <v>1531</v>
      </c>
      <c r="E3006" s="349" t="s">
        <v>1052</v>
      </c>
      <c r="F3006" s="349"/>
      <c r="G3006" s="147" t="s">
        <v>187</v>
      </c>
      <c r="H3006" s="148">
        <v>0.04</v>
      </c>
      <c r="I3006" s="149">
        <v>14.88</v>
      </c>
      <c r="J3006" s="149">
        <v>0.59</v>
      </c>
    </row>
    <row r="3007" spans="1:10" ht="25.5" x14ac:dyDescent="0.25">
      <c r="A3007" s="173" t="s">
        <v>1049</v>
      </c>
      <c r="B3007" s="146" t="s">
        <v>1915</v>
      </c>
      <c r="C3007" s="173" t="s">
        <v>180</v>
      </c>
      <c r="D3007" s="173" t="s">
        <v>1916</v>
      </c>
      <c r="E3007" s="349" t="s">
        <v>1052</v>
      </c>
      <c r="F3007" s="349"/>
      <c r="G3007" s="147" t="s">
        <v>187</v>
      </c>
      <c r="H3007" s="148">
        <v>1</v>
      </c>
      <c r="I3007" s="149">
        <v>4.03</v>
      </c>
      <c r="J3007" s="149">
        <v>4.03</v>
      </c>
    </row>
    <row r="3008" spans="1:10" x14ac:dyDescent="0.25">
      <c r="A3008" s="169"/>
      <c r="B3008" s="169"/>
      <c r="C3008" s="169"/>
      <c r="D3008" s="169"/>
      <c r="E3008" s="169" t="s">
        <v>1053</v>
      </c>
      <c r="F3008" s="150">
        <v>1.76</v>
      </c>
      <c r="G3008" s="169" t="s">
        <v>1054</v>
      </c>
      <c r="H3008" s="150">
        <v>0</v>
      </c>
      <c r="I3008" s="169" t="s">
        <v>1055</v>
      </c>
      <c r="J3008" s="150">
        <v>1.76</v>
      </c>
    </row>
    <row r="3009" spans="1:10" ht="14.45" customHeight="1" x14ac:dyDescent="0.25">
      <c r="A3009" s="169"/>
      <c r="B3009" s="169"/>
      <c r="C3009" s="169"/>
      <c r="D3009" s="169"/>
      <c r="E3009" s="169" t="s">
        <v>2581</v>
      </c>
      <c r="F3009" s="150">
        <v>0</v>
      </c>
      <c r="G3009" s="169"/>
      <c r="H3009" s="351" t="s">
        <v>2582</v>
      </c>
      <c r="I3009" s="351"/>
      <c r="J3009" s="150">
        <v>8.86</v>
      </c>
    </row>
    <row r="3010" spans="1:10" ht="15.75" thickBot="1" x14ac:dyDescent="0.3">
      <c r="A3010" s="161"/>
      <c r="B3010" s="161"/>
      <c r="C3010" s="161"/>
      <c r="D3010" s="161"/>
      <c r="E3010" s="161"/>
      <c r="F3010" s="161"/>
      <c r="G3010" s="161" t="s">
        <v>1056</v>
      </c>
      <c r="H3010" s="151">
        <v>16</v>
      </c>
      <c r="I3010" s="161" t="s">
        <v>1057</v>
      </c>
      <c r="J3010" s="162">
        <v>141.76</v>
      </c>
    </row>
    <row r="3011" spans="1:10" ht="15.75" thickTop="1" x14ac:dyDescent="0.25">
      <c r="A3011" s="152"/>
      <c r="B3011" s="152"/>
      <c r="C3011" s="152"/>
      <c r="D3011" s="152"/>
      <c r="E3011" s="152"/>
      <c r="F3011" s="152"/>
      <c r="G3011" s="152"/>
      <c r="H3011" s="152"/>
      <c r="I3011" s="152"/>
      <c r="J3011" s="152"/>
    </row>
    <row r="3012" spans="1:10" x14ac:dyDescent="0.25">
      <c r="A3012" s="170" t="s">
        <v>2279</v>
      </c>
      <c r="B3012" s="139" t="s">
        <v>1029</v>
      </c>
      <c r="C3012" s="170" t="s">
        <v>1030</v>
      </c>
      <c r="D3012" s="170" t="s">
        <v>1031</v>
      </c>
      <c r="E3012" s="352" t="s">
        <v>1032</v>
      </c>
      <c r="F3012" s="352"/>
      <c r="G3012" s="140" t="s">
        <v>1033</v>
      </c>
      <c r="H3012" s="139" t="s">
        <v>1034</v>
      </c>
      <c r="I3012" s="139" t="s">
        <v>1035</v>
      </c>
      <c r="J3012" s="139" t="s">
        <v>1036</v>
      </c>
    </row>
    <row r="3013" spans="1:10" ht="25.5" x14ac:dyDescent="0.25">
      <c r="A3013" s="171" t="s">
        <v>1037</v>
      </c>
      <c r="B3013" s="136" t="s">
        <v>581</v>
      </c>
      <c r="C3013" s="171" t="s">
        <v>186</v>
      </c>
      <c r="D3013" s="171" t="s">
        <v>582</v>
      </c>
      <c r="E3013" s="353" t="s">
        <v>1263</v>
      </c>
      <c r="F3013" s="353"/>
      <c r="G3013" s="137" t="s">
        <v>2239</v>
      </c>
      <c r="H3013" s="141">
        <v>1</v>
      </c>
      <c r="I3013" s="138">
        <v>62.12</v>
      </c>
      <c r="J3013" s="138">
        <v>62.12</v>
      </c>
    </row>
    <row r="3014" spans="1:10" ht="25.5" x14ac:dyDescent="0.25">
      <c r="A3014" s="172" t="s">
        <v>1039</v>
      </c>
      <c r="B3014" s="142" t="s">
        <v>1538</v>
      </c>
      <c r="C3014" s="172" t="s">
        <v>186</v>
      </c>
      <c r="D3014" s="172" t="s">
        <v>1539</v>
      </c>
      <c r="E3014" s="350" t="s">
        <v>1263</v>
      </c>
      <c r="F3014" s="350"/>
      <c r="G3014" s="143" t="s">
        <v>2649</v>
      </c>
      <c r="H3014" s="144">
        <v>1</v>
      </c>
      <c r="I3014" s="145">
        <v>18.59</v>
      </c>
      <c r="J3014" s="145">
        <v>18.59</v>
      </c>
    </row>
    <row r="3015" spans="1:10" ht="25.5" x14ac:dyDescent="0.25">
      <c r="A3015" s="172" t="s">
        <v>1039</v>
      </c>
      <c r="B3015" s="142" t="s">
        <v>1540</v>
      </c>
      <c r="C3015" s="172" t="s">
        <v>186</v>
      </c>
      <c r="D3015" s="172" t="s">
        <v>1541</v>
      </c>
      <c r="E3015" s="350" t="s">
        <v>1263</v>
      </c>
      <c r="F3015" s="350"/>
      <c r="G3015" s="143" t="s">
        <v>2649</v>
      </c>
      <c r="H3015" s="144">
        <v>1</v>
      </c>
      <c r="I3015" s="145">
        <v>23.71</v>
      </c>
      <c r="J3015" s="145">
        <v>23.71</v>
      </c>
    </row>
    <row r="3016" spans="1:10" ht="25.5" x14ac:dyDescent="0.25">
      <c r="A3016" s="173" t="s">
        <v>1049</v>
      </c>
      <c r="B3016" s="146" t="s">
        <v>2737</v>
      </c>
      <c r="C3016" s="173" t="s">
        <v>186</v>
      </c>
      <c r="D3016" s="173" t="s">
        <v>1544</v>
      </c>
      <c r="E3016" s="349" t="s">
        <v>1052</v>
      </c>
      <c r="F3016" s="349"/>
      <c r="G3016" s="147" t="s">
        <v>950</v>
      </c>
      <c r="H3016" s="148">
        <v>0.01</v>
      </c>
      <c r="I3016" s="149">
        <v>43.05</v>
      </c>
      <c r="J3016" s="149">
        <v>0.43</v>
      </c>
    </row>
    <row r="3017" spans="1:10" ht="51" x14ac:dyDescent="0.25">
      <c r="A3017" s="173" t="s">
        <v>1049</v>
      </c>
      <c r="B3017" s="146" t="s">
        <v>2831</v>
      </c>
      <c r="C3017" s="173" t="s">
        <v>186</v>
      </c>
      <c r="D3017" s="173" t="s">
        <v>2832</v>
      </c>
      <c r="E3017" s="349" t="s">
        <v>1052</v>
      </c>
      <c r="F3017" s="349"/>
      <c r="G3017" s="147" t="s">
        <v>692</v>
      </c>
      <c r="H3017" s="148">
        <v>1</v>
      </c>
      <c r="I3017" s="149">
        <v>19.309999999999999</v>
      </c>
      <c r="J3017" s="149">
        <v>19.309999999999999</v>
      </c>
    </row>
    <row r="3018" spans="1:10" ht="25.5" x14ac:dyDescent="0.25">
      <c r="A3018" s="173" t="s">
        <v>1049</v>
      </c>
      <c r="B3018" s="146" t="s">
        <v>2739</v>
      </c>
      <c r="C3018" s="173" t="s">
        <v>186</v>
      </c>
      <c r="D3018" s="173" t="s">
        <v>1543</v>
      </c>
      <c r="E3018" s="349" t="s">
        <v>1052</v>
      </c>
      <c r="F3018" s="349"/>
      <c r="G3018" s="147" t="s">
        <v>2724</v>
      </c>
      <c r="H3018" s="148">
        <v>3.0000000000000001E-3</v>
      </c>
      <c r="I3018" s="149">
        <v>29.49</v>
      </c>
      <c r="J3018" s="149">
        <v>0.08</v>
      </c>
    </row>
    <row r="3019" spans="1:10" x14ac:dyDescent="0.25">
      <c r="A3019" s="169"/>
      <c r="B3019" s="169"/>
      <c r="C3019" s="169"/>
      <c r="D3019" s="169"/>
      <c r="E3019" s="169" t="s">
        <v>1053</v>
      </c>
      <c r="F3019" s="150">
        <v>29.51</v>
      </c>
      <c r="G3019" s="169" t="s">
        <v>1054</v>
      </c>
      <c r="H3019" s="150">
        <v>0</v>
      </c>
      <c r="I3019" s="169" t="s">
        <v>1055</v>
      </c>
      <c r="J3019" s="150">
        <v>29.51</v>
      </c>
    </row>
    <row r="3020" spans="1:10" ht="14.45" customHeight="1" x14ac:dyDescent="0.25">
      <c r="A3020" s="169"/>
      <c r="B3020" s="169"/>
      <c r="C3020" s="169"/>
      <c r="D3020" s="169"/>
      <c r="E3020" s="169" t="s">
        <v>2581</v>
      </c>
      <c r="F3020" s="150">
        <v>0</v>
      </c>
      <c r="G3020" s="169"/>
      <c r="H3020" s="351" t="s">
        <v>2582</v>
      </c>
      <c r="I3020" s="351"/>
      <c r="J3020" s="150">
        <v>62.12</v>
      </c>
    </row>
    <row r="3021" spans="1:10" ht="15.75" thickBot="1" x14ac:dyDescent="0.3">
      <c r="A3021" s="161"/>
      <c r="B3021" s="161"/>
      <c r="C3021" s="161"/>
      <c r="D3021" s="161"/>
      <c r="E3021" s="161"/>
      <c r="F3021" s="161"/>
      <c r="G3021" s="161" t="s">
        <v>1056</v>
      </c>
      <c r="H3021" s="151">
        <v>10</v>
      </c>
      <c r="I3021" s="161" t="s">
        <v>1057</v>
      </c>
      <c r="J3021" s="162">
        <v>621.20000000000005</v>
      </c>
    </row>
    <row r="3022" spans="1:10" ht="15.75" thickTop="1" x14ac:dyDescent="0.25">
      <c r="A3022" s="152"/>
      <c r="B3022" s="152"/>
      <c r="C3022" s="152"/>
      <c r="D3022" s="152"/>
      <c r="E3022" s="152"/>
      <c r="F3022" s="152"/>
      <c r="G3022" s="152"/>
      <c r="H3022" s="152"/>
      <c r="I3022" s="152"/>
      <c r="J3022" s="152"/>
    </row>
    <row r="3023" spans="1:10" x14ac:dyDescent="0.25">
      <c r="A3023" s="170" t="s">
        <v>2280</v>
      </c>
      <c r="B3023" s="139" t="s">
        <v>1029</v>
      </c>
      <c r="C3023" s="170" t="s">
        <v>1030</v>
      </c>
      <c r="D3023" s="170" t="s">
        <v>1031</v>
      </c>
      <c r="E3023" s="352" t="s">
        <v>1032</v>
      </c>
      <c r="F3023" s="352"/>
      <c r="G3023" s="140" t="s">
        <v>1033</v>
      </c>
      <c r="H3023" s="139" t="s">
        <v>1034</v>
      </c>
      <c r="I3023" s="139" t="s">
        <v>1035</v>
      </c>
      <c r="J3023" s="139" t="s">
        <v>1036</v>
      </c>
    </row>
    <row r="3024" spans="1:10" ht="25.5" x14ac:dyDescent="0.25">
      <c r="A3024" s="171" t="s">
        <v>1037</v>
      </c>
      <c r="B3024" s="136" t="s">
        <v>583</v>
      </c>
      <c r="C3024" s="171" t="s">
        <v>186</v>
      </c>
      <c r="D3024" s="171" t="s">
        <v>584</v>
      </c>
      <c r="E3024" s="353" t="s">
        <v>1263</v>
      </c>
      <c r="F3024" s="353"/>
      <c r="G3024" s="137" t="s">
        <v>2239</v>
      </c>
      <c r="H3024" s="141">
        <v>1</v>
      </c>
      <c r="I3024" s="138">
        <v>63.85</v>
      </c>
      <c r="J3024" s="138">
        <v>63.85</v>
      </c>
    </row>
    <row r="3025" spans="1:10" ht="25.5" x14ac:dyDescent="0.25">
      <c r="A3025" s="172" t="s">
        <v>1039</v>
      </c>
      <c r="B3025" s="142" t="s">
        <v>1540</v>
      </c>
      <c r="C3025" s="172" t="s">
        <v>186</v>
      </c>
      <c r="D3025" s="172" t="s">
        <v>1541</v>
      </c>
      <c r="E3025" s="350" t="s">
        <v>1263</v>
      </c>
      <c r="F3025" s="350"/>
      <c r="G3025" s="143" t="s">
        <v>2649</v>
      </c>
      <c r="H3025" s="144">
        <v>1</v>
      </c>
      <c r="I3025" s="145">
        <v>23.71</v>
      </c>
      <c r="J3025" s="145">
        <v>23.71</v>
      </c>
    </row>
    <row r="3026" spans="1:10" ht="25.5" x14ac:dyDescent="0.25">
      <c r="A3026" s="172" t="s">
        <v>1039</v>
      </c>
      <c r="B3026" s="142" t="s">
        <v>1333</v>
      </c>
      <c r="C3026" s="172" t="s">
        <v>186</v>
      </c>
      <c r="D3026" s="172" t="s">
        <v>1064</v>
      </c>
      <c r="E3026" s="350" t="s">
        <v>1263</v>
      </c>
      <c r="F3026" s="350"/>
      <c r="G3026" s="143" t="s">
        <v>2649</v>
      </c>
      <c r="H3026" s="144">
        <v>1</v>
      </c>
      <c r="I3026" s="145">
        <v>18.36</v>
      </c>
      <c r="J3026" s="145">
        <v>18.36</v>
      </c>
    </row>
    <row r="3027" spans="1:10" ht="25.5" x14ac:dyDescent="0.25">
      <c r="A3027" s="173" t="s">
        <v>1049</v>
      </c>
      <c r="B3027" s="146" t="s">
        <v>2737</v>
      </c>
      <c r="C3027" s="173" t="s">
        <v>186</v>
      </c>
      <c r="D3027" s="173" t="s">
        <v>1544</v>
      </c>
      <c r="E3027" s="349" t="s">
        <v>1052</v>
      </c>
      <c r="F3027" s="349"/>
      <c r="G3027" s="147" t="s">
        <v>950</v>
      </c>
      <c r="H3027" s="148">
        <v>0.01</v>
      </c>
      <c r="I3027" s="149">
        <v>43.05</v>
      </c>
      <c r="J3027" s="149">
        <v>0.43</v>
      </c>
    </row>
    <row r="3028" spans="1:10" ht="51" x14ac:dyDescent="0.25">
      <c r="A3028" s="173" t="s">
        <v>1049</v>
      </c>
      <c r="B3028" s="146" t="s">
        <v>2833</v>
      </c>
      <c r="C3028" s="173" t="s">
        <v>186</v>
      </c>
      <c r="D3028" s="173" t="s">
        <v>2834</v>
      </c>
      <c r="E3028" s="349" t="s">
        <v>1052</v>
      </c>
      <c r="F3028" s="349"/>
      <c r="G3028" s="147" t="s">
        <v>692</v>
      </c>
      <c r="H3028" s="148">
        <v>1</v>
      </c>
      <c r="I3028" s="149">
        <v>21.27</v>
      </c>
      <c r="J3028" s="149">
        <v>21.27</v>
      </c>
    </row>
    <row r="3029" spans="1:10" ht="25.5" x14ac:dyDescent="0.25">
      <c r="A3029" s="173" t="s">
        <v>1049</v>
      </c>
      <c r="B3029" s="146" t="s">
        <v>2739</v>
      </c>
      <c r="C3029" s="173" t="s">
        <v>186</v>
      </c>
      <c r="D3029" s="173" t="s">
        <v>1543</v>
      </c>
      <c r="E3029" s="349" t="s">
        <v>1052</v>
      </c>
      <c r="F3029" s="349"/>
      <c r="G3029" s="147" t="s">
        <v>2724</v>
      </c>
      <c r="H3029" s="148">
        <v>3.0000000000000001E-3</v>
      </c>
      <c r="I3029" s="149">
        <v>29.49</v>
      </c>
      <c r="J3029" s="149">
        <v>0.08</v>
      </c>
    </row>
    <row r="3030" spans="1:10" x14ac:dyDescent="0.25">
      <c r="A3030" s="169"/>
      <c r="B3030" s="169"/>
      <c r="C3030" s="169"/>
      <c r="D3030" s="169"/>
      <c r="E3030" s="169" t="s">
        <v>1053</v>
      </c>
      <c r="F3030" s="150">
        <v>28.6</v>
      </c>
      <c r="G3030" s="169" t="s">
        <v>1054</v>
      </c>
      <c r="H3030" s="150">
        <v>0</v>
      </c>
      <c r="I3030" s="169" t="s">
        <v>1055</v>
      </c>
      <c r="J3030" s="150">
        <v>28.6</v>
      </c>
    </row>
    <row r="3031" spans="1:10" ht="14.45" customHeight="1" x14ac:dyDescent="0.25">
      <c r="A3031" s="169"/>
      <c r="B3031" s="169"/>
      <c r="C3031" s="169"/>
      <c r="D3031" s="169"/>
      <c r="E3031" s="169" t="s">
        <v>2581</v>
      </c>
      <c r="F3031" s="150">
        <v>0</v>
      </c>
      <c r="G3031" s="169"/>
      <c r="H3031" s="351" t="s">
        <v>2582</v>
      </c>
      <c r="I3031" s="351"/>
      <c r="J3031" s="150">
        <v>63.85</v>
      </c>
    </row>
    <row r="3032" spans="1:10" ht="15.75" thickBot="1" x14ac:dyDescent="0.3">
      <c r="A3032" s="161"/>
      <c r="B3032" s="161"/>
      <c r="C3032" s="161"/>
      <c r="D3032" s="161"/>
      <c r="E3032" s="161"/>
      <c r="F3032" s="161"/>
      <c r="G3032" s="161" t="s">
        <v>1056</v>
      </c>
      <c r="H3032" s="151">
        <v>2</v>
      </c>
      <c r="I3032" s="161" t="s">
        <v>1057</v>
      </c>
      <c r="J3032" s="162">
        <v>127.7</v>
      </c>
    </row>
    <row r="3033" spans="1:10" ht="15.75" thickTop="1" x14ac:dyDescent="0.25">
      <c r="A3033" s="152"/>
      <c r="B3033" s="152"/>
      <c r="C3033" s="152"/>
      <c r="D3033" s="152"/>
      <c r="E3033" s="152"/>
      <c r="F3033" s="152"/>
      <c r="G3033" s="152"/>
      <c r="H3033" s="152"/>
      <c r="I3033" s="152"/>
      <c r="J3033" s="152"/>
    </row>
    <row r="3034" spans="1:10" x14ac:dyDescent="0.25">
      <c r="A3034" s="170" t="s">
        <v>2281</v>
      </c>
      <c r="B3034" s="139" t="s">
        <v>1029</v>
      </c>
      <c r="C3034" s="170" t="s">
        <v>1030</v>
      </c>
      <c r="D3034" s="170" t="s">
        <v>1031</v>
      </c>
      <c r="E3034" s="352" t="s">
        <v>1032</v>
      </c>
      <c r="F3034" s="352"/>
      <c r="G3034" s="140" t="s">
        <v>1033</v>
      </c>
      <c r="H3034" s="139" t="s">
        <v>1034</v>
      </c>
      <c r="I3034" s="139" t="s">
        <v>1035</v>
      </c>
      <c r="J3034" s="139" t="s">
        <v>1036</v>
      </c>
    </row>
    <row r="3035" spans="1:10" ht="25.5" x14ac:dyDescent="0.25">
      <c r="A3035" s="171" t="s">
        <v>1037</v>
      </c>
      <c r="B3035" s="136" t="s">
        <v>585</v>
      </c>
      <c r="C3035" s="171" t="s">
        <v>252</v>
      </c>
      <c r="D3035" s="171" t="s">
        <v>586</v>
      </c>
      <c r="E3035" s="353" t="s">
        <v>1917</v>
      </c>
      <c r="F3035" s="353"/>
      <c r="G3035" s="137" t="s">
        <v>187</v>
      </c>
      <c r="H3035" s="141">
        <v>1</v>
      </c>
      <c r="I3035" s="138">
        <v>27.79</v>
      </c>
      <c r="J3035" s="138">
        <v>27.79</v>
      </c>
    </row>
    <row r="3036" spans="1:10" ht="25.5" x14ac:dyDescent="0.25">
      <c r="A3036" s="172" t="s">
        <v>1039</v>
      </c>
      <c r="B3036" s="142" t="s">
        <v>1512</v>
      </c>
      <c r="C3036" s="172" t="s">
        <v>180</v>
      </c>
      <c r="D3036" s="172" t="s">
        <v>1513</v>
      </c>
      <c r="E3036" s="350" t="s">
        <v>1042</v>
      </c>
      <c r="F3036" s="350"/>
      <c r="G3036" s="143" t="s">
        <v>1043</v>
      </c>
      <c r="H3036" s="144">
        <v>0.5</v>
      </c>
      <c r="I3036" s="145">
        <v>20.39</v>
      </c>
      <c r="J3036" s="145">
        <v>10.19</v>
      </c>
    </row>
    <row r="3037" spans="1:10" ht="25.5" x14ac:dyDescent="0.25">
      <c r="A3037" s="173" t="s">
        <v>1049</v>
      </c>
      <c r="B3037" s="146" t="s">
        <v>1918</v>
      </c>
      <c r="C3037" s="173" t="s">
        <v>252</v>
      </c>
      <c r="D3037" s="173" t="s">
        <v>1919</v>
      </c>
      <c r="E3037" s="349" t="s">
        <v>1325</v>
      </c>
      <c r="F3037" s="349"/>
      <c r="G3037" s="147" t="s">
        <v>1043</v>
      </c>
      <c r="H3037" s="148">
        <v>0.5</v>
      </c>
      <c r="I3037" s="149">
        <v>13.82</v>
      </c>
      <c r="J3037" s="149">
        <v>6.91</v>
      </c>
    </row>
    <row r="3038" spans="1:10" ht="25.5" x14ac:dyDescent="0.25">
      <c r="A3038" s="173" t="s">
        <v>1049</v>
      </c>
      <c r="B3038" s="146" t="s">
        <v>1920</v>
      </c>
      <c r="C3038" s="173" t="s">
        <v>252</v>
      </c>
      <c r="D3038" s="173" t="s">
        <v>1921</v>
      </c>
      <c r="E3038" s="349" t="s">
        <v>1052</v>
      </c>
      <c r="F3038" s="349"/>
      <c r="G3038" s="147" t="s">
        <v>187</v>
      </c>
      <c r="H3038" s="148">
        <v>1</v>
      </c>
      <c r="I3038" s="149">
        <v>10.69</v>
      </c>
      <c r="J3038" s="149">
        <v>10.69</v>
      </c>
    </row>
    <row r="3039" spans="1:10" x14ac:dyDescent="0.25">
      <c r="A3039" s="169"/>
      <c r="B3039" s="169"/>
      <c r="C3039" s="169"/>
      <c r="D3039" s="169"/>
      <c r="E3039" s="169" t="s">
        <v>1053</v>
      </c>
      <c r="F3039" s="150">
        <v>15.55</v>
      </c>
      <c r="G3039" s="169" t="s">
        <v>1054</v>
      </c>
      <c r="H3039" s="150">
        <v>0</v>
      </c>
      <c r="I3039" s="169" t="s">
        <v>1055</v>
      </c>
      <c r="J3039" s="150">
        <v>15.55</v>
      </c>
    </row>
    <row r="3040" spans="1:10" ht="14.45" customHeight="1" x14ac:dyDescent="0.25">
      <c r="A3040" s="169"/>
      <c r="B3040" s="169"/>
      <c r="C3040" s="169"/>
      <c r="D3040" s="169"/>
      <c r="E3040" s="169" t="s">
        <v>2581</v>
      </c>
      <c r="F3040" s="150">
        <v>0</v>
      </c>
      <c r="G3040" s="169"/>
      <c r="H3040" s="351" t="s">
        <v>2582</v>
      </c>
      <c r="I3040" s="351"/>
      <c r="J3040" s="150">
        <v>27.79</v>
      </c>
    </row>
    <row r="3041" spans="1:10" ht="15.75" thickBot="1" x14ac:dyDescent="0.3">
      <c r="A3041" s="161"/>
      <c r="B3041" s="161"/>
      <c r="C3041" s="161"/>
      <c r="D3041" s="161"/>
      <c r="E3041" s="161"/>
      <c r="F3041" s="161"/>
      <c r="G3041" s="161" t="s">
        <v>1056</v>
      </c>
      <c r="H3041" s="151">
        <v>12</v>
      </c>
      <c r="I3041" s="161" t="s">
        <v>1057</v>
      </c>
      <c r="J3041" s="162">
        <v>333.48</v>
      </c>
    </row>
    <row r="3042" spans="1:10" ht="15.75" thickTop="1" x14ac:dyDescent="0.25">
      <c r="A3042" s="152"/>
      <c r="B3042" s="152"/>
      <c r="C3042" s="152"/>
      <c r="D3042" s="152"/>
      <c r="E3042" s="152"/>
      <c r="F3042" s="152"/>
      <c r="G3042" s="152"/>
      <c r="H3042" s="152"/>
      <c r="I3042" s="152"/>
      <c r="J3042" s="152"/>
    </row>
    <row r="3043" spans="1:10" x14ac:dyDescent="0.25">
      <c r="A3043" s="170" t="s">
        <v>2282</v>
      </c>
      <c r="B3043" s="139" t="s">
        <v>1029</v>
      </c>
      <c r="C3043" s="170" t="s">
        <v>1030</v>
      </c>
      <c r="D3043" s="170" t="s">
        <v>1031</v>
      </c>
      <c r="E3043" s="352" t="s">
        <v>1032</v>
      </c>
      <c r="F3043" s="352"/>
      <c r="G3043" s="140" t="s">
        <v>1033</v>
      </c>
      <c r="H3043" s="139" t="s">
        <v>1034</v>
      </c>
      <c r="I3043" s="139" t="s">
        <v>1035</v>
      </c>
      <c r="J3043" s="139" t="s">
        <v>1036</v>
      </c>
    </row>
    <row r="3044" spans="1:10" ht="39.6" customHeight="1" x14ac:dyDescent="0.25">
      <c r="A3044" s="171" t="s">
        <v>1037</v>
      </c>
      <c r="B3044" s="136" t="s">
        <v>587</v>
      </c>
      <c r="C3044" s="171" t="s">
        <v>180</v>
      </c>
      <c r="D3044" s="171" t="s">
        <v>588</v>
      </c>
      <c r="E3044" s="353" t="s">
        <v>1129</v>
      </c>
      <c r="F3044" s="353"/>
      <c r="G3044" s="137" t="s">
        <v>141</v>
      </c>
      <c r="H3044" s="141">
        <v>1</v>
      </c>
      <c r="I3044" s="138">
        <v>7.44</v>
      </c>
      <c r="J3044" s="138">
        <v>7.44</v>
      </c>
    </row>
    <row r="3045" spans="1:10" ht="25.5" x14ac:dyDescent="0.25">
      <c r="A3045" s="172" t="s">
        <v>1039</v>
      </c>
      <c r="B3045" s="142" t="s">
        <v>1510</v>
      </c>
      <c r="C3045" s="172" t="s">
        <v>180</v>
      </c>
      <c r="D3045" s="172" t="s">
        <v>1511</v>
      </c>
      <c r="E3045" s="350" t="s">
        <v>1042</v>
      </c>
      <c r="F3045" s="350"/>
      <c r="G3045" s="143" t="s">
        <v>1043</v>
      </c>
      <c r="H3045" s="144">
        <v>0.05</v>
      </c>
      <c r="I3045" s="145">
        <v>15.34</v>
      </c>
      <c r="J3045" s="145">
        <v>0.76</v>
      </c>
    </row>
    <row r="3046" spans="1:10" ht="25.5" x14ac:dyDescent="0.25">
      <c r="A3046" s="172" t="s">
        <v>1039</v>
      </c>
      <c r="B3046" s="142" t="s">
        <v>1512</v>
      </c>
      <c r="C3046" s="172" t="s">
        <v>180</v>
      </c>
      <c r="D3046" s="172" t="s">
        <v>1513</v>
      </c>
      <c r="E3046" s="350" t="s">
        <v>1042</v>
      </c>
      <c r="F3046" s="350"/>
      <c r="G3046" s="143" t="s">
        <v>1043</v>
      </c>
      <c r="H3046" s="144">
        <v>0.05</v>
      </c>
      <c r="I3046" s="145">
        <v>20.39</v>
      </c>
      <c r="J3046" s="145">
        <v>1.01</v>
      </c>
    </row>
    <row r="3047" spans="1:10" x14ac:dyDescent="0.25">
      <c r="A3047" s="173" t="s">
        <v>1049</v>
      </c>
      <c r="B3047" s="146" t="s">
        <v>1514</v>
      </c>
      <c r="C3047" s="173" t="s">
        <v>180</v>
      </c>
      <c r="D3047" s="173" t="s">
        <v>1515</v>
      </c>
      <c r="E3047" s="349" t="s">
        <v>1052</v>
      </c>
      <c r="F3047" s="349"/>
      <c r="G3047" s="147" t="s">
        <v>187</v>
      </c>
      <c r="H3047" s="148">
        <v>3.5000000000000001E-3</v>
      </c>
      <c r="I3047" s="149">
        <v>40.65</v>
      </c>
      <c r="J3047" s="149">
        <v>0.14000000000000001</v>
      </c>
    </row>
    <row r="3048" spans="1:10" x14ac:dyDescent="0.25">
      <c r="A3048" s="173" t="s">
        <v>1049</v>
      </c>
      <c r="B3048" s="146" t="s">
        <v>1516</v>
      </c>
      <c r="C3048" s="173" t="s">
        <v>180</v>
      </c>
      <c r="D3048" s="173" t="s">
        <v>1517</v>
      </c>
      <c r="E3048" s="349" t="s">
        <v>1052</v>
      </c>
      <c r="F3048" s="349"/>
      <c r="G3048" s="147" t="s">
        <v>187</v>
      </c>
      <c r="H3048" s="148">
        <v>1.7000000000000001E-2</v>
      </c>
      <c r="I3048" s="149">
        <v>1.72</v>
      </c>
      <c r="J3048" s="149">
        <v>0.02</v>
      </c>
    </row>
    <row r="3049" spans="1:10" x14ac:dyDescent="0.25">
      <c r="A3049" s="173" t="s">
        <v>1049</v>
      </c>
      <c r="B3049" s="146" t="s">
        <v>1518</v>
      </c>
      <c r="C3049" s="173" t="s">
        <v>180</v>
      </c>
      <c r="D3049" s="173" t="s">
        <v>1519</v>
      </c>
      <c r="E3049" s="349" t="s">
        <v>1052</v>
      </c>
      <c r="F3049" s="349"/>
      <c r="G3049" s="147" t="s">
        <v>187</v>
      </c>
      <c r="H3049" s="148">
        <v>4.7999999999999996E-3</v>
      </c>
      <c r="I3049" s="149">
        <v>35.299999999999997</v>
      </c>
      <c r="J3049" s="149">
        <v>0.16</v>
      </c>
    </row>
    <row r="3050" spans="1:10" ht="25.5" x14ac:dyDescent="0.25">
      <c r="A3050" s="173" t="s">
        <v>1049</v>
      </c>
      <c r="B3050" s="146" t="s">
        <v>1907</v>
      </c>
      <c r="C3050" s="173" t="s">
        <v>180</v>
      </c>
      <c r="D3050" s="173" t="s">
        <v>1908</v>
      </c>
      <c r="E3050" s="349" t="s">
        <v>1052</v>
      </c>
      <c r="F3050" s="349"/>
      <c r="G3050" s="147" t="s">
        <v>141</v>
      </c>
      <c r="H3050" s="148">
        <v>1.05</v>
      </c>
      <c r="I3050" s="149">
        <v>5.0999999999999996</v>
      </c>
      <c r="J3050" s="149">
        <v>5.35</v>
      </c>
    </row>
    <row r="3051" spans="1:10" x14ac:dyDescent="0.25">
      <c r="A3051" s="169"/>
      <c r="B3051" s="169"/>
      <c r="C3051" s="169"/>
      <c r="D3051" s="169"/>
      <c r="E3051" s="169" t="s">
        <v>1053</v>
      </c>
      <c r="F3051" s="150">
        <v>1.47</v>
      </c>
      <c r="G3051" s="169" t="s">
        <v>1054</v>
      </c>
      <c r="H3051" s="150">
        <v>0</v>
      </c>
      <c r="I3051" s="169" t="s">
        <v>1055</v>
      </c>
      <c r="J3051" s="150">
        <v>1.47</v>
      </c>
    </row>
    <row r="3052" spans="1:10" ht="14.45" customHeight="1" x14ac:dyDescent="0.25">
      <c r="A3052" s="169"/>
      <c r="B3052" s="169"/>
      <c r="C3052" s="169"/>
      <c r="D3052" s="169"/>
      <c r="E3052" s="169" t="s">
        <v>2581</v>
      </c>
      <c r="F3052" s="150">
        <v>0</v>
      </c>
      <c r="G3052" s="169"/>
      <c r="H3052" s="351" t="s">
        <v>2582</v>
      </c>
      <c r="I3052" s="351"/>
      <c r="J3052" s="150">
        <v>7.44</v>
      </c>
    </row>
    <row r="3053" spans="1:10" ht="15.75" thickBot="1" x14ac:dyDescent="0.3">
      <c r="A3053" s="161"/>
      <c r="B3053" s="161"/>
      <c r="C3053" s="161"/>
      <c r="D3053" s="161"/>
      <c r="E3053" s="161"/>
      <c r="F3053" s="161"/>
      <c r="G3053" s="161" t="s">
        <v>1056</v>
      </c>
      <c r="H3053" s="151">
        <v>60</v>
      </c>
      <c r="I3053" s="161" t="s">
        <v>1057</v>
      </c>
      <c r="J3053" s="162">
        <v>446.4</v>
      </c>
    </row>
    <row r="3054" spans="1:10" ht="15.75" thickTop="1" x14ac:dyDescent="0.25">
      <c r="A3054" s="152"/>
      <c r="B3054" s="152"/>
      <c r="C3054" s="152"/>
      <c r="D3054" s="152"/>
      <c r="E3054" s="152"/>
      <c r="F3054" s="152"/>
      <c r="G3054" s="152"/>
      <c r="H3054" s="152"/>
      <c r="I3054" s="152"/>
      <c r="J3054" s="152"/>
    </row>
    <row r="3055" spans="1:10" x14ac:dyDescent="0.25">
      <c r="A3055" s="170" t="s">
        <v>2283</v>
      </c>
      <c r="B3055" s="139" t="s">
        <v>1029</v>
      </c>
      <c r="C3055" s="170" t="s">
        <v>1030</v>
      </c>
      <c r="D3055" s="170" t="s">
        <v>1031</v>
      </c>
      <c r="E3055" s="352" t="s">
        <v>1032</v>
      </c>
      <c r="F3055" s="352"/>
      <c r="G3055" s="140" t="s">
        <v>1033</v>
      </c>
      <c r="H3055" s="139" t="s">
        <v>1034</v>
      </c>
      <c r="I3055" s="139" t="s">
        <v>1035</v>
      </c>
      <c r="J3055" s="139" t="s">
        <v>1036</v>
      </c>
    </row>
    <row r="3056" spans="1:10" ht="25.5" x14ac:dyDescent="0.25">
      <c r="A3056" s="171" t="s">
        <v>1037</v>
      </c>
      <c r="B3056" s="136" t="s">
        <v>589</v>
      </c>
      <c r="C3056" s="171" t="s">
        <v>559</v>
      </c>
      <c r="D3056" s="171" t="s">
        <v>1922</v>
      </c>
      <c r="E3056" s="353" t="s">
        <v>1923</v>
      </c>
      <c r="F3056" s="353"/>
      <c r="G3056" s="137" t="s">
        <v>560</v>
      </c>
      <c r="H3056" s="141">
        <v>1</v>
      </c>
      <c r="I3056" s="138">
        <v>2693.01</v>
      </c>
      <c r="J3056" s="138">
        <v>2693.01</v>
      </c>
    </row>
    <row r="3057" spans="1:10" ht="25.5" x14ac:dyDescent="0.25">
      <c r="A3057" s="172" t="s">
        <v>1039</v>
      </c>
      <c r="B3057" s="142" t="s">
        <v>2742</v>
      </c>
      <c r="C3057" s="172" t="s">
        <v>180</v>
      </c>
      <c r="D3057" s="172" t="s">
        <v>2743</v>
      </c>
      <c r="E3057" s="350" t="s">
        <v>1042</v>
      </c>
      <c r="F3057" s="350"/>
      <c r="G3057" s="143" t="s">
        <v>1043</v>
      </c>
      <c r="H3057" s="144">
        <v>1.68</v>
      </c>
      <c r="I3057" s="145">
        <v>15.53</v>
      </c>
      <c r="J3057" s="145">
        <v>26.09</v>
      </c>
    </row>
    <row r="3058" spans="1:10" ht="25.5" x14ac:dyDescent="0.25">
      <c r="A3058" s="172" t="s">
        <v>1039</v>
      </c>
      <c r="B3058" s="142" t="s">
        <v>1512</v>
      </c>
      <c r="C3058" s="172" t="s">
        <v>180</v>
      </c>
      <c r="D3058" s="172" t="s">
        <v>1513</v>
      </c>
      <c r="E3058" s="350" t="s">
        <v>1042</v>
      </c>
      <c r="F3058" s="350"/>
      <c r="G3058" s="143" t="s">
        <v>1043</v>
      </c>
      <c r="H3058" s="144">
        <v>1.68</v>
      </c>
      <c r="I3058" s="145">
        <v>20.39</v>
      </c>
      <c r="J3058" s="145">
        <v>34.25</v>
      </c>
    </row>
    <row r="3059" spans="1:10" x14ac:dyDescent="0.25">
      <c r="A3059" s="173" t="s">
        <v>1049</v>
      </c>
      <c r="B3059" s="146" t="s">
        <v>1924</v>
      </c>
      <c r="C3059" s="173" t="s">
        <v>559</v>
      </c>
      <c r="D3059" s="173" t="s">
        <v>2835</v>
      </c>
      <c r="E3059" s="349" t="s">
        <v>1052</v>
      </c>
      <c r="F3059" s="349"/>
      <c r="G3059" s="147" t="s">
        <v>141</v>
      </c>
      <c r="H3059" s="148">
        <v>7.98</v>
      </c>
      <c r="I3059" s="149">
        <v>49.47</v>
      </c>
      <c r="J3059" s="149">
        <v>394.77</v>
      </c>
    </row>
    <row r="3060" spans="1:10" x14ac:dyDescent="0.25">
      <c r="A3060" s="173" t="s">
        <v>1049</v>
      </c>
      <c r="B3060" s="146" t="s">
        <v>1925</v>
      </c>
      <c r="C3060" s="173" t="s">
        <v>559</v>
      </c>
      <c r="D3060" s="173" t="s">
        <v>2836</v>
      </c>
      <c r="E3060" s="349" t="s">
        <v>1052</v>
      </c>
      <c r="F3060" s="349"/>
      <c r="G3060" s="147" t="s">
        <v>187</v>
      </c>
      <c r="H3060" s="148">
        <v>1</v>
      </c>
      <c r="I3060" s="149">
        <v>2237.9</v>
      </c>
      <c r="J3060" s="149">
        <v>2237.9</v>
      </c>
    </row>
    <row r="3061" spans="1:10" x14ac:dyDescent="0.25">
      <c r="A3061" s="169"/>
      <c r="B3061" s="169"/>
      <c r="C3061" s="169"/>
      <c r="D3061" s="169"/>
      <c r="E3061" s="169" t="s">
        <v>1053</v>
      </c>
      <c r="F3061" s="150">
        <v>49.34</v>
      </c>
      <c r="G3061" s="169" t="s">
        <v>1054</v>
      </c>
      <c r="H3061" s="150">
        <v>0</v>
      </c>
      <c r="I3061" s="169" t="s">
        <v>1055</v>
      </c>
      <c r="J3061" s="150">
        <v>49.34</v>
      </c>
    </row>
    <row r="3062" spans="1:10" ht="14.45" customHeight="1" x14ac:dyDescent="0.25">
      <c r="A3062" s="169"/>
      <c r="B3062" s="169"/>
      <c r="C3062" s="169"/>
      <c r="D3062" s="169"/>
      <c r="E3062" s="169" t="s">
        <v>2581</v>
      </c>
      <c r="F3062" s="150">
        <v>0</v>
      </c>
      <c r="G3062" s="169"/>
      <c r="H3062" s="351" t="s">
        <v>2582</v>
      </c>
      <c r="I3062" s="351"/>
      <c r="J3062" s="150">
        <v>2693.01</v>
      </c>
    </row>
    <row r="3063" spans="1:10" ht="15.75" thickBot="1" x14ac:dyDescent="0.3">
      <c r="A3063" s="161"/>
      <c r="B3063" s="161"/>
      <c r="C3063" s="161"/>
      <c r="D3063" s="161"/>
      <c r="E3063" s="161"/>
      <c r="F3063" s="161"/>
      <c r="G3063" s="161" t="s">
        <v>1056</v>
      </c>
      <c r="H3063" s="151">
        <v>3</v>
      </c>
      <c r="I3063" s="161" t="s">
        <v>1057</v>
      </c>
      <c r="J3063" s="162">
        <v>8079.03</v>
      </c>
    </row>
    <row r="3064" spans="1:10" ht="15.75" thickTop="1" x14ac:dyDescent="0.25">
      <c r="A3064" s="152"/>
      <c r="B3064" s="152"/>
      <c r="C3064" s="152"/>
      <c r="D3064" s="152"/>
      <c r="E3064" s="152"/>
      <c r="F3064" s="152"/>
      <c r="G3064" s="152"/>
      <c r="H3064" s="152"/>
      <c r="I3064" s="152"/>
      <c r="J3064" s="152"/>
    </row>
    <row r="3065" spans="1:10" x14ac:dyDescent="0.25">
      <c r="A3065" s="170" t="s">
        <v>2284</v>
      </c>
      <c r="B3065" s="139" t="s">
        <v>1029</v>
      </c>
      <c r="C3065" s="170" t="s">
        <v>1030</v>
      </c>
      <c r="D3065" s="170" t="s">
        <v>1031</v>
      </c>
      <c r="E3065" s="352" t="s">
        <v>1032</v>
      </c>
      <c r="F3065" s="352"/>
      <c r="G3065" s="140" t="s">
        <v>1033</v>
      </c>
      <c r="H3065" s="139" t="s">
        <v>1034</v>
      </c>
      <c r="I3065" s="139" t="s">
        <v>1035</v>
      </c>
      <c r="J3065" s="139" t="s">
        <v>1036</v>
      </c>
    </row>
    <row r="3066" spans="1:10" ht="14.45" customHeight="1" x14ac:dyDescent="0.25">
      <c r="A3066" s="171" t="s">
        <v>1037</v>
      </c>
      <c r="B3066" s="136" t="s">
        <v>590</v>
      </c>
      <c r="C3066" s="171" t="s">
        <v>180</v>
      </c>
      <c r="D3066" s="171" t="s">
        <v>591</v>
      </c>
      <c r="E3066" s="353" t="s">
        <v>1103</v>
      </c>
      <c r="F3066" s="353"/>
      <c r="G3066" s="137" t="s">
        <v>187</v>
      </c>
      <c r="H3066" s="141">
        <v>1</v>
      </c>
      <c r="I3066" s="138">
        <v>70.64</v>
      </c>
      <c r="J3066" s="138">
        <v>70.64</v>
      </c>
    </row>
    <row r="3067" spans="1:10" ht="25.5" x14ac:dyDescent="0.25">
      <c r="A3067" s="172" t="s">
        <v>1039</v>
      </c>
      <c r="B3067" s="142" t="s">
        <v>1586</v>
      </c>
      <c r="C3067" s="172" t="s">
        <v>180</v>
      </c>
      <c r="D3067" s="172" t="s">
        <v>1587</v>
      </c>
      <c r="E3067" s="350" t="s">
        <v>1042</v>
      </c>
      <c r="F3067" s="350"/>
      <c r="G3067" s="143" t="s">
        <v>1043</v>
      </c>
      <c r="H3067" s="144">
        <v>0.8</v>
      </c>
      <c r="I3067" s="145">
        <v>15.82</v>
      </c>
      <c r="J3067" s="145">
        <v>12.65</v>
      </c>
    </row>
    <row r="3068" spans="1:10" ht="25.5" x14ac:dyDescent="0.25">
      <c r="A3068" s="172" t="s">
        <v>1039</v>
      </c>
      <c r="B3068" s="142" t="s">
        <v>1588</v>
      </c>
      <c r="C3068" s="172" t="s">
        <v>180</v>
      </c>
      <c r="D3068" s="172" t="s">
        <v>1589</v>
      </c>
      <c r="E3068" s="350" t="s">
        <v>1042</v>
      </c>
      <c r="F3068" s="350"/>
      <c r="G3068" s="143" t="s">
        <v>1043</v>
      </c>
      <c r="H3068" s="144">
        <v>0.8</v>
      </c>
      <c r="I3068" s="145">
        <v>21.02</v>
      </c>
      <c r="J3068" s="145">
        <v>16.809999999999999</v>
      </c>
    </row>
    <row r="3069" spans="1:10" x14ac:dyDescent="0.25">
      <c r="A3069" s="173" t="s">
        <v>1049</v>
      </c>
      <c r="B3069" s="146" t="s">
        <v>1926</v>
      </c>
      <c r="C3069" s="173" t="s">
        <v>180</v>
      </c>
      <c r="D3069" s="173" t="s">
        <v>1927</v>
      </c>
      <c r="E3069" s="349" t="s">
        <v>1052</v>
      </c>
      <c r="F3069" s="349"/>
      <c r="G3069" s="147" t="s">
        <v>187</v>
      </c>
      <c r="H3069" s="148">
        <v>1</v>
      </c>
      <c r="I3069" s="149">
        <v>40.700000000000003</v>
      </c>
      <c r="J3069" s="149">
        <v>40.700000000000003</v>
      </c>
    </row>
    <row r="3070" spans="1:10" x14ac:dyDescent="0.25">
      <c r="A3070" s="173" t="s">
        <v>1049</v>
      </c>
      <c r="B3070" s="146" t="s">
        <v>1928</v>
      </c>
      <c r="C3070" s="173" t="s">
        <v>180</v>
      </c>
      <c r="D3070" s="173" t="s">
        <v>1929</v>
      </c>
      <c r="E3070" s="349" t="s">
        <v>1052</v>
      </c>
      <c r="F3070" s="349"/>
      <c r="G3070" s="147" t="s">
        <v>187</v>
      </c>
      <c r="H3070" s="148">
        <v>0.15</v>
      </c>
      <c r="I3070" s="149">
        <v>3.2</v>
      </c>
      <c r="J3070" s="149">
        <v>0.48</v>
      </c>
    </row>
    <row r="3071" spans="1:10" x14ac:dyDescent="0.25">
      <c r="A3071" s="169"/>
      <c r="B3071" s="169"/>
      <c r="C3071" s="169"/>
      <c r="D3071" s="169"/>
      <c r="E3071" s="169" t="s">
        <v>1053</v>
      </c>
      <c r="F3071" s="150">
        <v>23.84</v>
      </c>
      <c r="G3071" s="169" t="s">
        <v>1054</v>
      </c>
      <c r="H3071" s="150">
        <v>0</v>
      </c>
      <c r="I3071" s="169" t="s">
        <v>1055</v>
      </c>
      <c r="J3071" s="150">
        <v>23.84</v>
      </c>
    </row>
    <row r="3072" spans="1:10" ht="14.45" customHeight="1" x14ac:dyDescent="0.25">
      <c r="A3072" s="169"/>
      <c r="B3072" s="169"/>
      <c r="C3072" s="169"/>
      <c r="D3072" s="169"/>
      <c r="E3072" s="169" t="s">
        <v>2581</v>
      </c>
      <c r="F3072" s="150">
        <v>0</v>
      </c>
      <c r="G3072" s="169"/>
      <c r="H3072" s="351" t="s">
        <v>2582</v>
      </c>
      <c r="I3072" s="351"/>
      <c r="J3072" s="150">
        <v>70.64</v>
      </c>
    </row>
    <row r="3073" spans="1:10" ht="15.75" thickBot="1" x14ac:dyDescent="0.3">
      <c r="A3073" s="161"/>
      <c r="B3073" s="161"/>
      <c r="C3073" s="161"/>
      <c r="D3073" s="161"/>
      <c r="E3073" s="161"/>
      <c r="F3073" s="161"/>
      <c r="G3073" s="161" t="s">
        <v>1056</v>
      </c>
      <c r="H3073" s="151">
        <v>3</v>
      </c>
      <c r="I3073" s="161" t="s">
        <v>1057</v>
      </c>
      <c r="J3073" s="162">
        <v>211.92</v>
      </c>
    </row>
    <row r="3074" spans="1:10" ht="15.75" thickTop="1" x14ac:dyDescent="0.25">
      <c r="A3074" s="152"/>
      <c r="B3074" s="152"/>
      <c r="C3074" s="152"/>
      <c r="D3074" s="152"/>
      <c r="E3074" s="152"/>
      <c r="F3074" s="152"/>
      <c r="G3074" s="152"/>
      <c r="H3074" s="152"/>
      <c r="I3074" s="152"/>
      <c r="J3074" s="152"/>
    </row>
    <row r="3075" spans="1:10" x14ac:dyDescent="0.25">
      <c r="A3075" s="170" t="s">
        <v>2285</v>
      </c>
      <c r="B3075" s="139" t="s">
        <v>1029</v>
      </c>
      <c r="C3075" s="170" t="s">
        <v>1030</v>
      </c>
      <c r="D3075" s="170" t="s">
        <v>1031</v>
      </c>
      <c r="E3075" s="352" t="s">
        <v>1032</v>
      </c>
      <c r="F3075" s="352"/>
      <c r="G3075" s="140" t="s">
        <v>1033</v>
      </c>
      <c r="H3075" s="139" t="s">
        <v>1034</v>
      </c>
      <c r="I3075" s="139" t="s">
        <v>1035</v>
      </c>
      <c r="J3075" s="139" t="s">
        <v>1036</v>
      </c>
    </row>
    <row r="3076" spans="1:10" ht="26.45" customHeight="1" x14ac:dyDescent="0.25">
      <c r="A3076" s="171" t="s">
        <v>1037</v>
      </c>
      <c r="B3076" s="136" t="s">
        <v>592</v>
      </c>
      <c r="C3076" s="171" t="s">
        <v>180</v>
      </c>
      <c r="D3076" s="171" t="s">
        <v>593</v>
      </c>
      <c r="E3076" s="353" t="s">
        <v>1129</v>
      </c>
      <c r="F3076" s="353"/>
      <c r="G3076" s="137" t="s">
        <v>141</v>
      </c>
      <c r="H3076" s="141">
        <v>1</v>
      </c>
      <c r="I3076" s="138">
        <v>6.57</v>
      </c>
      <c r="J3076" s="138">
        <v>6.57</v>
      </c>
    </row>
    <row r="3077" spans="1:10" ht="25.5" x14ac:dyDescent="0.25">
      <c r="A3077" s="172" t="s">
        <v>1039</v>
      </c>
      <c r="B3077" s="142" t="s">
        <v>1510</v>
      </c>
      <c r="C3077" s="172" t="s">
        <v>180</v>
      </c>
      <c r="D3077" s="172" t="s">
        <v>1511</v>
      </c>
      <c r="E3077" s="350" t="s">
        <v>1042</v>
      </c>
      <c r="F3077" s="350"/>
      <c r="G3077" s="143" t="s">
        <v>1043</v>
      </c>
      <c r="H3077" s="144">
        <v>0.02</v>
      </c>
      <c r="I3077" s="145">
        <v>15.34</v>
      </c>
      <c r="J3077" s="145">
        <v>0.3</v>
      </c>
    </row>
    <row r="3078" spans="1:10" ht="25.5" x14ac:dyDescent="0.25">
      <c r="A3078" s="172" t="s">
        <v>1039</v>
      </c>
      <c r="B3078" s="142" t="s">
        <v>1512</v>
      </c>
      <c r="C3078" s="172" t="s">
        <v>180</v>
      </c>
      <c r="D3078" s="172" t="s">
        <v>1513</v>
      </c>
      <c r="E3078" s="350" t="s">
        <v>1042</v>
      </c>
      <c r="F3078" s="350"/>
      <c r="G3078" s="143" t="s">
        <v>1043</v>
      </c>
      <c r="H3078" s="144">
        <v>0.02</v>
      </c>
      <c r="I3078" s="145">
        <v>20.39</v>
      </c>
      <c r="J3078" s="145">
        <v>0.4</v>
      </c>
    </row>
    <row r="3079" spans="1:10" x14ac:dyDescent="0.25">
      <c r="A3079" s="173" t="s">
        <v>1049</v>
      </c>
      <c r="B3079" s="146" t="s">
        <v>1930</v>
      </c>
      <c r="C3079" s="173" t="s">
        <v>180</v>
      </c>
      <c r="D3079" s="173" t="s">
        <v>1931</v>
      </c>
      <c r="E3079" s="349" t="s">
        <v>1052</v>
      </c>
      <c r="F3079" s="349"/>
      <c r="G3079" s="147" t="s">
        <v>141</v>
      </c>
      <c r="H3079" s="148">
        <v>1.0609999999999999</v>
      </c>
      <c r="I3079" s="149">
        <v>5.54</v>
      </c>
      <c r="J3079" s="149">
        <v>5.87</v>
      </c>
    </row>
    <row r="3080" spans="1:10" x14ac:dyDescent="0.25">
      <c r="A3080" s="169"/>
      <c r="B3080" s="169"/>
      <c r="C3080" s="169"/>
      <c r="D3080" s="169"/>
      <c r="E3080" s="169" t="s">
        <v>1053</v>
      </c>
      <c r="F3080" s="150">
        <v>0.57999999999999996</v>
      </c>
      <c r="G3080" s="169" t="s">
        <v>1054</v>
      </c>
      <c r="H3080" s="150">
        <v>0</v>
      </c>
      <c r="I3080" s="169" t="s">
        <v>1055</v>
      </c>
      <c r="J3080" s="150">
        <v>0.57999999999999996</v>
      </c>
    </row>
    <row r="3081" spans="1:10" ht="14.45" customHeight="1" x14ac:dyDescent="0.25">
      <c r="A3081" s="169"/>
      <c r="B3081" s="169"/>
      <c r="C3081" s="169"/>
      <c r="D3081" s="169"/>
      <c r="E3081" s="169" t="s">
        <v>2581</v>
      </c>
      <c r="F3081" s="150">
        <v>0</v>
      </c>
      <c r="G3081" s="169"/>
      <c r="H3081" s="351" t="s">
        <v>2582</v>
      </c>
      <c r="I3081" s="351"/>
      <c r="J3081" s="150">
        <v>6.57</v>
      </c>
    </row>
    <row r="3082" spans="1:10" ht="15.75" thickBot="1" x14ac:dyDescent="0.3">
      <c r="A3082" s="161"/>
      <c r="B3082" s="161"/>
      <c r="C3082" s="161"/>
      <c r="D3082" s="161"/>
      <c r="E3082" s="161"/>
      <c r="F3082" s="161"/>
      <c r="G3082" s="161" t="s">
        <v>1056</v>
      </c>
      <c r="H3082" s="151">
        <v>55</v>
      </c>
      <c r="I3082" s="161" t="s">
        <v>1057</v>
      </c>
      <c r="J3082" s="162">
        <v>361.35</v>
      </c>
    </row>
    <row r="3083" spans="1:10" ht="15.75" thickTop="1" x14ac:dyDescent="0.25">
      <c r="A3083" s="152"/>
      <c r="B3083" s="152"/>
      <c r="C3083" s="152"/>
      <c r="D3083" s="152"/>
      <c r="E3083" s="152"/>
      <c r="F3083" s="152"/>
      <c r="G3083" s="152"/>
      <c r="H3083" s="152"/>
      <c r="I3083" s="152"/>
      <c r="J3083" s="152"/>
    </row>
    <row r="3084" spans="1:10" x14ac:dyDescent="0.25">
      <c r="A3084" s="170" t="s">
        <v>2286</v>
      </c>
      <c r="B3084" s="139" t="s">
        <v>1029</v>
      </c>
      <c r="C3084" s="170" t="s">
        <v>1030</v>
      </c>
      <c r="D3084" s="170" t="s">
        <v>1031</v>
      </c>
      <c r="E3084" s="352" t="s">
        <v>1032</v>
      </c>
      <c r="F3084" s="352"/>
      <c r="G3084" s="140" t="s">
        <v>1033</v>
      </c>
      <c r="H3084" s="139" t="s">
        <v>1034</v>
      </c>
      <c r="I3084" s="139" t="s">
        <v>1035</v>
      </c>
      <c r="J3084" s="139" t="s">
        <v>1036</v>
      </c>
    </row>
    <row r="3085" spans="1:10" ht="26.45" customHeight="1" x14ac:dyDescent="0.25">
      <c r="A3085" s="171" t="s">
        <v>1037</v>
      </c>
      <c r="B3085" s="136" t="s">
        <v>594</v>
      </c>
      <c r="C3085" s="171" t="s">
        <v>180</v>
      </c>
      <c r="D3085" s="171" t="s">
        <v>595</v>
      </c>
      <c r="E3085" s="353" t="s">
        <v>1129</v>
      </c>
      <c r="F3085" s="353"/>
      <c r="G3085" s="137" t="s">
        <v>187</v>
      </c>
      <c r="H3085" s="141">
        <v>1</v>
      </c>
      <c r="I3085" s="138">
        <v>4.8</v>
      </c>
      <c r="J3085" s="138">
        <v>4.8</v>
      </c>
    </row>
    <row r="3086" spans="1:10" ht="25.5" x14ac:dyDescent="0.25">
      <c r="A3086" s="172" t="s">
        <v>1039</v>
      </c>
      <c r="B3086" s="142" t="s">
        <v>1510</v>
      </c>
      <c r="C3086" s="172" t="s">
        <v>180</v>
      </c>
      <c r="D3086" s="172" t="s">
        <v>1511</v>
      </c>
      <c r="E3086" s="350" t="s">
        <v>1042</v>
      </c>
      <c r="F3086" s="350"/>
      <c r="G3086" s="143" t="s">
        <v>1043</v>
      </c>
      <c r="H3086" s="144">
        <v>7.2999999999999995E-2</v>
      </c>
      <c r="I3086" s="145">
        <v>15.34</v>
      </c>
      <c r="J3086" s="145">
        <v>1.1100000000000001</v>
      </c>
    </row>
    <row r="3087" spans="1:10" ht="25.5" x14ac:dyDescent="0.25">
      <c r="A3087" s="172" t="s">
        <v>1039</v>
      </c>
      <c r="B3087" s="142" t="s">
        <v>1512</v>
      </c>
      <c r="C3087" s="172" t="s">
        <v>180</v>
      </c>
      <c r="D3087" s="172" t="s">
        <v>1513</v>
      </c>
      <c r="E3087" s="350" t="s">
        <v>1042</v>
      </c>
      <c r="F3087" s="350"/>
      <c r="G3087" s="143" t="s">
        <v>1043</v>
      </c>
      <c r="H3087" s="144">
        <v>7.2999999999999995E-2</v>
      </c>
      <c r="I3087" s="145">
        <v>20.39</v>
      </c>
      <c r="J3087" s="145">
        <v>1.48</v>
      </c>
    </row>
    <row r="3088" spans="1:10" x14ac:dyDescent="0.25">
      <c r="A3088" s="173" t="s">
        <v>1049</v>
      </c>
      <c r="B3088" s="146" t="s">
        <v>1514</v>
      </c>
      <c r="C3088" s="173" t="s">
        <v>180</v>
      </c>
      <c r="D3088" s="173" t="s">
        <v>1515</v>
      </c>
      <c r="E3088" s="349" t="s">
        <v>1052</v>
      </c>
      <c r="F3088" s="349"/>
      <c r="G3088" s="147" t="s">
        <v>187</v>
      </c>
      <c r="H3088" s="148">
        <v>8.9999999999999993E-3</v>
      </c>
      <c r="I3088" s="149">
        <v>40.65</v>
      </c>
      <c r="J3088" s="149">
        <v>0.36</v>
      </c>
    </row>
    <row r="3089" spans="1:10" ht="25.5" x14ac:dyDescent="0.25">
      <c r="A3089" s="173" t="s">
        <v>1049</v>
      </c>
      <c r="B3089" s="146" t="s">
        <v>1932</v>
      </c>
      <c r="C3089" s="173" t="s">
        <v>180</v>
      </c>
      <c r="D3089" s="173" t="s">
        <v>1933</v>
      </c>
      <c r="E3089" s="349" t="s">
        <v>1052</v>
      </c>
      <c r="F3089" s="349"/>
      <c r="G3089" s="147" t="s">
        <v>187</v>
      </c>
      <c r="H3089" s="148">
        <v>1</v>
      </c>
      <c r="I3089" s="149">
        <v>1.45</v>
      </c>
      <c r="J3089" s="149">
        <v>1.45</v>
      </c>
    </row>
    <row r="3090" spans="1:10" x14ac:dyDescent="0.25">
      <c r="A3090" s="173" t="s">
        <v>1049</v>
      </c>
      <c r="B3090" s="146" t="s">
        <v>1516</v>
      </c>
      <c r="C3090" s="173" t="s">
        <v>180</v>
      </c>
      <c r="D3090" s="173" t="s">
        <v>1517</v>
      </c>
      <c r="E3090" s="349" t="s">
        <v>1052</v>
      </c>
      <c r="F3090" s="349"/>
      <c r="G3090" s="147" t="s">
        <v>187</v>
      </c>
      <c r="H3090" s="148">
        <v>1.7000000000000001E-2</v>
      </c>
      <c r="I3090" s="149">
        <v>1.72</v>
      </c>
      <c r="J3090" s="149">
        <v>0.02</v>
      </c>
    </row>
    <row r="3091" spans="1:10" x14ac:dyDescent="0.25">
      <c r="A3091" s="173" t="s">
        <v>1049</v>
      </c>
      <c r="B3091" s="146" t="s">
        <v>1518</v>
      </c>
      <c r="C3091" s="173" t="s">
        <v>180</v>
      </c>
      <c r="D3091" s="173" t="s">
        <v>1519</v>
      </c>
      <c r="E3091" s="349" t="s">
        <v>1052</v>
      </c>
      <c r="F3091" s="349"/>
      <c r="G3091" s="147" t="s">
        <v>187</v>
      </c>
      <c r="H3091" s="148">
        <v>1.0999999999999999E-2</v>
      </c>
      <c r="I3091" s="149">
        <v>35.299999999999997</v>
      </c>
      <c r="J3091" s="149">
        <v>0.38</v>
      </c>
    </row>
    <row r="3092" spans="1:10" x14ac:dyDescent="0.25">
      <c r="A3092" s="169"/>
      <c r="B3092" s="169"/>
      <c r="C3092" s="169"/>
      <c r="D3092" s="169"/>
      <c r="E3092" s="169" t="s">
        <v>1053</v>
      </c>
      <c r="F3092" s="150">
        <v>2.15</v>
      </c>
      <c r="G3092" s="169" t="s">
        <v>1054</v>
      </c>
      <c r="H3092" s="150">
        <v>0</v>
      </c>
      <c r="I3092" s="169" t="s">
        <v>1055</v>
      </c>
      <c r="J3092" s="150">
        <v>2.15</v>
      </c>
    </row>
    <row r="3093" spans="1:10" ht="14.45" customHeight="1" x14ac:dyDescent="0.25">
      <c r="A3093" s="169"/>
      <c r="B3093" s="169"/>
      <c r="C3093" s="169"/>
      <c r="D3093" s="169"/>
      <c r="E3093" s="169" t="s">
        <v>2581</v>
      </c>
      <c r="F3093" s="150">
        <v>0</v>
      </c>
      <c r="G3093" s="169"/>
      <c r="H3093" s="351" t="s">
        <v>2582</v>
      </c>
      <c r="I3093" s="351"/>
      <c r="J3093" s="150">
        <v>4.8</v>
      </c>
    </row>
    <row r="3094" spans="1:10" ht="15.75" thickBot="1" x14ac:dyDescent="0.3">
      <c r="A3094" s="161"/>
      <c r="B3094" s="161"/>
      <c r="C3094" s="161"/>
      <c r="D3094" s="161"/>
      <c r="E3094" s="161"/>
      <c r="F3094" s="161"/>
      <c r="G3094" s="161" t="s">
        <v>1056</v>
      </c>
      <c r="H3094" s="151">
        <v>6</v>
      </c>
      <c r="I3094" s="161" t="s">
        <v>1057</v>
      </c>
      <c r="J3094" s="162">
        <v>28.8</v>
      </c>
    </row>
    <row r="3095" spans="1:10" ht="15.75" thickTop="1" x14ac:dyDescent="0.25">
      <c r="A3095" s="152"/>
      <c r="B3095" s="152"/>
      <c r="C3095" s="152"/>
      <c r="D3095" s="152"/>
      <c r="E3095" s="152"/>
      <c r="F3095" s="152"/>
      <c r="G3095" s="152"/>
      <c r="H3095" s="152"/>
      <c r="I3095" s="152"/>
      <c r="J3095" s="152"/>
    </row>
    <row r="3096" spans="1:10" x14ac:dyDescent="0.25">
      <c r="A3096" s="170" t="s">
        <v>2287</v>
      </c>
      <c r="B3096" s="139" t="s">
        <v>1029</v>
      </c>
      <c r="C3096" s="170" t="s">
        <v>1030</v>
      </c>
      <c r="D3096" s="170" t="s">
        <v>1031</v>
      </c>
      <c r="E3096" s="352" t="s">
        <v>1032</v>
      </c>
      <c r="F3096" s="352"/>
      <c r="G3096" s="140" t="s">
        <v>1033</v>
      </c>
      <c r="H3096" s="139" t="s">
        <v>1034</v>
      </c>
      <c r="I3096" s="139" t="s">
        <v>1035</v>
      </c>
      <c r="J3096" s="139" t="s">
        <v>1036</v>
      </c>
    </row>
    <row r="3097" spans="1:10" ht="39.6" customHeight="1" x14ac:dyDescent="0.25">
      <c r="A3097" s="171" t="s">
        <v>1037</v>
      </c>
      <c r="B3097" s="136" t="s">
        <v>261</v>
      </c>
      <c r="C3097" s="171" t="s">
        <v>180</v>
      </c>
      <c r="D3097" s="171" t="s">
        <v>341</v>
      </c>
      <c r="E3097" s="353" t="s">
        <v>1129</v>
      </c>
      <c r="F3097" s="353"/>
      <c r="G3097" s="137" t="s">
        <v>187</v>
      </c>
      <c r="H3097" s="141">
        <v>1</v>
      </c>
      <c r="I3097" s="138">
        <v>4.3</v>
      </c>
      <c r="J3097" s="138">
        <v>4.3</v>
      </c>
    </row>
    <row r="3098" spans="1:10" ht="25.5" x14ac:dyDescent="0.25">
      <c r="A3098" s="172" t="s">
        <v>1039</v>
      </c>
      <c r="B3098" s="142" t="s">
        <v>1510</v>
      </c>
      <c r="C3098" s="172" t="s">
        <v>180</v>
      </c>
      <c r="D3098" s="172" t="s">
        <v>1511</v>
      </c>
      <c r="E3098" s="350" t="s">
        <v>1042</v>
      </c>
      <c r="F3098" s="350"/>
      <c r="G3098" s="143" t="s">
        <v>1043</v>
      </c>
      <c r="H3098" s="144">
        <v>0.09</v>
      </c>
      <c r="I3098" s="145">
        <v>15.34</v>
      </c>
      <c r="J3098" s="145">
        <v>1.38</v>
      </c>
    </row>
    <row r="3099" spans="1:10" ht="25.5" x14ac:dyDescent="0.25">
      <c r="A3099" s="172" t="s">
        <v>1039</v>
      </c>
      <c r="B3099" s="142" t="s">
        <v>1512</v>
      </c>
      <c r="C3099" s="172" t="s">
        <v>180</v>
      </c>
      <c r="D3099" s="172" t="s">
        <v>1513</v>
      </c>
      <c r="E3099" s="350" t="s">
        <v>1042</v>
      </c>
      <c r="F3099" s="350"/>
      <c r="G3099" s="143" t="s">
        <v>1043</v>
      </c>
      <c r="H3099" s="144">
        <v>0.09</v>
      </c>
      <c r="I3099" s="145">
        <v>20.39</v>
      </c>
      <c r="J3099" s="145">
        <v>1.83</v>
      </c>
    </row>
    <row r="3100" spans="1:10" x14ac:dyDescent="0.25">
      <c r="A3100" s="173" t="s">
        <v>1049</v>
      </c>
      <c r="B3100" s="146" t="s">
        <v>1514</v>
      </c>
      <c r="C3100" s="173" t="s">
        <v>180</v>
      </c>
      <c r="D3100" s="173" t="s">
        <v>1515</v>
      </c>
      <c r="E3100" s="349" t="s">
        <v>1052</v>
      </c>
      <c r="F3100" s="349"/>
      <c r="G3100" s="147" t="s">
        <v>187</v>
      </c>
      <c r="H3100" s="148">
        <v>7.0000000000000001E-3</v>
      </c>
      <c r="I3100" s="149">
        <v>40.65</v>
      </c>
      <c r="J3100" s="149">
        <v>0.28000000000000003</v>
      </c>
    </row>
    <row r="3101" spans="1:10" ht="25.5" x14ac:dyDescent="0.25">
      <c r="A3101" s="173" t="s">
        <v>1049</v>
      </c>
      <c r="B3101" s="146" t="s">
        <v>1934</v>
      </c>
      <c r="C3101" s="173" t="s">
        <v>180</v>
      </c>
      <c r="D3101" s="173" t="s">
        <v>1935</v>
      </c>
      <c r="E3101" s="349" t="s">
        <v>1052</v>
      </c>
      <c r="F3101" s="349"/>
      <c r="G3101" s="147" t="s">
        <v>187</v>
      </c>
      <c r="H3101" s="148">
        <v>1</v>
      </c>
      <c r="I3101" s="149">
        <v>0.48</v>
      </c>
      <c r="J3101" s="149">
        <v>0.48</v>
      </c>
    </row>
    <row r="3102" spans="1:10" x14ac:dyDescent="0.25">
      <c r="A3102" s="173" t="s">
        <v>1049</v>
      </c>
      <c r="B3102" s="146" t="s">
        <v>1516</v>
      </c>
      <c r="C3102" s="173" t="s">
        <v>180</v>
      </c>
      <c r="D3102" s="173" t="s">
        <v>1517</v>
      </c>
      <c r="E3102" s="349" t="s">
        <v>1052</v>
      </c>
      <c r="F3102" s="349"/>
      <c r="G3102" s="147" t="s">
        <v>187</v>
      </c>
      <c r="H3102" s="148">
        <v>0.03</v>
      </c>
      <c r="I3102" s="149">
        <v>1.72</v>
      </c>
      <c r="J3102" s="149">
        <v>0.05</v>
      </c>
    </row>
    <row r="3103" spans="1:10" x14ac:dyDescent="0.25">
      <c r="A3103" s="173" t="s">
        <v>1049</v>
      </c>
      <c r="B3103" s="146" t="s">
        <v>1518</v>
      </c>
      <c r="C3103" s="173" t="s">
        <v>180</v>
      </c>
      <c r="D3103" s="173" t="s">
        <v>1519</v>
      </c>
      <c r="E3103" s="349" t="s">
        <v>1052</v>
      </c>
      <c r="F3103" s="349"/>
      <c r="G3103" s="147" t="s">
        <v>187</v>
      </c>
      <c r="H3103" s="148">
        <v>8.0000000000000002E-3</v>
      </c>
      <c r="I3103" s="149">
        <v>35.299999999999997</v>
      </c>
      <c r="J3103" s="149">
        <v>0.28000000000000003</v>
      </c>
    </row>
    <row r="3104" spans="1:10" x14ac:dyDescent="0.25">
      <c r="A3104" s="169"/>
      <c r="B3104" s="169"/>
      <c r="C3104" s="169"/>
      <c r="D3104" s="169"/>
      <c r="E3104" s="169" t="s">
        <v>1053</v>
      </c>
      <c r="F3104" s="150">
        <v>2.65</v>
      </c>
      <c r="G3104" s="169" t="s">
        <v>1054</v>
      </c>
      <c r="H3104" s="150">
        <v>0</v>
      </c>
      <c r="I3104" s="169" t="s">
        <v>1055</v>
      </c>
      <c r="J3104" s="150">
        <v>2.65</v>
      </c>
    </row>
    <row r="3105" spans="1:10" ht="14.45" customHeight="1" x14ac:dyDescent="0.25">
      <c r="A3105" s="169"/>
      <c r="B3105" s="169"/>
      <c r="C3105" s="169"/>
      <c r="D3105" s="169"/>
      <c r="E3105" s="169" t="s">
        <v>2581</v>
      </c>
      <c r="F3105" s="150">
        <v>0</v>
      </c>
      <c r="G3105" s="169"/>
      <c r="H3105" s="351" t="s">
        <v>2582</v>
      </c>
      <c r="I3105" s="351"/>
      <c r="J3105" s="150">
        <v>4.3</v>
      </c>
    </row>
    <row r="3106" spans="1:10" ht="15.75" thickBot="1" x14ac:dyDescent="0.3">
      <c r="A3106" s="161"/>
      <c r="B3106" s="161"/>
      <c r="C3106" s="161"/>
      <c r="D3106" s="161"/>
      <c r="E3106" s="161"/>
      <c r="F3106" s="161"/>
      <c r="G3106" s="161" t="s">
        <v>1056</v>
      </c>
      <c r="H3106" s="151">
        <v>9</v>
      </c>
      <c r="I3106" s="161" t="s">
        <v>1057</v>
      </c>
      <c r="J3106" s="162">
        <v>38.700000000000003</v>
      </c>
    </row>
    <row r="3107" spans="1:10" ht="15.75" thickTop="1" x14ac:dyDescent="0.25">
      <c r="A3107" s="152"/>
      <c r="B3107" s="152"/>
      <c r="C3107" s="152"/>
      <c r="D3107" s="152"/>
      <c r="E3107" s="152"/>
      <c r="F3107" s="152"/>
      <c r="G3107" s="152"/>
      <c r="H3107" s="152"/>
      <c r="I3107" s="152"/>
      <c r="J3107" s="152"/>
    </row>
    <row r="3108" spans="1:10" x14ac:dyDescent="0.25">
      <c r="A3108" s="170" t="s">
        <v>2288</v>
      </c>
      <c r="B3108" s="139" t="s">
        <v>1029</v>
      </c>
      <c r="C3108" s="170" t="s">
        <v>1030</v>
      </c>
      <c r="D3108" s="170" t="s">
        <v>1031</v>
      </c>
      <c r="E3108" s="352" t="s">
        <v>1032</v>
      </c>
      <c r="F3108" s="352"/>
      <c r="G3108" s="140" t="s">
        <v>1033</v>
      </c>
      <c r="H3108" s="139" t="s">
        <v>1034</v>
      </c>
      <c r="I3108" s="139" t="s">
        <v>1035</v>
      </c>
      <c r="J3108" s="139" t="s">
        <v>1036</v>
      </c>
    </row>
    <row r="3109" spans="1:10" ht="26.45" customHeight="1" x14ac:dyDescent="0.25">
      <c r="A3109" s="171" t="s">
        <v>1037</v>
      </c>
      <c r="B3109" s="136" t="s">
        <v>596</v>
      </c>
      <c r="C3109" s="171" t="s">
        <v>180</v>
      </c>
      <c r="D3109" s="171" t="s">
        <v>597</v>
      </c>
      <c r="E3109" s="353" t="s">
        <v>1129</v>
      </c>
      <c r="F3109" s="353"/>
      <c r="G3109" s="137" t="s">
        <v>187</v>
      </c>
      <c r="H3109" s="141">
        <v>1</v>
      </c>
      <c r="I3109" s="138">
        <v>6.23</v>
      </c>
      <c r="J3109" s="138">
        <v>6.23</v>
      </c>
    </row>
    <row r="3110" spans="1:10" ht="25.5" x14ac:dyDescent="0.25">
      <c r="A3110" s="172" t="s">
        <v>1039</v>
      </c>
      <c r="B3110" s="142" t="s">
        <v>1510</v>
      </c>
      <c r="C3110" s="172" t="s">
        <v>180</v>
      </c>
      <c r="D3110" s="172" t="s">
        <v>1511</v>
      </c>
      <c r="E3110" s="350" t="s">
        <v>1042</v>
      </c>
      <c r="F3110" s="350"/>
      <c r="G3110" s="143" t="s">
        <v>1043</v>
      </c>
      <c r="H3110" s="144">
        <v>7.2999999999999995E-2</v>
      </c>
      <c r="I3110" s="145">
        <v>15.34</v>
      </c>
      <c r="J3110" s="145">
        <v>1.1100000000000001</v>
      </c>
    </row>
    <row r="3111" spans="1:10" ht="25.5" x14ac:dyDescent="0.25">
      <c r="A3111" s="172" t="s">
        <v>1039</v>
      </c>
      <c r="B3111" s="142" t="s">
        <v>1512</v>
      </c>
      <c r="C3111" s="172" t="s">
        <v>180</v>
      </c>
      <c r="D3111" s="172" t="s">
        <v>1513</v>
      </c>
      <c r="E3111" s="350" t="s">
        <v>1042</v>
      </c>
      <c r="F3111" s="350"/>
      <c r="G3111" s="143" t="s">
        <v>1043</v>
      </c>
      <c r="H3111" s="144">
        <v>7.2999999999999995E-2</v>
      </c>
      <c r="I3111" s="145">
        <v>20.39</v>
      </c>
      <c r="J3111" s="145">
        <v>1.48</v>
      </c>
    </row>
    <row r="3112" spans="1:10" x14ac:dyDescent="0.25">
      <c r="A3112" s="173" t="s">
        <v>1049</v>
      </c>
      <c r="B3112" s="146" t="s">
        <v>1514</v>
      </c>
      <c r="C3112" s="173" t="s">
        <v>180</v>
      </c>
      <c r="D3112" s="173" t="s">
        <v>1515</v>
      </c>
      <c r="E3112" s="349" t="s">
        <v>1052</v>
      </c>
      <c r="F3112" s="349"/>
      <c r="G3112" s="147" t="s">
        <v>187</v>
      </c>
      <c r="H3112" s="148">
        <v>8.9999999999999993E-3</v>
      </c>
      <c r="I3112" s="149">
        <v>40.65</v>
      </c>
      <c r="J3112" s="149">
        <v>0.36</v>
      </c>
    </row>
    <row r="3113" spans="1:10" ht="25.5" x14ac:dyDescent="0.25">
      <c r="A3113" s="173" t="s">
        <v>1049</v>
      </c>
      <c r="B3113" s="146" t="s">
        <v>1936</v>
      </c>
      <c r="C3113" s="173" t="s">
        <v>180</v>
      </c>
      <c r="D3113" s="173" t="s">
        <v>1937</v>
      </c>
      <c r="E3113" s="349" t="s">
        <v>1052</v>
      </c>
      <c r="F3113" s="349"/>
      <c r="G3113" s="147" t="s">
        <v>187</v>
      </c>
      <c r="H3113" s="148">
        <v>1</v>
      </c>
      <c r="I3113" s="149">
        <v>2.88</v>
      </c>
      <c r="J3113" s="149">
        <v>2.88</v>
      </c>
    </row>
    <row r="3114" spans="1:10" x14ac:dyDescent="0.25">
      <c r="A3114" s="173" t="s">
        <v>1049</v>
      </c>
      <c r="B3114" s="146" t="s">
        <v>1516</v>
      </c>
      <c r="C3114" s="173" t="s">
        <v>180</v>
      </c>
      <c r="D3114" s="173" t="s">
        <v>1517</v>
      </c>
      <c r="E3114" s="349" t="s">
        <v>1052</v>
      </c>
      <c r="F3114" s="349"/>
      <c r="G3114" s="147" t="s">
        <v>187</v>
      </c>
      <c r="H3114" s="148">
        <v>1.7000000000000001E-2</v>
      </c>
      <c r="I3114" s="149">
        <v>1.72</v>
      </c>
      <c r="J3114" s="149">
        <v>0.02</v>
      </c>
    </row>
    <row r="3115" spans="1:10" x14ac:dyDescent="0.25">
      <c r="A3115" s="173" t="s">
        <v>1049</v>
      </c>
      <c r="B3115" s="146" t="s">
        <v>1518</v>
      </c>
      <c r="C3115" s="173" t="s">
        <v>180</v>
      </c>
      <c r="D3115" s="173" t="s">
        <v>1519</v>
      </c>
      <c r="E3115" s="349" t="s">
        <v>1052</v>
      </c>
      <c r="F3115" s="349"/>
      <c r="G3115" s="147" t="s">
        <v>187</v>
      </c>
      <c r="H3115" s="148">
        <v>1.0999999999999999E-2</v>
      </c>
      <c r="I3115" s="149">
        <v>35.299999999999997</v>
      </c>
      <c r="J3115" s="149">
        <v>0.38</v>
      </c>
    </row>
    <row r="3116" spans="1:10" x14ac:dyDescent="0.25">
      <c r="A3116" s="169"/>
      <c r="B3116" s="169"/>
      <c r="C3116" s="169"/>
      <c r="D3116" s="169"/>
      <c r="E3116" s="169" t="s">
        <v>1053</v>
      </c>
      <c r="F3116" s="150">
        <v>2.15</v>
      </c>
      <c r="G3116" s="169" t="s">
        <v>1054</v>
      </c>
      <c r="H3116" s="150">
        <v>0</v>
      </c>
      <c r="I3116" s="169" t="s">
        <v>1055</v>
      </c>
      <c r="J3116" s="150">
        <v>2.15</v>
      </c>
    </row>
    <row r="3117" spans="1:10" ht="14.45" customHeight="1" x14ac:dyDescent="0.25">
      <c r="A3117" s="169"/>
      <c r="B3117" s="169"/>
      <c r="C3117" s="169"/>
      <c r="D3117" s="169"/>
      <c r="E3117" s="169" t="s">
        <v>2581</v>
      </c>
      <c r="F3117" s="150">
        <v>0</v>
      </c>
      <c r="G3117" s="169"/>
      <c r="H3117" s="351" t="s">
        <v>2582</v>
      </c>
      <c r="I3117" s="351"/>
      <c r="J3117" s="150">
        <v>6.23</v>
      </c>
    </row>
    <row r="3118" spans="1:10" ht="15.75" thickBot="1" x14ac:dyDescent="0.3">
      <c r="A3118" s="161"/>
      <c r="B3118" s="161"/>
      <c r="C3118" s="161"/>
      <c r="D3118" s="161"/>
      <c r="E3118" s="161"/>
      <c r="F3118" s="161"/>
      <c r="G3118" s="161" t="s">
        <v>1056</v>
      </c>
      <c r="H3118" s="151">
        <v>2</v>
      </c>
      <c r="I3118" s="161" t="s">
        <v>1057</v>
      </c>
      <c r="J3118" s="162">
        <v>12.46</v>
      </c>
    </row>
    <row r="3119" spans="1:10" ht="15.75" thickTop="1" x14ac:dyDescent="0.25">
      <c r="A3119" s="152"/>
      <c r="B3119" s="152"/>
      <c r="C3119" s="152"/>
      <c r="D3119" s="152"/>
      <c r="E3119" s="152"/>
      <c r="F3119" s="152"/>
      <c r="G3119" s="152"/>
      <c r="H3119" s="152"/>
      <c r="I3119" s="152"/>
      <c r="J3119" s="152"/>
    </row>
    <row r="3120" spans="1:10" x14ac:dyDescent="0.25">
      <c r="A3120" s="170" t="s">
        <v>2289</v>
      </c>
      <c r="B3120" s="139" t="s">
        <v>1029</v>
      </c>
      <c r="C3120" s="170" t="s">
        <v>1030</v>
      </c>
      <c r="D3120" s="170" t="s">
        <v>1031</v>
      </c>
      <c r="E3120" s="352" t="s">
        <v>1032</v>
      </c>
      <c r="F3120" s="352"/>
      <c r="G3120" s="140" t="s">
        <v>1033</v>
      </c>
      <c r="H3120" s="139" t="s">
        <v>1034</v>
      </c>
      <c r="I3120" s="139" t="s">
        <v>1035</v>
      </c>
      <c r="J3120" s="139" t="s">
        <v>1036</v>
      </c>
    </row>
    <row r="3121" spans="1:10" ht="26.45" customHeight="1" x14ac:dyDescent="0.25">
      <c r="A3121" s="171" t="s">
        <v>1037</v>
      </c>
      <c r="B3121" s="136" t="s">
        <v>598</v>
      </c>
      <c r="C3121" s="171" t="s">
        <v>180</v>
      </c>
      <c r="D3121" s="171" t="s">
        <v>599</v>
      </c>
      <c r="E3121" s="353" t="s">
        <v>1129</v>
      </c>
      <c r="F3121" s="353"/>
      <c r="G3121" s="137" t="s">
        <v>187</v>
      </c>
      <c r="H3121" s="141">
        <v>1</v>
      </c>
      <c r="I3121" s="138">
        <v>9.1</v>
      </c>
      <c r="J3121" s="138">
        <v>9.1</v>
      </c>
    </row>
    <row r="3122" spans="1:10" ht="25.5" x14ac:dyDescent="0.25">
      <c r="A3122" s="172" t="s">
        <v>1039</v>
      </c>
      <c r="B3122" s="142" t="s">
        <v>1510</v>
      </c>
      <c r="C3122" s="172" t="s">
        <v>180</v>
      </c>
      <c r="D3122" s="172" t="s">
        <v>1511</v>
      </c>
      <c r="E3122" s="350" t="s">
        <v>1042</v>
      </c>
      <c r="F3122" s="350"/>
      <c r="G3122" s="143" t="s">
        <v>1043</v>
      </c>
      <c r="H3122" s="144">
        <v>0.14299999999999999</v>
      </c>
      <c r="I3122" s="145">
        <v>15.34</v>
      </c>
      <c r="J3122" s="145">
        <v>2.19</v>
      </c>
    </row>
    <row r="3123" spans="1:10" ht="25.5" x14ac:dyDescent="0.25">
      <c r="A3123" s="172" t="s">
        <v>1039</v>
      </c>
      <c r="B3123" s="142" t="s">
        <v>1512</v>
      </c>
      <c r="C3123" s="172" t="s">
        <v>180</v>
      </c>
      <c r="D3123" s="172" t="s">
        <v>1513</v>
      </c>
      <c r="E3123" s="350" t="s">
        <v>1042</v>
      </c>
      <c r="F3123" s="350"/>
      <c r="G3123" s="143" t="s">
        <v>1043</v>
      </c>
      <c r="H3123" s="144">
        <v>0.14299999999999999</v>
      </c>
      <c r="I3123" s="145">
        <v>20.39</v>
      </c>
      <c r="J3123" s="145">
        <v>2.91</v>
      </c>
    </row>
    <row r="3124" spans="1:10" x14ac:dyDescent="0.25">
      <c r="A3124" s="173" t="s">
        <v>1049</v>
      </c>
      <c r="B3124" s="146" t="s">
        <v>1514</v>
      </c>
      <c r="C3124" s="173" t="s">
        <v>180</v>
      </c>
      <c r="D3124" s="173" t="s">
        <v>1515</v>
      </c>
      <c r="E3124" s="349" t="s">
        <v>1052</v>
      </c>
      <c r="F3124" s="349"/>
      <c r="G3124" s="147" t="s">
        <v>187</v>
      </c>
      <c r="H3124" s="148">
        <v>1.4E-2</v>
      </c>
      <c r="I3124" s="149">
        <v>40.65</v>
      </c>
      <c r="J3124" s="149">
        <v>0.56000000000000005</v>
      </c>
    </row>
    <row r="3125" spans="1:10" x14ac:dyDescent="0.25">
      <c r="A3125" s="173" t="s">
        <v>1049</v>
      </c>
      <c r="B3125" s="146" t="s">
        <v>1516</v>
      </c>
      <c r="C3125" s="173" t="s">
        <v>180</v>
      </c>
      <c r="D3125" s="173" t="s">
        <v>1517</v>
      </c>
      <c r="E3125" s="349" t="s">
        <v>1052</v>
      </c>
      <c r="F3125" s="349"/>
      <c r="G3125" s="147" t="s">
        <v>187</v>
      </c>
      <c r="H3125" s="148">
        <v>5.2999999999999999E-2</v>
      </c>
      <c r="I3125" s="149">
        <v>1.72</v>
      </c>
      <c r="J3125" s="149">
        <v>0.09</v>
      </c>
    </row>
    <row r="3126" spans="1:10" x14ac:dyDescent="0.25">
      <c r="A3126" s="173" t="s">
        <v>1049</v>
      </c>
      <c r="B3126" s="146" t="s">
        <v>1518</v>
      </c>
      <c r="C3126" s="173" t="s">
        <v>180</v>
      </c>
      <c r="D3126" s="173" t="s">
        <v>1519</v>
      </c>
      <c r="E3126" s="349" t="s">
        <v>1052</v>
      </c>
      <c r="F3126" s="349"/>
      <c r="G3126" s="147" t="s">
        <v>187</v>
      </c>
      <c r="H3126" s="148">
        <v>1.7000000000000001E-2</v>
      </c>
      <c r="I3126" s="149">
        <v>35.299999999999997</v>
      </c>
      <c r="J3126" s="149">
        <v>0.6</v>
      </c>
    </row>
    <row r="3127" spans="1:10" ht="25.5" x14ac:dyDescent="0.25">
      <c r="A3127" s="173" t="s">
        <v>1049</v>
      </c>
      <c r="B3127" s="146" t="s">
        <v>1938</v>
      </c>
      <c r="C3127" s="173" t="s">
        <v>180</v>
      </c>
      <c r="D3127" s="173" t="s">
        <v>1939</v>
      </c>
      <c r="E3127" s="349" t="s">
        <v>1052</v>
      </c>
      <c r="F3127" s="349"/>
      <c r="G3127" s="147" t="s">
        <v>187</v>
      </c>
      <c r="H3127" s="148">
        <v>1</v>
      </c>
      <c r="I3127" s="149">
        <v>2.75</v>
      </c>
      <c r="J3127" s="149">
        <v>2.75</v>
      </c>
    </row>
    <row r="3128" spans="1:10" x14ac:dyDescent="0.25">
      <c r="A3128" s="169"/>
      <c r="B3128" s="169"/>
      <c r="C3128" s="169"/>
      <c r="D3128" s="169"/>
      <c r="E3128" s="169" t="s">
        <v>1053</v>
      </c>
      <c r="F3128" s="150">
        <v>4.21</v>
      </c>
      <c r="G3128" s="169" t="s">
        <v>1054</v>
      </c>
      <c r="H3128" s="150">
        <v>0</v>
      </c>
      <c r="I3128" s="169" t="s">
        <v>1055</v>
      </c>
      <c r="J3128" s="150">
        <v>4.21</v>
      </c>
    </row>
    <row r="3129" spans="1:10" ht="14.45" customHeight="1" x14ac:dyDescent="0.25">
      <c r="A3129" s="169"/>
      <c r="B3129" s="169"/>
      <c r="C3129" s="169"/>
      <c r="D3129" s="169"/>
      <c r="E3129" s="169" t="s">
        <v>2581</v>
      </c>
      <c r="F3129" s="150">
        <v>0</v>
      </c>
      <c r="G3129" s="169"/>
      <c r="H3129" s="351" t="s">
        <v>2582</v>
      </c>
      <c r="I3129" s="351"/>
      <c r="J3129" s="150">
        <v>9.1</v>
      </c>
    </row>
    <row r="3130" spans="1:10" ht="15.75" thickBot="1" x14ac:dyDescent="0.3">
      <c r="A3130" s="161"/>
      <c r="B3130" s="161"/>
      <c r="C3130" s="161"/>
      <c r="D3130" s="161"/>
      <c r="E3130" s="161"/>
      <c r="F3130" s="161"/>
      <c r="G3130" s="161" t="s">
        <v>1056</v>
      </c>
      <c r="H3130" s="151">
        <v>9</v>
      </c>
      <c r="I3130" s="161" t="s">
        <v>1057</v>
      </c>
      <c r="J3130" s="162">
        <v>81.900000000000006</v>
      </c>
    </row>
    <row r="3131" spans="1:10" ht="15.75" thickTop="1" x14ac:dyDescent="0.25">
      <c r="A3131" s="152"/>
      <c r="B3131" s="152"/>
      <c r="C3131" s="152"/>
      <c r="D3131" s="152"/>
      <c r="E3131" s="152"/>
      <c r="F3131" s="152"/>
      <c r="G3131" s="152"/>
      <c r="H3131" s="152"/>
      <c r="I3131" s="152"/>
      <c r="J3131" s="152"/>
    </row>
    <row r="3132" spans="1:10" x14ac:dyDescent="0.25">
      <c r="A3132" s="170" t="s">
        <v>2290</v>
      </c>
      <c r="B3132" s="139" t="s">
        <v>1029</v>
      </c>
      <c r="C3132" s="170" t="s">
        <v>1030</v>
      </c>
      <c r="D3132" s="170" t="s">
        <v>1031</v>
      </c>
      <c r="E3132" s="352" t="s">
        <v>1032</v>
      </c>
      <c r="F3132" s="352"/>
      <c r="G3132" s="140" t="s">
        <v>1033</v>
      </c>
      <c r="H3132" s="139" t="s">
        <v>1034</v>
      </c>
      <c r="I3132" s="139" t="s">
        <v>1035</v>
      </c>
      <c r="J3132" s="139" t="s">
        <v>1036</v>
      </c>
    </row>
    <row r="3133" spans="1:10" ht="39.6" customHeight="1" x14ac:dyDescent="0.25">
      <c r="A3133" s="171" t="s">
        <v>1037</v>
      </c>
      <c r="B3133" s="136" t="s">
        <v>600</v>
      </c>
      <c r="C3133" s="171" t="s">
        <v>180</v>
      </c>
      <c r="D3133" s="171" t="s">
        <v>601</v>
      </c>
      <c r="E3133" s="353" t="s">
        <v>1129</v>
      </c>
      <c r="F3133" s="353"/>
      <c r="G3133" s="137" t="s">
        <v>187</v>
      </c>
      <c r="H3133" s="141">
        <v>1</v>
      </c>
      <c r="I3133" s="138">
        <v>62.92</v>
      </c>
      <c r="J3133" s="138">
        <v>62.92</v>
      </c>
    </row>
    <row r="3134" spans="1:10" ht="25.5" x14ac:dyDescent="0.25">
      <c r="A3134" s="172" t="s">
        <v>1039</v>
      </c>
      <c r="B3134" s="142" t="s">
        <v>1510</v>
      </c>
      <c r="C3134" s="172" t="s">
        <v>180</v>
      </c>
      <c r="D3134" s="172" t="s">
        <v>1511</v>
      </c>
      <c r="E3134" s="350" t="s">
        <v>1042</v>
      </c>
      <c r="F3134" s="350"/>
      <c r="G3134" s="143" t="s">
        <v>1043</v>
      </c>
      <c r="H3134" s="144">
        <v>0.77449999999999997</v>
      </c>
      <c r="I3134" s="145">
        <v>15.34</v>
      </c>
      <c r="J3134" s="145">
        <v>11.88</v>
      </c>
    </row>
    <row r="3135" spans="1:10" ht="25.5" x14ac:dyDescent="0.25">
      <c r="A3135" s="172" t="s">
        <v>1039</v>
      </c>
      <c r="B3135" s="142" t="s">
        <v>1512</v>
      </c>
      <c r="C3135" s="172" t="s">
        <v>180</v>
      </c>
      <c r="D3135" s="172" t="s">
        <v>1513</v>
      </c>
      <c r="E3135" s="350" t="s">
        <v>1042</v>
      </c>
      <c r="F3135" s="350"/>
      <c r="G3135" s="143" t="s">
        <v>1043</v>
      </c>
      <c r="H3135" s="144">
        <v>0.77449999999999997</v>
      </c>
      <c r="I3135" s="145">
        <v>20.39</v>
      </c>
      <c r="J3135" s="145">
        <v>15.79</v>
      </c>
    </row>
    <row r="3136" spans="1:10" x14ac:dyDescent="0.25">
      <c r="A3136" s="173" t="s">
        <v>1049</v>
      </c>
      <c r="B3136" s="146" t="s">
        <v>1940</v>
      </c>
      <c r="C3136" s="173" t="s">
        <v>180</v>
      </c>
      <c r="D3136" s="173" t="s">
        <v>1941</v>
      </c>
      <c r="E3136" s="349" t="s">
        <v>1052</v>
      </c>
      <c r="F3136" s="349"/>
      <c r="G3136" s="147" t="s">
        <v>187</v>
      </c>
      <c r="H3136" s="148">
        <v>9.4999999999999998E-3</v>
      </c>
      <c r="I3136" s="149">
        <v>11.8</v>
      </c>
      <c r="J3136" s="149">
        <v>0.11</v>
      </c>
    </row>
    <row r="3137" spans="1:10" ht="25.5" x14ac:dyDescent="0.25">
      <c r="A3137" s="173" t="s">
        <v>1049</v>
      </c>
      <c r="B3137" s="146" t="s">
        <v>1942</v>
      </c>
      <c r="C3137" s="173" t="s">
        <v>180</v>
      </c>
      <c r="D3137" s="173" t="s">
        <v>1943</v>
      </c>
      <c r="E3137" s="349" t="s">
        <v>1052</v>
      </c>
      <c r="F3137" s="349"/>
      <c r="G3137" s="147" t="s">
        <v>187</v>
      </c>
      <c r="H3137" s="148">
        <v>1</v>
      </c>
      <c r="I3137" s="149">
        <v>35.14</v>
      </c>
      <c r="J3137" s="149">
        <v>35.14</v>
      </c>
    </row>
    <row r="3138" spans="1:10" x14ac:dyDescent="0.25">
      <c r="A3138" s="169"/>
      <c r="B3138" s="169"/>
      <c r="C3138" s="169"/>
      <c r="D3138" s="169"/>
      <c r="E3138" s="169" t="s">
        <v>1053</v>
      </c>
      <c r="F3138" s="150">
        <v>22.85</v>
      </c>
      <c r="G3138" s="169" t="s">
        <v>1054</v>
      </c>
      <c r="H3138" s="150">
        <v>0</v>
      </c>
      <c r="I3138" s="169" t="s">
        <v>1055</v>
      </c>
      <c r="J3138" s="150">
        <v>22.85</v>
      </c>
    </row>
    <row r="3139" spans="1:10" ht="14.45" customHeight="1" x14ac:dyDescent="0.25">
      <c r="A3139" s="169"/>
      <c r="B3139" s="169"/>
      <c r="C3139" s="169"/>
      <c r="D3139" s="169"/>
      <c r="E3139" s="169" t="s">
        <v>2581</v>
      </c>
      <c r="F3139" s="150">
        <v>0</v>
      </c>
      <c r="G3139" s="169"/>
      <c r="H3139" s="351" t="s">
        <v>2582</v>
      </c>
      <c r="I3139" s="351"/>
      <c r="J3139" s="150">
        <v>62.92</v>
      </c>
    </row>
    <row r="3140" spans="1:10" ht="15.75" thickBot="1" x14ac:dyDescent="0.3">
      <c r="A3140" s="161"/>
      <c r="B3140" s="161"/>
      <c r="C3140" s="161"/>
      <c r="D3140" s="161"/>
      <c r="E3140" s="161"/>
      <c r="F3140" s="161"/>
      <c r="G3140" s="161" t="s">
        <v>1056</v>
      </c>
      <c r="H3140" s="151">
        <v>3</v>
      </c>
      <c r="I3140" s="161" t="s">
        <v>1057</v>
      </c>
      <c r="J3140" s="162">
        <v>188.76</v>
      </c>
    </row>
    <row r="3141" spans="1:10" ht="15.75" thickTop="1" x14ac:dyDescent="0.25">
      <c r="A3141" s="152"/>
      <c r="B3141" s="152"/>
      <c r="C3141" s="152"/>
      <c r="D3141" s="152"/>
      <c r="E3141" s="152"/>
      <c r="F3141" s="152"/>
      <c r="G3141" s="152"/>
      <c r="H3141" s="152"/>
      <c r="I3141" s="152"/>
      <c r="J3141" s="152"/>
    </row>
    <row r="3142" spans="1:10" x14ac:dyDescent="0.25">
      <c r="A3142" s="170" t="s">
        <v>2291</v>
      </c>
      <c r="B3142" s="139" t="s">
        <v>1029</v>
      </c>
      <c r="C3142" s="170" t="s">
        <v>1030</v>
      </c>
      <c r="D3142" s="170" t="s">
        <v>1031</v>
      </c>
      <c r="E3142" s="352" t="s">
        <v>1032</v>
      </c>
      <c r="F3142" s="352"/>
      <c r="G3142" s="140" t="s">
        <v>1033</v>
      </c>
      <c r="H3142" s="139" t="s">
        <v>1034</v>
      </c>
      <c r="I3142" s="139" t="s">
        <v>1035</v>
      </c>
      <c r="J3142" s="139" t="s">
        <v>1036</v>
      </c>
    </row>
    <row r="3143" spans="1:10" ht="26.45" customHeight="1" x14ac:dyDescent="0.25">
      <c r="A3143" s="171" t="s">
        <v>1037</v>
      </c>
      <c r="B3143" s="136" t="s">
        <v>602</v>
      </c>
      <c r="C3143" s="171" t="s">
        <v>180</v>
      </c>
      <c r="D3143" s="171" t="s">
        <v>603</v>
      </c>
      <c r="E3143" s="353" t="s">
        <v>1129</v>
      </c>
      <c r="F3143" s="353"/>
      <c r="G3143" s="137" t="s">
        <v>141</v>
      </c>
      <c r="H3143" s="141">
        <v>1</v>
      </c>
      <c r="I3143" s="138">
        <v>16.010000000000002</v>
      </c>
      <c r="J3143" s="138">
        <v>16.010000000000002</v>
      </c>
    </row>
    <row r="3144" spans="1:10" ht="25.5" x14ac:dyDescent="0.25">
      <c r="A3144" s="172" t="s">
        <v>1039</v>
      </c>
      <c r="B3144" s="142" t="s">
        <v>1510</v>
      </c>
      <c r="C3144" s="172" t="s">
        <v>180</v>
      </c>
      <c r="D3144" s="172" t="s">
        <v>1511</v>
      </c>
      <c r="E3144" s="350" t="s">
        <v>1042</v>
      </c>
      <c r="F3144" s="350"/>
      <c r="G3144" s="143" t="s">
        <v>1043</v>
      </c>
      <c r="H3144" s="144">
        <v>0.36899999999999999</v>
      </c>
      <c r="I3144" s="145">
        <v>15.34</v>
      </c>
      <c r="J3144" s="145">
        <v>5.66</v>
      </c>
    </row>
    <row r="3145" spans="1:10" ht="25.5" x14ac:dyDescent="0.25">
      <c r="A3145" s="172" t="s">
        <v>1039</v>
      </c>
      <c r="B3145" s="142" t="s">
        <v>1512</v>
      </c>
      <c r="C3145" s="172" t="s">
        <v>180</v>
      </c>
      <c r="D3145" s="172" t="s">
        <v>1513</v>
      </c>
      <c r="E3145" s="350" t="s">
        <v>1042</v>
      </c>
      <c r="F3145" s="350"/>
      <c r="G3145" s="143" t="s">
        <v>1043</v>
      </c>
      <c r="H3145" s="144">
        <v>0.36899999999999999</v>
      </c>
      <c r="I3145" s="145">
        <v>20.39</v>
      </c>
      <c r="J3145" s="145">
        <v>7.52</v>
      </c>
    </row>
    <row r="3146" spans="1:10" x14ac:dyDescent="0.25">
      <c r="A3146" s="173" t="s">
        <v>1049</v>
      </c>
      <c r="B3146" s="146" t="s">
        <v>1516</v>
      </c>
      <c r="C3146" s="173" t="s">
        <v>180</v>
      </c>
      <c r="D3146" s="173" t="s">
        <v>1517</v>
      </c>
      <c r="E3146" s="349" t="s">
        <v>1052</v>
      </c>
      <c r="F3146" s="349"/>
      <c r="G3146" s="147" t="s">
        <v>187</v>
      </c>
      <c r="H3146" s="148">
        <v>0.123</v>
      </c>
      <c r="I3146" s="149">
        <v>1.72</v>
      </c>
      <c r="J3146" s="149">
        <v>0.21</v>
      </c>
    </row>
    <row r="3147" spans="1:10" x14ac:dyDescent="0.25">
      <c r="A3147" s="173" t="s">
        <v>1049</v>
      </c>
      <c r="B3147" s="146" t="s">
        <v>1944</v>
      </c>
      <c r="C3147" s="173" t="s">
        <v>180</v>
      </c>
      <c r="D3147" s="173" t="s">
        <v>1945</v>
      </c>
      <c r="E3147" s="349" t="s">
        <v>1052</v>
      </c>
      <c r="F3147" s="349"/>
      <c r="G3147" s="147" t="s">
        <v>141</v>
      </c>
      <c r="H3147" s="148">
        <v>1.0609999999999999</v>
      </c>
      <c r="I3147" s="149">
        <v>2.4700000000000002</v>
      </c>
      <c r="J3147" s="149">
        <v>2.62</v>
      </c>
    </row>
    <row r="3148" spans="1:10" x14ac:dyDescent="0.25">
      <c r="A3148" s="169"/>
      <c r="B3148" s="169"/>
      <c r="C3148" s="169"/>
      <c r="D3148" s="169"/>
      <c r="E3148" s="169" t="s">
        <v>1053</v>
      </c>
      <c r="F3148" s="150">
        <v>10.88</v>
      </c>
      <c r="G3148" s="169" t="s">
        <v>1054</v>
      </c>
      <c r="H3148" s="150">
        <v>0</v>
      </c>
      <c r="I3148" s="169" t="s">
        <v>1055</v>
      </c>
      <c r="J3148" s="150">
        <v>10.88</v>
      </c>
    </row>
    <row r="3149" spans="1:10" ht="14.45" customHeight="1" x14ac:dyDescent="0.25">
      <c r="A3149" s="169"/>
      <c r="B3149" s="169"/>
      <c r="C3149" s="169"/>
      <c r="D3149" s="169"/>
      <c r="E3149" s="169" t="s">
        <v>2581</v>
      </c>
      <c r="F3149" s="150">
        <v>0</v>
      </c>
      <c r="G3149" s="169"/>
      <c r="H3149" s="351" t="s">
        <v>2582</v>
      </c>
      <c r="I3149" s="351"/>
      <c r="J3149" s="150">
        <v>16.010000000000002</v>
      </c>
    </row>
    <row r="3150" spans="1:10" ht="15.75" thickBot="1" x14ac:dyDescent="0.3">
      <c r="A3150" s="161"/>
      <c r="B3150" s="161"/>
      <c r="C3150" s="161"/>
      <c r="D3150" s="161"/>
      <c r="E3150" s="161"/>
      <c r="F3150" s="161"/>
      <c r="G3150" s="161" t="s">
        <v>1056</v>
      </c>
      <c r="H3150" s="151">
        <v>170</v>
      </c>
      <c r="I3150" s="161" t="s">
        <v>1057</v>
      </c>
      <c r="J3150" s="162">
        <v>2721.7</v>
      </c>
    </row>
    <row r="3151" spans="1:10" ht="15.75" thickTop="1" x14ac:dyDescent="0.25">
      <c r="A3151" s="152"/>
      <c r="B3151" s="152"/>
      <c r="C3151" s="152"/>
      <c r="D3151" s="152"/>
      <c r="E3151" s="152"/>
      <c r="F3151" s="152"/>
      <c r="G3151" s="152"/>
      <c r="H3151" s="152"/>
      <c r="I3151" s="152"/>
      <c r="J3151" s="152"/>
    </row>
    <row r="3152" spans="1:10" x14ac:dyDescent="0.25">
      <c r="A3152" s="170" t="s">
        <v>2292</v>
      </c>
      <c r="B3152" s="139" t="s">
        <v>1029</v>
      </c>
      <c r="C3152" s="170" t="s">
        <v>1030</v>
      </c>
      <c r="D3152" s="170" t="s">
        <v>1031</v>
      </c>
      <c r="E3152" s="352" t="s">
        <v>1032</v>
      </c>
      <c r="F3152" s="352"/>
      <c r="G3152" s="140" t="s">
        <v>1033</v>
      </c>
      <c r="H3152" s="139" t="s">
        <v>1034</v>
      </c>
      <c r="I3152" s="139" t="s">
        <v>1035</v>
      </c>
      <c r="J3152" s="139" t="s">
        <v>1036</v>
      </c>
    </row>
    <row r="3153" spans="1:10" ht="38.25" x14ac:dyDescent="0.25">
      <c r="A3153" s="171" t="s">
        <v>1037</v>
      </c>
      <c r="B3153" s="136" t="s">
        <v>604</v>
      </c>
      <c r="C3153" s="171" t="s">
        <v>186</v>
      </c>
      <c r="D3153" s="171" t="s">
        <v>2293</v>
      </c>
      <c r="E3153" s="353" t="s">
        <v>1263</v>
      </c>
      <c r="F3153" s="353"/>
      <c r="G3153" s="137" t="s">
        <v>187</v>
      </c>
      <c r="H3153" s="141">
        <v>1</v>
      </c>
      <c r="I3153" s="138">
        <v>71.53</v>
      </c>
      <c r="J3153" s="138">
        <v>71.53</v>
      </c>
    </row>
    <row r="3154" spans="1:10" ht="25.5" x14ac:dyDescent="0.25">
      <c r="A3154" s="172" t="s">
        <v>1039</v>
      </c>
      <c r="B3154" s="142" t="s">
        <v>1538</v>
      </c>
      <c r="C3154" s="172" t="s">
        <v>186</v>
      </c>
      <c r="D3154" s="172" t="s">
        <v>1539</v>
      </c>
      <c r="E3154" s="350" t="s">
        <v>1263</v>
      </c>
      <c r="F3154" s="350"/>
      <c r="G3154" s="143" t="s">
        <v>2649</v>
      </c>
      <c r="H3154" s="144">
        <v>0.56410260000000001</v>
      </c>
      <c r="I3154" s="145">
        <v>18.59</v>
      </c>
      <c r="J3154" s="145">
        <v>10.48</v>
      </c>
    </row>
    <row r="3155" spans="1:10" ht="25.5" x14ac:dyDescent="0.25">
      <c r="A3155" s="172" t="s">
        <v>1039</v>
      </c>
      <c r="B3155" s="142" t="s">
        <v>1540</v>
      </c>
      <c r="C3155" s="172" t="s">
        <v>186</v>
      </c>
      <c r="D3155" s="172" t="s">
        <v>1541</v>
      </c>
      <c r="E3155" s="350" t="s">
        <v>1263</v>
      </c>
      <c r="F3155" s="350"/>
      <c r="G3155" s="143" t="s">
        <v>2649</v>
      </c>
      <c r="H3155" s="144">
        <v>0.56410260000000001</v>
      </c>
      <c r="I3155" s="145">
        <v>23.71</v>
      </c>
      <c r="J3155" s="145">
        <v>13.37</v>
      </c>
    </row>
    <row r="3156" spans="1:10" ht="25.5" x14ac:dyDescent="0.25">
      <c r="A3156" s="173" t="s">
        <v>1049</v>
      </c>
      <c r="B3156" s="146" t="s">
        <v>2837</v>
      </c>
      <c r="C3156" s="173" t="s">
        <v>186</v>
      </c>
      <c r="D3156" s="173" t="s">
        <v>2838</v>
      </c>
      <c r="E3156" s="349" t="s">
        <v>1052</v>
      </c>
      <c r="F3156" s="349"/>
      <c r="G3156" s="147" t="s">
        <v>748</v>
      </c>
      <c r="H3156" s="148">
        <v>1.0053095999999999</v>
      </c>
      <c r="I3156" s="149">
        <v>0.19</v>
      </c>
      <c r="J3156" s="149">
        <v>0.19</v>
      </c>
    </row>
    <row r="3157" spans="1:10" ht="38.25" x14ac:dyDescent="0.25">
      <c r="A3157" s="173" t="s">
        <v>1049</v>
      </c>
      <c r="B3157" s="146" t="s">
        <v>2839</v>
      </c>
      <c r="C3157" s="173" t="s">
        <v>186</v>
      </c>
      <c r="D3157" s="173" t="s">
        <v>2840</v>
      </c>
      <c r="E3157" s="349" t="s">
        <v>1052</v>
      </c>
      <c r="F3157" s="349"/>
      <c r="G3157" s="147" t="s">
        <v>692</v>
      </c>
      <c r="H3157" s="148">
        <v>1</v>
      </c>
      <c r="I3157" s="149">
        <v>47.49</v>
      </c>
      <c r="J3157" s="149">
        <v>47.49</v>
      </c>
    </row>
    <row r="3158" spans="1:10" x14ac:dyDescent="0.25">
      <c r="A3158" s="169"/>
      <c r="B3158" s="169"/>
      <c r="C3158" s="169"/>
      <c r="D3158" s="169"/>
      <c r="E3158" s="169" t="s">
        <v>1053</v>
      </c>
      <c r="F3158" s="150">
        <v>16.63</v>
      </c>
      <c r="G3158" s="169" t="s">
        <v>1054</v>
      </c>
      <c r="H3158" s="150">
        <v>0</v>
      </c>
      <c r="I3158" s="169" t="s">
        <v>1055</v>
      </c>
      <c r="J3158" s="150">
        <v>16.63</v>
      </c>
    </row>
    <row r="3159" spans="1:10" ht="14.45" customHeight="1" x14ac:dyDescent="0.25">
      <c r="A3159" s="169"/>
      <c r="B3159" s="169"/>
      <c r="C3159" s="169"/>
      <c r="D3159" s="169"/>
      <c r="E3159" s="169" t="s">
        <v>2581</v>
      </c>
      <c r="F3159" s="150">
        <v>0</v>
      </c>
      <c r="G3159" s="169"/>
      <c r="H3159" s="351" t="s">
        <v>2582</v>
      </c>
      <c r="I3159" s="351"/>
      <c r="J3159" s="150">
        <v>71.53</v>
      </c>
    </row>
    <row r="3160" spans="1:10" ht="15.75" thickBot="1" x14ac:dyDescent="0.3">
      <c r="A3160" s="161"/>
      <c r="B3160" s="161"/>
      <c r="C3160" s="161"/>
      <c r="D3160" s="161"/>
      <c r="E3160" s="161"/>
      <c r="F3160" s="161"/>
      <c r="G3160" s="161" t="s">
        <v>1056</v>
      </c>
      <c r="H3160" s="151">
        <v>15</v>
      </c>
      <c r="I3160" s="161" t="s">
        <v>1057</v>
      </c>
      <c r="J3160" s="162">
        <v>1072.95</v>
      </c>
    </row>
    <row r="3161" spans="1:10" ht="15.75" thickTop="1" x14ac:dyDescent="0.25">
      <c r="A3161" s="152"/>
      <c r="B3161" s="152"/>
      <c r="C3161" s="152"/>
      <c r="D3161" s="152"/>
      <c r="E3161" s="152"/>
      <c r="F3161" s="152"/>
      <c r="G3161" s="152"/>
      <c r="H3161" s="152"/>
      <c r="I3161" s="152"/>
      <c r="J3161" s="152"/>
    </row>
    <row r="3162" spans="1:10" x14ac:dyDescent="0.25">
      <c r="A3162" s="170" t="s">
        <v>2294</v>
      </c>
      <c r="B3162" s="139" t="s">
        <v>1029</v>
      </c>
      <c r="C3162" s="170" t="s">
        <v>1030</v>
      </c>
      <c r="D3162" s="170" t="s">
        <v>1031</v>
      </c>
      <c r="E3162" s="352" t="s">
        <v>1032</v>
      </c>
      <c r="F3162" s="352"/>
      <c r="G3162" s="140" t="s">
        <v>1033</v>
      </c>
      <c r="H3162" s="139" t="s">
        <v>1034</v>
      </c>
      <c r="I3162" s="139" t="s">
        <v>1035</v>
      </c>
      <c r="J3162" s="139" t="s">
        <v>1036</v>
      </c>
    </row>
    <row r="3163" spans="1:10" ht="26.45" customHeight="1" x14ac:dyDescent="0.25">
      <c r="A3163" s="171" t="s">
        <v>1037</v>
      </c>
      <c r="B3163" s="136" t="s">
        <v>605</v>
      </c>
      <c r="C3163" s="171" t="s">
        <v>180</v>
      </c>
      <c r="D3163" s="171" t="s">
        <v>606</v>
      </c>
      <c r="E3163" s="353" t="s">
        <v>1129</v>
      </c>
      <c r="F3163" s="353"/>
      <c r="G3163" s="137" t="s">
        <v>187</v>
      </c>
      <c r="H3163" s="141">
        <v>1</v>
      </c>
      <c r="I3163" s="138">
        <v>3.2</v>
      </c>
      <c r="J3163" s="138">
        <v>3.2</v>
      </c>
    </row>
    <row r="3164" spans="1:10" ht="25.5" x14ac:dyDescent="0.25">
      <c r="A3164" s="172" t="s">
        <v>1039</v>
      </c>
      <c r="B3164" s="142" t="s">
        <v>1510</v>
      </c>
      <c r="C3164" s="172" t="s">
        <v>180</v>
      </c>
      <c r="D3164" s="172" t="s">
        <v>1511</v>
      </c>
      <c r="E3164" s="350" t="s">
        <v>1042</v>
      </c>
      <c r="F3164" s="350"/>
      <c r="G3164" s="143" t="s">
        <v>1043</v>
      </c>
      <c r="H3164" s="144">
        <v>0.06</v>
      </c>
      <c r="I3164" s="145">
        <v>15.34</v>
      </c>
      <c r="J3164" s="145">
        <v>0.92</v>
      </c>
    </row>
    <row r="3165" spans="1:10" ht="25.5" x14ac:dyDescent="0.25">
      <c r="A3165" s="172" t="s">
        <v>1039</v>
      </c>
      <c r="B3165" s="142" t="s">
        <v>1512</v>
      </c>
      <c r="C3165" s="172" t="s">
        <v>180</v>
      </c>
      <c r="D3165" s="172" t="s">
        <v>1513</v>
      </c>
      <c r="E3165" s="350" t="s">
        <v>1042</v>
      </c>
      <c r="F3165" s="350"/>
      <c r="G3165" s="143" t="s">
        <v>1043</v>
      </c>
      <c r="H3165" s="144">
        <v>0.06</v>
      </c>
      <c r="I3165" s="145">
        <v>20.39</v>
      </c>
      <c r="J3165" s="145">
        <v>1.22</v>
      </c>
    </row>
    <row r="3166" spans="1:10" x14ac:dyDescent="0.25">
      <c r="A3166" s="173" t="s">
        <v>1049</v>
      </c>
      <c r="B3166" s="146" t="s">
        <v>1514</v>
      </c>
      <c r="C3166" s="173" t="s">
        <v>180</v>
      </c>
      <c r="D3166" s="173" t="s">
        <v>1515</v>
      </c>
      <c r="E3166" s="349" t="s">
        <v>1052</v>
      </c>
      <c r="F3166" s="349"/>
      <c r="G3166" s="147" t="s">
        <v>187</v>
      </c>
      <c r="H3166" s="148">
        <v>7.0000000000000001E-3</v>
      </c>
      <c r="I3166" s="149">
        <v>40.65</v>
      </c>
      <c r="J3166" s="149">
        <v>0.28000000000000003</v>
      </c>
    </row>
    <row r="3167" spans="1:10" ht="25.5" x14ac:dyDescent="0.25">
      <c r="A3167" s="173" t="s">
        <v>1049</v>
      </c>
      <c r="B3167" s="146" t="s">
        <v>1934</v>
      </c>
      <c r="C3167" s="173" t="s">
        <v>180</v>
      </c>
      <c r="D3167" s="173" t="s">
        <v>1935</v>
      </c>
      <c r="E3167" s="349" t="s">
        <v>1052</v>
      </c>
      <c r="F3167" s="349"/>
      <c r="G3167" s="147" t="s">
        <v>187</v>
      </c>
      <c r="H3167" s="148">
        <v>1</v>
      </c>
      <c r="I3167" s="149">
        <v>0.48</v>
      </c>
      <c r="J3167" s="149">
        <v>0.48</v>
      </c>
    </row>
    <row r="3168" spans="1:10" x14ac:dyDescent="0.25">
      <c r="A3168" s="173" t="s">
        <v>1049</v>
      </c>
      <c r="B3168" s="146" t="s">
        <v>1516</v>
      </c>
      <c r="C3168" s="173" t="s">
        <v>180</v>
      </c>
      <c r="D3168" s="173" t="s">
        <v>1517</v>
      </c>
      <c r="E3168" s="349" t="s">
        <v>1052</v>
      </c>
      <c r="F3168" s="349"/>
      <c r="G3168" s="147" t="s">
        <v>187</v>
      </c>
      <c r="H3168" s="148">
        <v>1.2999999999999999E-2</v>
      </c>
      <c r="I3168" s="149">
        <v>1.72</v>
      </c>
      <c r="J3168" s="149">
        <v>0.02</v>
      </c>
    </row>
    <row r="3169" spans="1:10" x14ac:dyDescent="0.25">
      <c r="A3169" s="173" t="s">
        <v>1049</v>
      </c>
      <c r="B3169" s="146" t="s">
        <v>1518</v>
      </c>
      <c r="C3169" s="173" t="s">
        <v>180</v>
      </c>
      <c r="D3169" s="173" t="s">
        <v>1519</v>
      </c>
      <c r="E3169" s="349" t="s">
        <v>1052</v>
      </c>
      <c r="F3169" s="349"/>
      <c r="G3169" s="147" t="s">
        <v>187</v>
      </c>
      <c r="H3169" s="148">
        <v>8.0000000000000002E-3</v>
      </c>
      <c r="I3169" s="149">
        <v>35.299999999999997</v>
      </c>
      <c r="J3169" s="149">
        <v>0.28000000000000003</v>
      </c>
    </row>
    <row r="3170" spans="1:10" x14ac:dyDescent="0.25">
      <c r="A3170" s="169"/>
      <c r="B3170" s="169"/>
      <c r="C3170" s="169"/>
      <c r="D3170" s="169"/>
      <c r="E3170" s="169" t="s">
        <v>1053</v>
      </c>
      <c r="F3170" s="150">
        <v>1.76</v>
      </c>
      <c r="G3170" s="169" t="s">
        <v>1054</v>
      </c>
      <c r="H3170" s="150">
        <v>0</v>
      </c>
      <c r="I3170" s="169" t="s">
        <v>1055</v>
      </c>
      <c r="J3170" s="150">
        <v>1.76</v>
      </c>
    </row>
    <row r="3171" spans="1:10" ht="14.45" customHeight="1" x14ac:dyDescent="0.25">
      <c r="A3171" s="169"/>
      <c r="B3171" s="169"/>
      <c r="C3171" s="169"/>
      <c r="D3171" s="169"/>
      <c r="E3171" s="169" t="s">
        <v>2581</v>
      </c>
      <c r="F3171" s="150">
        <v>0</v>
      </c>
      <c r="G3171" s="169"/>
      <c r="H3171" s="351" t="s">
        <v>2582</v>
      </c>
      <c r="I3171" s="351"/>
      <c r="J3171" s="150">
        <v>3.2</v>
      </c>
    </row>
    <row r="3172" spans="1:10" ht="15.75" thickBot="1" x14ac:dyDescent="0.3">
      <c r="A3172" s="161"/>
      <c r="B3172" s="161"/>
      <c r="C3172" s="161"/>
      <c r="D3172" s="161"/>
      <c r="E3172" s="161"/>
      <c r="F3172" s="161"/>
      <c r="G3172" s="161" t="s">
        <v>1056</v>
      </c>
      <c r="H3172" s="151">
        <v>82</v>
      </c>
      <c r="I3172" s="161" t="s">
        <v>1057</v>
      </c>
      <c r="J3172" s="162">
        <v>262.39999999999998</v>
      </c>
    </row>
    <row r="3173" spans="1:10" ht="15.75" thickTop="1" x14ac:dyDescent="0.25">
      <c r="A3173" s="152"/>
      <c r="B3173" s="152"/>
      <c r="C3173" s="152"/>
      <c r="D3173" s="152"/>
      <c r="E3173" s="152"/>
      <c r="F3173" s="152"/>
      <c r="G3173" s="152"/>
      <c r="H3173" s="152"/>
      <c r="I3173" s="152"/>
      <c r="J3173" s="152"/>
    </row>
    <row r="3174" spans="1:10" x14ac:dyDescent="0.25">
      <c r="A3174" s="170" t="s">
        <v>2295</v>
      </c>
      <c r="B3174" s="139" t="s">
        <v>1029</v>
      </c>
      <c r="C3174" s="170" t="s">
        <v>1030</v>
      </c>
      <c r="D3174" s="170" t="s">
        <v>1031</v>
      </c>
      <c r="E3174" s="352" t="s">
        <v>1032</v>
      </c>
      <c r="F3174" s="352"/>
      <c r="G3174" s="140" t="s">
        <v>1033</v>
      </c>
      <c r="H3174" s="139" t="s">
        <v>1034</v>
      </c>
      <c r="I3174" s="139" t="s">
        <v>1035</v>
      </c>
      <c r="J3174" s="139" t="s">
        <v>1036</v>
      </c>
    </row>
    <row r="3175" spans="1:10" ht="26.45" customHeight="1" x14ac:dyDescent="0.25">
      <c r="A3175" s="171" t="s">
        <v>1037</v>
      </c>
      <c r="B3175" s="136" t="s">
        <v>2296</v>
      </c>
      <c r="C3175" s="171" t="s">
        <v>180</v>
      </c>
      <c r="D3175" s="171" t="s">
        <v>2297</v>
      </c>
      <c r="E3175" s="353" t="s">
        <v>1129</v>
      </c>
      <c r="F3175" s="353"/>
      <c r="G3175" s="137" t="s">
        <v>187</v>
      </c>
      <c r="H3175" s="141">
        <v>1</v>
      </c>
      <c r="I3175" s="138">
        <v>4.5599999999999996</v>
      </c>
      <c r="J3175" s="138">
        <v>4.5599999999999996</v>
      </c>
    </row>
    <row r="3176" spans="1:10" ht="25.5" x14ac:dyDescent="0.25">
      <c r="A3176" s="172" t="s">
        <v>1039</v>
      </c>
      <c r="B3176" s="142" t="s">
        <v>1512</v>
      </c>
      <c r="C3176" s="172" t="s">
        <v>180</v>
      </c>
      <c r="D3176" s="172" t="s">
        <v>1513</v>
      </c>
      <c r="E3176" s="350" t="s">
        <v>1042</v>
      </c>
      <c r="F3176" s="350"/>
      <c r="G3176" s="143" t="s">
        <v>1043</v>
      </c>
      <c r="H3176" s="144">
        <v>0.08</v>
      </c>
      <c r="I3176" s="145">
        <v>20.39</v>
      </c>
      <c r="J3176" s="145">
        <v>1.63</v>
      </c>
    </row>
    <row r="3177" spans="1:10" ht="25.5" x14ac:dyDescent="0.25">
      <c r="A3177" s="172" t="s">
        <v>1039</v>
      </c>
      <c r="B3177" s="142" t="s">
        <v>1510</v>
      </c>
      <c r="C3177" s="172" t="s">
        <v>180</v>
      </c>
      <c r="D3177" s="172" t="s">
        <v>1511</v>
      </c>
      <c r="E3177" s="350" t="s">
        <v>1042</v>
      </c>
      <c r="F3177" s="350"/>
      <c r="G3177" s="143" t="s">
        <v>1043</v>
      </c>
      <c r="H3177" s="144">
        <v>0.08</v>
      </c>
      <c r="I3177" s="145">
        <v>15.34</v>
      </c>
      <c r="J3177" s="145">
        <v>1.22</v>
      </c>
    </row>
    <row r="3178" spans="1:10" x14ac:dyDescent="0.25">
      <c r="A3178" s="173" t="s">
        <v>1049</v>
      </c>
      <c r="B3178" s="146" t="s">
        <v>1514</v>
      </c>
      <c r="C3178" s="173" t="s">
        <v>180</v>
      </c>
      <c r="D3178" s="173" t="s">
        <v>1515</v>
      </c>
      <c r="E3178" s="349" t="s">
        <v>1052</v>
      </c>
      <c r="F3178" s="349"/>
      <c r="G3178" s="147" t="s">
        <v>187</v>
      </c>
      <c r="H3178" s="148">
        <v>1.0999999999999999E-2</v>
      </c>
      <c r="I3178" s="149">
        <v>40.65</v>
      </c>
      <c r="J3178" s="149">
        <v>0.44</v>
      </c>
    </row>
    <row r="3179" spans="1:10" x14ac:dyDescent="0.25">
      <c r="A3179" s="173" t="s">
        <v>1049</v>
      </c>
      <c r="B3179" s="146" t="s">
        <v>1516</v>
      </c>
      <c r="C3179" s="173" t="s">
        <v>180</v>
      </c>
      <c r="D3179" s="173" t="s">
        <v>1517</v>
      </c>
      <c r="E3179" s="349" t="s">
        <v>1052</v>
      </c>
      <c r="F3179" s="349"/>
      <c r="G3179" s="147" t="s">
        <v>187</v>
      </c>
      <c r="H3179" s="148">
        <v>0.02</v>
      </c>
      <c r="I3179" s="149">
        <v>1.72</v>
      </c>
      <c r="J3179" s="149">
        <v>0.03</v>
      </c>
    </row>
    <row r="3180" spans="1:10" x14ac:dyDescent="0.25">
      <c r="A3180" s="173" t="s">
        <v>1049</v>
      </c>
      <c r="B3180" s="146" t="s">
        <v>1518</v>
      </c>
      <c r="C3180" s="173" t="s">
        <v>180</v>
      </c>
      <c r="D3180" s="173" t="s">
        <v>1519</v>
      </c>
      <c r="E3180" s="349" t="s">
        <v>1052</v>
      </c>
      <c r="F3180" s="349"/>
      <c r="G3180" s="147" t="s">
        <v>187</v>
      </c>
      <c r="H3180" s="148">
        <v>1.2E-2</v>
      </c>
      <c r="I3180" s="149">
        <v>35.299999999999997</v>
      </c>
      <c r="J3180" s="149">
        <v>0.42</v>
      </c>
    </row>
    <row r="3181" spans="1:10" ht="25.5" x14ac:dyDescent="0.25">
      <c r="A3181" s="173" t="s">
        <v>1049</v>
      </c>
      <c r="B3181" s="146" t="s">
        <v>2841</v>
      </c>
      <c r="C3181" s="173" t="s">
        <v>180</v>
      </c>
      <c r="D3181" s="173" t="s">
        <v>2842</v>
      </c>
      <c r="E3181" s="349" t="s">
        <v>1052</v>
      </c>
      <c r="F3181" s="349"/>
      <c r="G3181" s="147" t="s">
        <v>187</v>
      </c>
      <c r="H3181" s="148">
        <v>1</v>
      </c>
      <c r="I3181" s="149">
        <v>0.82</v>
      </c>
      <c r="J3181" s="149">
        <v>0.82</v>
      </c>
    </row>
    <row r="3182" spans="1:10" x14ac:dyDescent="0.25">
      <c r="A3182" s="169"/>
      <c r="B3182" s="169"/>
      <c r="C3182" s="169"/>
      <c r="D3182" s="169"/>
      <c r="E3182" s="169" t="s">
        <v>1053</v>
      </c>
      <c r="F3182" s="150">
        <v>2.35</v>
      </c>
      <c r="G3182" s="169" t="s">
        <v>1054</v>
      </c>
      <c r="H3182" s="150">
        <v>0</v>
      </c>
      <c r="I3182" s="169" t="s">
        <v>1055</v>
      </c>
      <c r="J3182" s="150">
        <v>2.35</v>
      </c>
    </row>
    <row r="3183" spans="1:10" ht="14.45" customHeight="1" x14ac:dyDescent="0.25">
      <c r="A3183" s="169"/>
      <c r="B3183" s="169"/>
      <c r="C3183" s="169"/>
      <c r="D3183" s="169"/>
      <c r="E3183" s="169" t="s">
        <v>2581</v>
      </c>
      <c r="F3183" s="150">
        <v>0</v>
      </c>
      <c r="G3183" s="169"/>
      <c r="H3183" s="351" t="s">
        <v>2582</v>
      </c>
      <c r="I3183" s="351"/>
      <c r="J3183" s="150">
        <v>4.5599999999999996</v>
      </c>
    </row>
    <row r="3184" spans="1:10" ht="15.75" thickBot="1" x14ac:dyDescent="0.3">
      <c r="A3184" s="161"/>
      <c r="B3184" s="161"/>
      <c r="C3184" s="161"/>
      <c r="D3184" s="161"/>
      <c r="E3184" s="161"/>
      <c r="F3184" s="161"/>
      <c r="G3184" s="161" t="s">
        <v>1056</v>
      </c>
      <c r="H3184" s="151">
        <v>35</v>
      </c>
      <c r="I3184" s="161" t="s">
        <v>1057</v>
      </c>
      <c r="J3184" s="162">
        <v>159.6</v>
      </c>
    </row>
    <row r="3185" spans="1:10" ht="15.75" thickTop="1" x14ac:dyDescent="0.25">
      <c r="A3185" s="152"/>
      <c r="B3185" s="152"/>
      <c r="C3185" s="152"/>
      <c r="D3185" s="152"/>
      <c r="E3185" s="152"/>
      <c r="F3185" s="152"/>
      <c r="G3185" s="152"/>
      <c r="H3185" s="152"/>
      <c r="I3185" s="152"/>
      <c r="J3185" s="152"/>
    </row>
    <row r="3186" spans="1:10" x14ac:dyDescent="0.25">
      <c r="A3186" s="170" t="s">
        <v>2298</v>
      </c>
      <c r="B3186" s="139" t="s">
        <v>1029</v>
      </c>
      <c r="C3186" s="170" t="s">
        <v>1030</v>
      </c>
      <c r="D3186" s="170" t="s">
        <v>1031</v>
      </c>
      <c r="E3186" s="352" t="s">
        <v>1032</v>
      </c>
      <c r="F3186" s="352"/>
      <c r="G3186" s="140" t="s">
        <v>1033</v>
      </c>
      <c r="H3186" s="139" t="s">
        <v>1034</v>
      </c>
      <c r="I3186" s="139" t="s">
        <v>1035</v>
      </c>
      <c r="J3186" s="139" t="s">
        <v>1036</v>
      </c>
    </row>
    <row r="3187" spans="1:10" ht="26.45" customHeight="1" x14ac:dyDescent="0.25">
      <c r="A3187" s="171" t="s">
        <v>1037</v>
      </c>
      <c r="B3187" s="136" t="s">
        <v>607</v>
      </c>
      <c r="C3187" s="171" t="s">
        <v>180</v>
      </c>
      <c r="D3187" s="171" t="s">
        <v>608</v>
      </c>
      <c r="E3187" s="353" t="s">
        <v>1129</v>
      </c>
      <c r="F3187" s="353"/>
      <c r="G3187" s="137" t="s">
        <v>187</v>
      </c>
      <c r="H3187" s="141">
        <v>1</v>
      </c>
      <c r="I3187" s="138">
        <v>6.98</v>
      </c>
      <c r="J3187" s="138">
        <v>6.98</v>
      </c>
    </row>
    <row r="3188" spans="1:10" ht="25.5" x14ac:dyDescent="0.25">
      <c r="A3188" s="172" t="s">
        <v>1039</v>
      </c>
      <c r="B3188" s="142" t="s">
        <v>1510</v>
      </c>
      <c r="C3188" s="172" t="s">
        <v>180</v>
      </c>
      <c r="D3188" s="172" t="s">
        <v>1511</v>
      </c>
      <c r="E3188" s="350" t="s">
        <v>1042</v>
      </c>
      <c r="F3188" s="350"/>
      <c r="G3188" s="143" t="s">
        <v>1043</v>
      </c>
      <c r="H3188" s="144">
        <v>0.15</v>
      </c>
      <c r="I3188" s="145">
        <v>15.34</v>
      </c>
      <c r="J3188" s="145">
        <v>2.2999999999999998</v>
      </c>
    </row>
    <row r="3189" spans="1:10" ht="25.5" x14ac:dyDescent="0.25">
      <c r="A3189" s="172" t="s">
        <v>1039</v>
      </c>
      <c r="B3189" s="142" t="s">
        <v>1512</v>
      </c>
      <c r="C3189" s="172" t="s">
        <v>180</v>
      </c>
      <c r="D3189" s="172" t="s">
        <v>1513</v>
      </c>
      <c r="E3189" s="350" t="s">
        <v>1042</v>
      </c>
      <c r="F3189" s="350"/>
      <c r="G3189" s="143" t="s">
        <v>1043</v>
      </c>
      <c r="H3189" s="144">
        <v>0.15</v>
      </c>
      <c r="I3189" s="145">
        <v>20.39</v>
      </c>
      <c r="J3189" s="145">
        <v>3.05</v>
      </c>
    </row>
    <row r="3190" spans="1:10" x14ac:dyDescent="0.25">
      <c r="A3190" s="173" t="s">
        <v>1049</v>
      </c>
      <c r="B3190" s="146" t="s">
        <v>1514</v>
      </c>
      <c r="C3190" s="173" t="s">
        <v>180</v>
      </c>
      <c r="D3190" s="173" t="s">
        <v>1515</v>
      </c>
      <c r="E3190" s="349" t="s">
        <v>1052</v>
      </c>
      <c r="F3190" s="349"/>
      <c r="G3190" s="147" t="s">
        <v>187</v>
      </c>
      <c r="H3190" s="148">
        <v>7.0000000000000001E-3</v>
      </c>
      <c r="I3190" s="149">
        <v>40.65</v>
      </c>
      <c r="J3190" s="149">
        <v>0.28000000000000003</v>
      </c>
    </row>
    <row r="3191" spans="1:10" ht="25.5" x14ac:dyDescent="0.25">
      <c r="A3191" s="173" t="s">
        <v>1049</v>
      </c>
      <c r="B3191" s="146" t="s">
        <v>1946</v>
      </c>
      <c r="C3191" s="173" t="s">
        <v>180</v>
      </c>
      <c r="D3191" s="173" t="s">
        <v>1947</v>
      </c>
      <c r="E3191" s="349" t="s">
        <v>1052</v>
      </c>
      <c r="F3191" s="349"/>
      <c r="G3191" s="147" t="s">
        <v>187</v>
      </c>
      <c r="H3191" s="148">
        <v>1</v>
      </c>
      <c r="I3191" s="149">
        <v>0.99</v>
      </c>
      <c r="J3191" s="149">
        <v>0.99</v>
      </c>
    </row>
    <row r="3192" spans="1:10" x14ac:dyDescent="0.25">
      <c r="A3192" s="173" t="s">
        <v>1049</v>
      </c>
      <c r="B3192" s="146" t="s">
        <v>1516</v>
      </c>
      <c r="C3192" s="173" t="s">
        <v>180</v>
      </c>
      <c r="D3192" s="173" t="s">
        <v>1517</v>
      </c>
      <c r="E3192" s="349" t="s">
        <v>1052</v>
      </c>
      <c r="F3192" s="349"/>
      <c r="G3192" s="147" t="s">
        <v>187</v>
      </c>
      <c r="H3192" s="148">
        <v>0.05</v>
      </c>
      <c r="I3192" s="149">
        <v>1.72</v>
      </c>
      <c r="J3192" s="149">
        <v>0.08</v>
      </c>
    </row>
    <row r="3193" spans="1:10" x14ac:dyDescent="0.25">
      <c r="A3193" s="173" t="s">
        <v>1049</v>
      </c>
      <c r="B3193" s="146" t="s">
        <v>1518</v>
      </c>
      <c r="C3193" s="173" t="s">
        <v>180</v>
      </c>
      <c r="D3193" s="173" t="s">
        <v>1519</v>
      </c>
      <c r="E3193" s="349" t="s">
        <v>1052</v>
      </c>
      <c r="F3193" s="349"/>
      <c r="G3193" s="147" t="s">
        <v>187</v>
      </c>
      <c r="H3193" s="148">
        <v>8.0000000000000002E-3</v>
      </c>
      <c r="I3193" s="149">
        <v>35.299999999999997</v>
      </c>
      <c r="J3193" s="149">
        <v>0.28000000000000003</v>
      </c>
    </row>
    <row r="3194" spans="1:10" x14ac:dyDescent="0.25">
      <c r="A3194" s="169"/>
      <c r="B3194" s="169"/>
      <c r="C3194" s="169"/>
      <c r="D3194" s="169"/>
      <c r="E3194" s="169" t="s">
        <v>1053</v>
      </c>
      <c r="F3194" s="150">
        <v>4.42</v>
      </c>
      <c r="G3194" s="169" t="s">
        <v>1054</v>
      </c>
      <c r="H3194" s="150">
        <v>0</v>
      </c>
      <c r="I3194" s="169" t="s">
        <v>1055</v>
      </c>
      <c r="J3194" s="150">
        <v>4.42</v>
      </c>
    </row>
    <row r="3195" spans="1:10" ht="14.45" customHeight="1" x14ac:dyDescent="0.25">
      <c r="A3195" s="169"/>
      <c r="B3195" s="169"/>
      <c r="C3195" s="169"/>
      <c r="D3195" s="169"/>
      <c r="E3195" s="169" t="s">
        <v>2581</v>
      </c>
      <c r="F3195" s="150">
        <v>0</v>
      </c>
      <c r="G3195" s="169"/>
      <c r="H3195" s="351" t="s">
        <v>2582</v>
      </c>
      <c r="I3195" s="351"/>
      <c r="J3195" s="150">
        <v>6.98</v>
      </c>
    </row>
    <row r="3196" spans="1:10" ht="15.75" thickBot="1" x14ac:dyDescent="0.3">
      <c r="A3196" s="161"/>
      <c r="B3196" s="161"/>
      <c r="C3196" s="161"/>
      <c r="D3196" s="161"/>
      <c r="E3196" s="161"/>
      <c r="F3196" s="161"/>
      <c r="G3196" s="161" t="s">
        <v>1056</v>
      </c>
      <c r="H3196" s="151">
        <v>5</v>
      </c>
      <c r="I3196" s="161" t="s">
        <v>1057</v>
      </c>
      <c r="J3196" s="162">
        <v>34.9</v>
      </c>
    </row>
    <row r="3197" spans="1:10" ht="15.75" thickTop="1" x14ac:dyDescent="0.25">
      <c r="A3197" s="152"/>
      <c r="B3197" s="152"/>
      <c r="C3197" s="152"/>
      <c r="D3197" s="152"/>
      <c r="E3197" s="152"/>
      <c r="F3197" s="152"/>
      <c r="G3197" s="152"/>
      <c r="H3197" s="152"/>
      <c r="I3197" s="152"/>
      <c r="J3197" s="152"/>
    </row>
    <row r="3198" spans="1:10" x14ac:dyDescent="0.25">
      <c r="A3198" s="170" t="s">
        <v>2299</v>
      </c>
      <c r="B3198" s="139" t="s">
        <v>1029</v>
      </c>
      <c r="C3198" s="170" t="s">
        <v>1030</v>
      </c>
      <c r="D3198" s="170" t="s">
        <v>1031</v>
      </c>
      <c r="E3198" s="352" t="s">
        <v>1032</v>
      </c>
      <c r="F3198" s="352"/>
      <c r="G3198" s="140" t="s">
        <v>1033</v>
      </c>
      <c r="H3198" s="139" t="s">
        <v>1034</v>
      </c>
      <c r="I3198" s="139" t="s">
        <v>1035</v>
      </c>
      <c r="J3198" s="139" t="s">
        <v>1036</v>
      </c>
    </row>
    <row r="3199" spans="1:10" ht="26.45" customHeight="1" x14ac:dyDescent="0.25">
      <c r="A3199" s="171" t="s">
        <v>1037</v>
      </c>
      <c r="B3199" s="136" t="s">
        <v>605</v>
      </c>
      <c r="C3199" s="171" t="s">
        <v>180</v>
      </c>
      <c r="D3199" s="171" t="s">
        <v>606</v>
      </c>
      <c r="E3199" s="353" t="s">
        <v>1129</v>
      </c>
      <c r="F3199" s="353"/>
      <c r="G3199" s="137" t="s">
        <v>187</v>
      </c>
      <c r="H3199" s="141">
        <v>1</v>
      </c>
      <c r="I3199" s="138">
        <v>3.2</v>
      </c>
      <c r="J3199" s="138">
        <v>3.2</v>
      </c>
    </row>
    <row r="3200" spans="1:10" ht="25.5" x14ac:dyDescent="0.25">
      <c r="A3200" s="172" t="s">
        <v>1039</v>
      </c>
      <c r="B3200" s="142" t="s">
        <v>1510</v>
      </c>
      <c r="C3200" s="172" t="s">
        <v>180</v>
      </c>
      <c r="D3200" s="172" t="s">
        <v>1511</v>
      </c>
      <c r="E3200" s="350" t="s">
        <v>1042</v>
      </c>
      <c r="F3200" s="350"/>
      <c r="G3200" s="143" t="s">
        <v>1043</v>
      </c>
      <c r="H3200" s="144">
        <v>0.06</v>
      </c>
      <c r="I3200" s="145">
        <v>15.34</v>
      </c>
      <c r="J3200" s="145">
        <v>0.92</v>
      </c>
    </row>
    <row r="3201" spans="1:10" ht="25.5" x14ac:dyDescent="0.25">
      <c r="A3201" s="172" t="s">
        <v>1039</v>
      </c>
      <c r="B3201" s="142" t="s">
        <v>1512</v>
      </c>
      <c r="C3201" s="172" t="s">
        <v>180</v>
      </c>
      <c r="D3201" s="172" t="s">
        <v>1513</v>
      </c>
      <c r="E3201" s="350" t="s">
        <v>1042</v>
      </c>
      <c r="F3201" s="350"/>
      <c r="G3201" s="143" t="s">
        <v>1043</v>
      </c>
      <c r="H3201" s="144">
        <v>0.06</v>
      </c>
      <c r="I3201" s="145">
        <v>20.39</v>
      </c>
      <c r="J3201" s="145">
        <v>1.22</v>
      </c>
    </row>
    <row r="3202" spans="1:10" x14ac:dyDescent="0.25">
      <c r="A3202" s="173" t="s">
        <v>1049</v>
      </c>
      <c r="B3202" s="146" t="s">
        <v>1514</v>
      </c>
      <c r="C3202" s="173" t="s">
        <v>180</v>
      </c>
      <c r="D3202" s="173" t="s">
        <v>1515</v>
      </c>
      <c r="E3202" s="349" t="s">
        <v>1052</v>
      </c>
      <c r="F3202" s="349"/>
      <c r="G3202" s="147" t="s">
        <v>187</v>
      </c>
      <c r="H3202" s="148">
        <v>7.0000000000000001E-3</v>
      </c>
      <c r="I3202" s="149">
        <v>40.65</v>
      </c>
      <c r="J3202" s="149">
        <v>0.28000000000000003</v>
      </c>
    </row>
    <row r="3203" spans="1:10" ht="25.5" x14ac:dyDescent="0.25">
      <c r="A3203" s="173" t="s">
        <v>1049</v>
      </c>
      <c r="B3203" s="146" t="s">
        <v>1934</v>
      </c>
      <c r="C3203" s="173" t="s">
        <v>180</v>
      </c>
      <c r="D3203" s="173" t="s">
        <v>1935</v>
      </c>
      <c r="E3203" s="349" t="s">
        <v>1052</v>
      </c>
      <c r="F3203" s="349"/>
      <c r="G3203" s="147" t="s">
        <v>187</v>
      </c>
      <c r="H3203" s="148">
        <v>1</v>
      </c>
      <c r="I3203" s="149">
        <v>0.48</v>
      </c>
      <c r="J3203" s="149">
        <v>0.48</v>
      </c>
    </row>
    <row r="3204" spans="1:10" x14ac:dyDescent="0.25">
      <c r="A3204" s="173" t="s">
        <v>1049</v>
      </c>
      <c r="B3204" s="146" t="s">
        <v>1516</v>
      </c>
      <c r="C3204" s="173" t="s">
        <v>180</v>
      </c>
      <c r="D3204" s="173" t="s">
        <v>1517</v>
      </c>
      <c r="E3204" s="349" t="s">
        <v>1052</v>
      </c>
      <c r="F3204" s="349"/>
      <c r="G3204" s="147" t="s">
        <v>187</v>
      </c>
      <c r="H3204" s="148">
        <v>1.2999999999999999E-2</v>
      </c>
      <c r="I3204" s="149">
        <v>1.72</v>
      </c>
      <c r="J3204" s="149">
        <v>0.02</v>
      </c>
    </row>
    <row r="3205" spans="1:10" x14ac:dyDescent="0.25">
      <c r="A3205" s="173" t="s">
        <v>1049</v>
      </c>
      <c r="B3205" s="146" t="s">
        <v>1518</v>
      </c>
      <c r="C3205" s="173" t="s">
        <v>180</v>
      </c>
      <c r="D3205" s="173" t="s">
        <v>1519</v>
      </c>
      <c r="E3205" s="349" t="s">
        <v>1052</v>
      </c>
      <c r="F3205" s="349"/>
      <c r="G3205" s="147" t="s">
        <v>187</v>
      </c>
      <c r="H3205" s="148">
        <v>8.0000000000000002E-3</v>
      </c>
      <c r="I3205" s="149">
        <v>35.299999999999997</v>
      </c>
      <c r="J3205" s="149">
        <v>0.28000000000000003</v>
      </c>
    </row>
    <row r="3206" spans="1:10" x14ac:dyDescent="0.25">
      <c r="A3206" s="169"/>
      <c r="B3206" s="169"/>
      <c r="C3206" s="169"/>
      <c r="D3206" s="169"/>
      <c r="E3206" s="169" t="s">
        <v>1053</v>
      </c>
      <c r="F3206" s="150">
        <v>1.76</v>
      </c>
      <c r="G3206" s="169" t="s">
        <v>1054</v>
      </c>
      <c r="H3206" s="150">
        <v>0</v>
      </c>
      <c r="I3206" s="169" t="s">
        <v>1055</v>
      </c>
      <c r="J3206" s="150">
        <v>1.76</v>
      </c>
    </row>
    <row r="3207" spans="1:10" ht="14.45" customHeight="1" x14ac:dyDescent="0.25">
      <c r="A3207" s="169"/>
      <c r="B3207" s="169"/>
      <c r="C3207" s="169"/>
      <c r="D3207" s="169"/>
      <c r="E3207" s="169" t="s">
        <v>2581</v>
      </c>
      <c r="F3207" s="150">
        <v>0</v>
      </c>
      <c r="G3207" s="169"/>
      <c r="H3207" s="351" t="s">
        <v>2582</v>
      </c>
      <c r="I3207" s="351"/>
      <c r="J3207" s="150">
        <v>3.2</v>
      </c>
    </row>
    <row r="3208" spans="1:10" ht="15.75" thickBot="1" x14ac:dyDescent="0.3">
      <c r="A3208" s="161"/>
      <c r="B3208" s="161"/>
      <c r="C3208" s="161"/>
      <c r="D3208" s="161"/>
      <c r="E3208" s="161"/>
      <c r="F3208" s="161"/>
      <c r="G3208" s="161" t="s">
        <v>1056</v>
      </c>
      <c r="H3208" s="151">
        <v>12</v>
      </c>
      <c r="I3208" s="161" t="s">
        <v>1057</v>
      </c>
      <c r="J3208" s="162">
        <v>38.4</v>
      </c>
    </row>
    <row r="3209" spans="1:10" ht="15.75" thickTop="1" x14ac:dyDescent="0.25">
      <c r="A3209" s="152"/>
      <c r="B3209" s="152"/>
      <c r="C3209" s="152"/>
      <c r="D3209" s="152"/>
      <c r="E3209" s="152"/>
      <c r="F3209" s="152"/>
      <c r="G3209" s="152"/>
      <c r="H3209" s="152"/>
      <c r="I3209" s="152"/>
      <c r="J3209" s="152"/>
    </row>
    <row r="3210" spans="1:10" x14ac:dyDescent="0.25">
      <c r="A3210" s="170" t="s">
        <v>2300</v>
      </c>
      <c r="B3210" s="139" t="s">
        <v>1029</v>
      </c>
      <c r="C3210" s="170" t="s">
        <v>1030</v>
      </c>
      <c r="D3210" s="170" t="s">
        <v>1031</v>
      </c>
      <c r="E3210" s="352" t="s">
        <v>1032</v>
      </c>
      <c r="F3210" s="352"/>
      <c r="G3210" s="140" t="s">
        <v>1033</v>
      </c>
      <c r="H3210" s="139" t="s">
        <v>1034</v>
      </c>
      <c r="I3210" s="139" t="s">
        <v>1035</v>
      </c>
      <c r="J3210" s="139" t="s">
        <v>1036</v>
      </c>
    </row>
    <row r="3211" spans="1:10" ht="25.5" x14ac:dyDescent="0.25">
      <c r="A3211" s="171" t="s">
        <v>1037</v>
      </c>
      <c r="B3211" s="136" t="s">
        <v>282</v>
      </c>
      <c r="C3211" s="171" t="s">
        <v>186</v>
      </c>
      <c r="D3211" s="171" t="s">
        <v>283</v>
      </c>
      <c r="E3211" s="353" t="s">
        <v>1263</v>
      </c>
      <c r="F3211" s="353"/>
      <c r="G3211" s="137" t="s">
        <v>2239</v>
      </c>
      <c r="H3211" s="141">
        <v>1</v>
      </c>
      <c r="I3211" s="138">
        <v>143.13</v>
      </c>
      <c r="J3211" s="138">
        <v>143.13</v>
      </c>
    </row>
    <row r="3212" spans="1:10" ht="25.5" x14ac:dyDescent="0.25">
      <c r="A3212" s="172" t="s">
        <v>1039</v>
      </c>
      <c r="B3212" s="142" t="s">
        <v>1538</v>
      </c>
      <c r="C3212" s="172" t="s">
        <v>186</v>
      </c>
      <c r="D3212" s="172" t="s">
        <v>1539</v>
      </c>
      <c r="E3212" s="350" t="s">
        <v>1263</v>
      </c>
      <c r="F3212" s="350"/>
      <c r="G3212" s="143" t="s">
        <v>2649</v>
      </c>
      <c r="H3212" s="144">
        <v>0.4</v>
      </c>
      <c r="I3212" s="145">
        <v>18.59</v>
      </c>
      <c r="J3212" s="145">
        <v>7.43</v>
      </c>
    </row>
    <row r="3213" spans="1:10" ht="25.5" x14ac:dyDescent="0.25">
      <c r="A3213" s="172" t="s">
        <v>1039</v>
      </c>
      <c r="B3213" s="142" t="s">
        <v>1540</v>
      </c>
      <c r="C3213" s="172" t="s">
        <v>186</v>
      </c>
      <c r="D3213" s="172" t="s">
        <v>1541</v>
      </c>
      <c r="E3213" s="350" t="s">
        <v>1263</v>
      </c>
      <c r="F3213" s="350"/>
      <c r="G3213" s="143" t="s">
        <v>2649</v>
      </c>
      <c r="H3213" s="144">
        <v>0.4</v>
      </c>
      <c r="I3213" s="145">
        <v>23.71</v>
      </c>
      <c r="J3213" s="145">
        <v>9.48</v>
      </c>
    </row>
    <row r="3214" spans="1:10" ht="25.5" x14ac:dyDescent="0.25">
      <c r="A3214" s="173" t="s">
        <v>1049</v>
      </c>
      <c r="B3214" s="146" t="s">
        <v>2843</v>
      </c>
      <c r="C3214" s="173" t="s">
        <v>186</v>
      </c>
      <c r="D3214" s="173" t="s">
        <v>283</v>
      </c>
      <c r="E3214" s="349" t="s">
        <v>1052</v>
      </c>
      <c r="F3214" s="349"/>
      <c r="G3214" s="147" t="s">
        <v>2239</v>
      </c>
      <c r="H3214" s="148">
        <v>1</v>
      </c>
      <c r="I3214" s="149">
        <v>126.13</v>
      </c>
      <c r="J3214" s="149">
        <v>126.13</v>
      </c>
    </row>
    <row r="3215" spans="1:10" ht="25.5" x14ac:dyDescent="0.25">
      <c r="A3215" s="173" t="s">
        <v>1049</v>
      </c>
      <c r="B3215" s="146" t="s">
        <v>2837</v>
      </c>
      <c r="C3215" s="173" t="s">
        <v>186</v>
      </c>
      <c r="D3215" s="173" t="s">
        <v>2838</v>
      </c>
      <c r="E3215" s="349" t="s">
        <v>1052</v>
      </c>
      <c r="F3215" s="349"/>
      <c r="G3215" s="147" t="s">
        <v>748</v>
      </c>
      <c r="H3215" s="148">
        <v>0.5</v>
      </c>
      <c r="I3215" s="149">
        <v>0.19</v>
      </c>
      <c r="J3215" s="149">
        <v>0.09</v>
      </c>
    </row>
    <row r="3216" spans="1:10" x14ac:dyDescent="0.25">
      <c r="A3216" s="169"/>
      <c r="B3216" s="169"/>
      <c r="C3216" s="169"/>
      <c r="D3216" s="169"/>
      <c r="E3216" s="169" t="s">
        <v>1053</v>
      </c>
      <c r="F3216" s="150">
        <v>11.8</v>
      </c>
      <c r="G3216" s="169" t="s">
        <v>1054</v>
      </c>
      <c r="H3216" s="150">
        <v>0</v>
      </c>
      <c r="I3216" s="169" t="s">
        <v>1055</v>
      </c>
      <c r="J3216" s="150">
        <v>11.8</v>
      </c>
    </row>
    <row r="3217" spans="1:10" ht="14.45" customHeight="1" x14ac:dyDescent="0.25">
      <c r="A3217" s="169"/>
      <c r="B3217" s="169"/>
      <c r="C3217" s="169"/>
      <c r="D3217" s="169"/>
      <c r="E3217" s="169" t="s">
        <v>2581</v>
      </c>
      <c r="F3217" s="150">
        <v>0</v>
      </c>
      <c r="G3217" s="169"/>
      <c r="H3217" s="351" t="s">
        <v>2582</v>
      </c>
      <c r="I3217" s="351"/>
      <c r="J3217" s="150">
        <v>143.13</v>
      </c>
    </row>
    <row r="3218" spans="1:10" ht="15.75" thickBot="1" x14ac:dyDescent="0.3">
      <c r="A3218" s="161"/>
      <c r="B3218" s="161"/>
      <c r="C3218" s="161"/>
      <c r="D3218" s="161"/>
      <c r="E3218" s="161"/>
      <c r="F3218" s="161"/>
      <c r="G3218" s="161" t="s">
        <v>1056</v>
      </c>
      <c r="H3218" s="151">
        <v>4</v>
      </c>
      <c r="I3218" s="161" t="s">
        <v>1057</v>
      </c>
      <c r="J3218" s="162">
        <v>572.52</v>
      </c>
    </row>
    <row r="3219" spans="1:10" ht="15.75" thickTop="1" x14ac:dyDescent="0.25">
      <c r="A3219" s="152"/>
      <c r="B3219" s="152"/>
      <c r="C3219" s="152"/>
      <c r="D3219" s="152"/>
      <c r="E3219" s="152"/>
      <c r="F3219" s="152"/>
      <c r="G3219" s="152"/>
      <c r="H3219" s="152"/>
      <c r="I3219" s="152"/>
      <c r="J3219" s="152"/>
    </row>
    <row r="3220" spans="1:10" x14ac:dyDescent="0.25">
      <c r="A3220" s="170" t="s">
        <v>2301</v>
      </c>
      <c r="B3220" s="139" t="s">
        <v>1029</v>
      </c>
      <c r="C3220" s="170" t="s">
        <v>1030</v>
      </c>
      <c r="D3220" s="170" t="s">
        <v>1031</v>
      </c>
      <c r="E3220" s="352" t="s">
        <v>1032</v>
      </c>
      <c r="F3220" s="352"/>
      <c r="G3220" s="140" t="s">
        <v>1033</v>
      </c>
      <c r="H3220" s="139" t="s">
        <v>1034</v>
      </c>
      <c r="I3220" s="139" t="s">
        <v>1035</v>
      </c>
      <c r="J3220" s="139" t="s">
        <v>1036</v>
      </c>
    </row>
    <row r="3221" spans="1:10" ht="26.45" customHeight="1" x14ac:dyDescent="0.25">
      <c r="A3221" s="171" t="s">
        <v>1037</v>
      </c>
      <c r="B3221" s="136" t="s">
        <v>609</v>
      </c>
      <c r="C3221" s="171" t="s">
        <v>180</v>
      </c>
      <c r="D3221" s="171" t="s">
        <v>2302</v>
      </c>
      <c r="E3221" s="353" t="s">
        <v>1129</v>
      </c>
      <c r="F3221" s="353"/>
      <c r="G3221" s="137" t="s">
        <v>187</v>
      </c>
      <c r="H3221" s="141">
        <v>1</v>
      </c>
      <c r="I3221" s="138">
        <v>117.74</v>
      </c>
      <c r="J3221" s="138">
        <v>117.74</v>
      </c>
    </row>
    <row r="3222" spans="1:10" ht="25.5" x14ac:dyDescent="0.25">
      <c r="A3222" s="172" t="s">
        <v>1039</v>
      </c>
      <c r="B3222" s="142" t="s">
        <v>1512</v>
      </c>
      <c r="C3222" s="172" t="s">
        <v>180</v>
      </c>
      <c r="D3222" s="172" t="s">
        <v>1513</v>
      </c>
      <c r="E3222" s="350" t="s">
        <v>1042</v>
      </c>
      <c r="F3222" s="350"/>
      <c r="G3222" s="143" t="s">
        <v>1043</v>
      </c>
      <c r="H3222" s="144">
        <v>0.27339999999999998</v>
      </c>
      <c r="I3222" s="145">
        <v>20.39</v>
      </c>
      <c r="J3222" s="145">
        <v>5.57</v>
      </c>
    </row>
    <row r="3223" spans="1:10" ht="25.5" x14ac:dyDescent="0.25">
      <c r="A3223" s="172" t="s">
        <v>1039</v>
      </c>
      <c r="B3223" s="142" t="s">
        <v>1063</v>
      </c>
      <c r="C3223" s="172" t="s">
        <v>180</v>
      </c>
      <c r="D3223" s="172" t="s">
        <v>1064</v>
      </c>
      <c r="E3223" s="350" t="s">
        <v>1042</v>
      </c>
      <c r="F3223" s="350"/>
      <c r="G3223" s="143" t="s">
        <v>1043</v>
      </c>
      <c r="H3223" s="144">
        <v>8.6199999999999999E-2</v>
      </c>
      <c r="I3223" s="145">
        <v>14.76</v>
      </c>
      <c r="J3223" s="145">
        <v>1.27</v>
      </c>
    </row>
    <row r="3224" spans="1:10" x14ac:dyDescent="0.25">
      <c r="A3224" s="173" t="s">
        <v>1049</v>
      </c>
      <c r="B3224" s="146" t="s">
        <v>1928</v>
      </c>
      <c r="C3224" s="173" t="s">
        <v>180</v>
      </c>
      <c r="D3224" s="173" t="s">
        <v>1929</v>
      </c>
      <c r="E3224" s="349" t="s">
        <v>1052</v>
      </c>
      <c r="F3224" s="349"/>
      <c r="G3224" s="147" t="s">
        <v>187</v>
      </c>
      <c r="H3224" s="148">
        <v>3.32E-2</v>
      </c>
      <c r="I3224" s="149">
        <v>3.2</v>
      </c>
      <c r="J3224" s="149">
        <v>0.1</v>
      </c>
    </row>
    <row r="3225" spans="1:10" x14ac:dyDescent="0.25">
      <c r="A3225" s="173" t="s">
        <v>1049</v>
      </c>
      <c r="B3225" s="146" t="s">
        <v>1948</v>
      </c>
      <c r="C3225" s="173" t="s">
        <v>180</v>
      </c>
      <c r="D3225" s="173" t="s">
        <v>1949</v>
      </c>
      <c r="E3225" s="349" t="s">
        <v>1052</v>
      </c>
      <c r="F3225" s="349"/>
      <c r="G3225" s="147" t="s">
        <v>187</v>
      </c>
      <c r="H3225" s="148">
        <v>1</v>
      </c>
      <c r="I3225" s="149">
        <v>110.8</v>
      </c>
      <c r="J3225" s="149">
        <v>110.8</v>
      </c>
    </row>
    <row r="3226" spans="1:10" x14ac:dyDescent="0.25">
      <c r="A3226" s="169"/>
      <c r="B3226" s="169"/>
      <c r="C3226" s="169"/>
      <c r="D3226" s="169"/>
      <c r="E3226" s="169" t="s">
        <v>1053</v>
      </c>
      <c r="F3226" s="150">
        <v>5.69</v>
      </c>
      <c r="G3226" s="169" t="s">
        <v>1054</v>
      </c>
      <c r="H3226" s="150">
        <v>0</v>
      </c>
      <c r="I3226" s="169" t="s">
        <v>1055</v>
      </c>
      <c r="J3226" s="150">
        <v>5.69</v>
      </c>
    </row>
    <row r="3227" spans="1:10" ht="14.45" customHeight="1" x14ac:dyDescent="0.25">
      <c r="A3227" s="169"/>
      <c r="B3227" s="169"/>
      <c r="C3227" s="169"/>
      <c r="D3227" s="169"/>
      <c r="E3227" s="169" t="s">
        <v>2581</v>
      </c>
      <c r="F3227" s="150">
        <v>0</v>
      </c>
      <c r="G3227" s="169"/>
      <c r="H3227" s="351" t="s">
        <v>2582</v>
      </c>
      <c r="I3227" s="351"/>
      <c r="J3227" s="150">
        <v>117.74</v>
      </c>
    </row>
    <row r="3228" spans="1:10" ht="15.75" thickBot="1" x14ac:dyDescent="0.3">
      <c r="A3228" s="161"/>
      <c r="B3228" s="161"/>
      <c r="C3228" s="161"/>
      <c r="D3228" s="161"/>
      <c r="E3228" s="161"/>
      <c r="F3228" s="161"/>
      <c r="G3228" s="161" t="s">
        <v>1056</v>
      </c>
      <c r="H3228" s="151">
        <v>23</v>
      </c>
      <c r="I3228" s="161" t="s">
        <v>1057</v>
      </c>
      <c r="J3228" s="162">
        <v>2708.02</v>
      </c>
    </row>
    <row r="3229" spans="1:10" ht="15.75" thickTop="1" x14ac:dyDescent="0.25">
      <c r="A3229" s="152"/>
      <c r="B3229" s="152"/>
      <c r="C3229" s="152"/>
      <c r="D3229" s="152"/>
      <c r="E3229" s="152"/>
      <c r="F3229" s="152"/>
      <c r="G3229" s="152"/>
      <c r="H3229" s="152"/>
      <c r="I3229" s="152"/>
      <c r="J3229" s="152"/>
    </row>
    <row r="3230" spans="1:10" x14ac:dyDescent="0.25">
      <c r="A3230" s="170" t="s">
        <v>2303</v>
      </c>
      <c r="B3230" s="139" t="s">
        <v>1029</v>
      </c>
      <c r="C3230" s="170" t="s">
        <v>1030</v>
      </c>
      <c r="D3230" s="170" t="s">
        <v>1031</v>
      </c>
      <c r="E3230" s="352" t="s">
        <v>1032</v>
      </c>
      <c r="F3230" s="352"/>
      <c r="G3230" s="140" t="s">
        <v>1033</v>
      </c>
      <c r="H3230" s="139" t="s">
        <v>1034</v>
      </c>
      <c r="I3230" s="139" t="s">
        <v>1035</v>
      </c>
      <c r="J3230" s="139" t="s">
        <v>1036</v>
      </c>
    </row>
    <row r="3231" spans="1:10" ht="39.6" customHeight="1" x14ac:dyDescent="0.25">
      <c r="A3231" s="171" t="s">
        <v>1037</v>
      </c>
      <c r="B3231" s="136" t="s">
        <v>610</v>
      </c>
      <c r="C3231" s="171" t="s">
        <v>180</v>
      </c>
      <c r="D3231" s="171" t="s">
        <v>2304</v>
      </c>
      <c r="E3231" s="353" t="s">
        <v>1129</v>
      </c>
      <c r="F3231" s="353"/>
      <c r="G3231" s="137" t="s">
        <v>187</v>
      </c>
      <c r="H3231" s="141">
        <v>1</v>
      </c>
      <c r="I3231" s="138">
        <v>407.33</v>
      </c>
      <c r="J3231" s="138">
        <v>407.33</v>
      </c>
    </row>
    <row r="3232" spans="1:10" ht="26.45" customHeight="1" x14ac:dyDescent="0.25">
      <c r="A3232" s="172" t="s">
        <v>1039</v>
      </c>
      <c r="B3232" s="142" t="s">
        <v>1950</v>
      </c>
      <c r="C3232" s="172" t="s">
        <v>180</v>
      </c>
      <c r="D3232" s="172" t="s">
        <v>2844</v>
      </c>
      <c r="E3232" s="350" t="s">
        <v>1129</v>
      </c>
      <c r="F3232" s="350"/>
      <c r="G3232" s="143" t="s">
        <v>187</v>
      </c>
      <c r="H3232" s="144">
        <v>1</v>
      </c>
      <c r="I3232" s="145">
        <v>31.67</v>
      </c>
      <c r="J3232" s="145">
        <v>31.67</v>
      </c>
    </row>
    <row r="3233" spans="1:10" ht="26.45" customHeight="1" x14ac:dyDescent="0.25">
      <c r="A3233" s="172" t="s">
        <v>1039</v>
      </c>
      <c r="B3233" s="142" t="s">
        <v>1190</v>
      </c>
      <c r="C3233" s="172" t="s">
        <v>180</v>
      </c>
      <c r="D3233" s="172" t="s">
        <v>2610</v>
      </c>
      <c r="E3233" s="350" t="s">
        <v>1129</v>
      </c>
      <c r="F3233" s="350"/>
      <c r="G3233" s="143" t="s">
        <v>187</v>
      </c>
      <c r="H3233" s="144">
        <v>1</v>
      </c>
      <c r="I3233" s="145">
        <v>375.66</v>
      </c>
      <c r="J3233" s="145">
        <v>375.66</v>
      </c>
    </row>
    <row r="3234" spans="1:10" x14ac:dyDescent="0.25">
      <c r="A3234" s="169"/>
      <c r="B3234" s="169"/>
      <c r="C3234" s="169"/>
      <c r="D3234" s="169"/>
      <c r="E3234" s="169" t="s">
        <v>1053</v>
      </c>
      <c r="F3234" s="150">
        <v>21.59</v>
      </c>
      <c r="G3234" s="169" t="s">
        <v>1054</v>
      </c>
      <c r="H3234" s="150">
        <v>0</v>
      </c>
      <c r="I3234" s="169" t="s">
        <v>1055</v>
      </c>
      <c r="J3234" s="150">
        <v>21.59</v>
      </c>
    </row>
    <row r="3235" spans="1:10" ht="14.45" customHeight="1" x14ac:dyDescent="0.25">
      <c r="A3235" s="169"/>
      <c r="B3235" s="169"/>
      <c r="C3235" s="169"/>
      <c r="D3235" s="169"/>
      <c r="E3235" s="169" t="s">
        <v>2581</v>
      </c>
      <c r="F3235" s="150">
        <v>0</v>
      </c>
      <c r="G3235" s="169"/>
      <c r="H3235" s="351" t="s">
        <v>2582</v>
      </c>
      <c r="I3235" s="351"/>
      <c r="J3235" s="150">
        <v>407.33</v>
      </c>
    </row>
    <row r="3236" spans="1:10" ht="15.75" thickBot="1" x14ac:dyDescent="0.3">
      <c r="A3236" s="161"/>
      <c r="B3236" s="161"/>
      <c r="C3236" s="161"/>
      <c r="D3236" s="161"/>
      <c r="E3236" s="161"/>
      <c r="F3236" s="161"/>
      <c r="G3236" s="161" t="s">
        <v>1056</v>
      </c>
      <c r="H3236" s="151">
        <v>12</v>
      </c>
      <c r="I3236" s="161" t="s">
        <v>1057</v>
      </c>
      <c r="J3236" s="162">
        <v>4887.96</v>
      </c>
    </row>
    <row r="3237" spans="1:10" ht="15.75" thickTop="1" x14ac:dyDescent="0.25">
      <c r="A3237" s="152"/>
      <c r="B3237" s="152"/>
      <c r="C3237" s="152"/>
      <c r="D3237" s="152"/>
      <c r="E3237" s="152"/>
      <c r="F3237" s="152"/>
      <c r="G3237" s="152"/>
      <c r="H3237" s="152"/>
      <c r="I3237" s="152"/>
      <c r="J3237" s="152"/>
    </row>
    <row r="3238" spans="1:10" x14ac:dyDescent="0.25">
      <c r="A3238" s="170" t="s">
        <v>2305</v>
      </c>
      <c r="B3238" s="139" t="s">
        <v>1029</v>
      </c>
      <c r="C3238" s="170" t="s">
        <v>1030</v>
      </c>
      <c r="D3238" s="170" t="s">
        <v>1031</v>
      </c>
      <c r="E3238" s="352" t="s">
        <v>1032</v>
      </c>
      <c r="F3238" s="352"/>
      <c r="G3238" s="140" t="s">
        <v>1033</v>
      </c>
      <c r="H3238" s="139" t="s">
        <v>1034</v>
      </c>
      <c r="I3238" s="139" t="s">
        <v>1035</v>
      </c>
      <c r="J3238" s="139" t="s">
        <v>1036</v>
      </c>
    </row>
    <row r="3239" spans="1:10" ht="25.5" x14ac:dyDescent="0.25">
      <c r="A3239" s="171" t="s">
        <v>1037</v>
      </c>
      <c r="B3239" s="136" t="s">
        <v>611</v>
      </c>
      <c r="C3239" s="171" t="s">
        <v>186</v>
      </c>
      <c r="D3239" s="171" t="s">
        <v>612</v>
      </c>
      <c r="E3239" s="353" t="s">
        <v>1263</v>
      </c>
      <c r="F3239" s="353"/>
      <c r="G3239" s="137" t="s">
        <v>2239</v>
      </c>
      <c r="H3239" s="141">
        <v>1</v>
      </c>
      <c r="I3239" s="138">
        <v>26.36</v>
      </c>
      <c r="J3239" s="138">
        <v>26.36</v>
      </c>
    </row>
    <row r="3240" spans="1:10" ht="25.5" x14ac:dyDescent="0.25">
      <c r="A3240" s="172" t="s">
        <v>1039</v>
      </c>
      <c r="B3240" s="142" t="s">
        <v>1368</v>
      </c>
      <c r="C3240" s="172" t="s">
        <v>186</v>
      </c>
      <c r="D3240" s="172" t="s">
        <v>1299</v>
      </c>
      <c r="E3240" s="350" t="s">
        <v>1263</v>
      </c>
      <c r="F3240" s="350"/>
      <c r="G3240" s="143" t="s">
        <v>2649</v>
      </c>
      <c r="H3240" s="144">
        <v>0.2</v>
      </c>
      <c r="I3240" s="145">
        <v>24.55</v>
      </c>
      <c r="J3240" s="145">
        <v>4.91</v>
      </c>
    </row>
    <row r="3241" spans="1:10" ht="25.5" x14ac:dyDescent="0.25">
      <c r="A3241" s="173" t="s">
        <v>1049</v>
      </c>
      <c r="B3241" s="146" t="s">
        <v>2845</v>
      </c>
      <c r="C3241" s="173" t="s">
        <v>186</v>
      </c>
      <c r="D3241" s="173" t="s">
        <v>2846</v>
      </c>
      <c r="E3241" s="349" t="s">
        <v>1052</v>
      </c>
      <c r="F3241" s="349"/>
      <c r="G3241" s="147" t="s">
        <v>2239</v>
      </c>
      <c r="H3241" s="148">
        <v>1</v>
      </c>
      <c r="I3241" s="149">
        <v>21.45</v>
      </c>
      <c r="J3241" s="149">
        <v>21.45</v>
      </c>
    </row>
    <row r="3242" spans="1:10" x14ac:dyDescent="0.25">
      <c r="A3242" s="169"/>
      <c r="B3242" s="169"/>
      <c r="C3242" s="169"/>
      <c r="D3242" s="169"/>
      <c r="E3242" s="169" t="s">
        <v>1053</v>
      </c>
      <c r="F3242" s="150">
        <v>3.46</v>
      </c>
      <c r="G3242" s="169" t="s">
        <v>1054</v>
      </c>
      <c r="H3242" s="150">
        <v>0</v>
      </c>
      <c r="I3242" s="169" t="s">
        <v>1055</v>
      </c>
      <c r="J3242" s="150">
        <v>3.46</v>
      </c>
    </row>
    <row r="3243" spans="1:10" ht="14.45" customHeight="1" x14ac:dyDescent="0.25">
      <c r="A3243" s="169"/>
      <c r="B3243" s="169"/>
      <c r="C3243" s="169"/>
      <c r="D3243" s="169"/>
      <c r="E3243" s="169" t="s">
        <v>2581</v>
      </c>
      <c r="F3243" s="150">
        <v>0</v>
      </c>
      <c r="G3243" s="169"/>
      <c r="H3243" s="351" t="s">
        <v>2582</v>
      </c>
      <c r="I3243" s="351"/>
      <c r="J3243" s="150">
        <v>26.36</v>
      </c>
    </row>
    <row r="3244" spans="1:10" ht="15.75" thickBot="1" x14ac:dyDescent="0.3">
      <c r="A3244" s="161"/>
      <c r="B3244" s="161"/>
      <c r="C3244" s="161"/>
      <c r="D3244" s="161"/>
      <c r="E3244" s="161"/>
      <c r="F3244" s="161"/>
      <c r="G3244" s="161" t="s">
        <v>1056</v>
      </c>
      <c r="H3244" s="151">
        <v>12</v>
      </c>
      <c r="I3244" s="161" t="s">
        <v>1057</v>
      </c>
      <c r="J3244" s="162">
        <v>316.32</v>
      </c>
    </row>
    <row r="3245" spans="1:10" ht="15.75" thickTop="1" x14ac:dyDescent="0.25">
      <c r="A3245" s="152"/>
      <c r="B3245" s="152"/>
      <c r="C3245" s="152"/>
      <c r="D3245" s="152"/>
      <c r="E3245" s="152"/>
      <c r="F3245" s="152"/>
      <c r="G3245" s="152"/>
      <c r="H3245" s="152"/>
      <c r="I3245" s="152"/>
      <c r="J3245" s="152"/>
    </row>
    <row r="3246" spans="1:10" x14ac:dyDescent="0.25">
      <c r="A3246" s="170" t="s">
        <v>2306</v>
      </c>
      <c r="B3246" s="139" t="s">
        <v>1029</v>
      </c>
      <c r="C3246" s="170" t="s">
        <v>1030</v>
      </c>
      <c r="D3246" s="170" t="s">
        <v>1031</v>
      </c>
      <c r="E3246" s="352" t="s">
        <v>1032</v>
      </c>
      <c r="F3246" s="352"/>
      <c r="G3246" s="140" t="s">
        <v>1033</v>
      </c>
      <c r="H3246" s="139" t="s">
        <v>1034</v>
      </c>
      <c r="I3246" s="139" t="s">
        <v>1035</v>
      </c>
      <c r="J3246" s="139" t="s">
        <v>1036</v>
      </c>
    </row>
    <row r="3247" spans="1:10" ht="25.5" x14ac:dyDescent="0.25">
      <c r="A3247" s="171" t="s">
        <v>1037</v>
      </c>
      <c r="B3247" s="136" t="s">
        <v>613</v>
      </c>
      <c r="C3247" s="171" t="s">
        <v>500</v>
      </c>
      <c r="D3247" s="171" t="s">
        <v>614</v>
      </c>
      <c r="E3247" s="353" t="s">
        <v>1450</v>
      </c>
      <c r="F3247" s="353"/>
      <c r="G3247" s="137" t="s">
        <v>187</v>
      </c>
      <c r="H3247" s="141">
        <v>1</v>
      </c>
      <c r="I3247" s="138">
        <v>591.72</v>
      </c>
      <c r="J3247" s="138">
        <v>591.72</v>
      </c>
    </row>
    <row r="3248" spans="1:10" ht="25.5" x14ac:dyDescent="0.25">
      <c r="A3248" s="172" t="s">
        <v>1039</v>
      </c>
      <c r="B3248" s="142" t="s">
        <v>1298</v>
      </c>
      <c r="C3248" s="172" t="s">
        <v>180</v>
      </c>
      <c r="D3248" s="172" t="s">
        <v>1299</v>
      </c>
      <c r="E3248" s="350" t="s">
        <v>1042</v>
      </c>
      <c r="F3248" s="350"/>
      <c r="G3248" s="143" t="s">
        <v>1043</v>
      </c>
      <c r="H3248" s="144">
        <v>0.08</v>
      </c>
      <c r="I3248" s="145">
        <v>20.81</v>
      </c>
      <c r="J3248" s="145">
        <v>1.66</v>
      </c>
    </row>
    <row r="3249" spans="1:10" ht="25.5" x14ac:dyDescent="0.25">
      <c r="A3249" s="172" t="s">
        <v>1039</v>
      </c>
      <c r="B3249" s="142" t="s">
        <v>1512</v>
      </c>
      <c r="C3249" s="172" t="s">
        <v>180</v>
      </c>
      <c r="D3249" s="172" t="s">
        <v>1513</v>
      </c>
      <c r="E3249" s="350" t="s">
        <v>1042</v>
      </c>
      <c r="F3249" s="350"/>
      <c r="G3249" s="143" t="s">
        <v>1043</v>
      </c>
      <c r="H3249" s="144">
        <v>3</v>
      </c>
      <c r="I3249" s="145">
        <v>20.39</v>
      </c>
      <c r="J3249" s="145">
        <v>61.17</v>
      </c>
    </row>
    <row r="3250" spans="1:10" ht="25.5" x14ac:dyDescent="0.25">
      <c r="A3250" s="172" t="s">
        <v>1039</v>
      </c>
      <c r="B3250" s="142" t="s">
        <v>1510</v>
      </c>
      <c r="C3250" s="172" t="s">
        <v>180</v>
      </c>
      <c r="D3250" s="172" t="s">
        <v>1511</v>
      </c>
      <c r="E3250" s="350" t="s">
        <v>1042</v>
      </c>
      <c r="F3250" s="350"/>
      <c r="G3250" s="143" t="s">
        <v>1043</v>
      </c>
      <c r="H3250" s="144">
        <v>3</v>
      </c>
      <c r="I3250" s="145">
        <v>15.34</v>
      </c>
      <c r="J3250" s="145">
        <v>46.02</v>
      </c>
    </row>
    <row r="3251" spans="1:10" ht="25.5" x14ac:dyDescent="0.25">
      <c r="A3251" s="172" t="s">
        <v>1039</v>
      </c>
      <c r="B3251" s="142" t="s">
        <v>1063</v>
      </c>
      <c r="C3251" s="172" t="s">
        <v>180</v>
      </c>
      <c r="D3251" s="172" t="s">
        <v>1064</v>
      </c>
      <c r="E3251" s="350" t="s">
        <v>1042</v>
      </c>
      <c r="F3251" s="350"/>
      <c r="G3251" s="143" t="s">
        <v>1043</v>
      </c>
      <c r="H3251" s="144">
        <v>0.17</v>
      </c>
      <c r="I3251" s="145">
        <v>14.76</v>
      </c>
      <c r="J3251" s="145">
        <v>2.5</v>
      </c>
    </row>
    <row r="3252" spans="1:10" ht="25.5" x14ac:dyDescent="0.25">
      <c r="A3252" s="173" t="s">
        <v>1049</v>
      </c>
      <c r="B3252" s="146" t="s">
        <v>1953</v>
      </c>
      <c r="C3252" s="173" t="s">
        <v>500</v>
      </c>
      <c r="D3252" s="173" t="s">
        <v>1954</v>
      </c>
      <c r="E3252" s="349" t="s">
        <v>1052</v>
      </c>
      <c r="F3252" s="349"/>
      <c r="G3252" s="147" t="s">
        <v>884</v>
      </c>
      <c r="H3252" s="148">
        <v>2</v>
      </c>
      <c r="I3252" s="149">
        <v>4.93</v>
      </c>
      <c r="J3252" s="149">
        <v>9.86</v>
      </c>
    </row>
    <row r="3253" spans="1:10" x14ac:dyDescent="0.25">
      <c r="A3253" s="173" t="s">
        <v>1049</v>
      </c>
      <c r="B3253" s="146" t="s">
        <v>1951</v>
      </c>
      <c r="C3253" s="173" t="s">
        <v>500</v>
      </c>
      <c r="D3253" s="173" t="s">
        <v>1952</v>
      </c>
      <c r="E3253" s="349" t="s">
        <v>1052</v>
      </c>
      <c r="F3253" s="349"/>
      <c r="G3253" s="147" t="s">
        <v>950</v>
      </c>
      <c r="H3253" s="148">
        <v>0.25</v>
      </c>
      <c r="I3253" s="149">
        <v>2.5499999999999998</v>
      </c>
      <c r="J3253" s="149">
        <v>0.63</v>
      </c>
    </row>
    <row r="3254" spans="1:10" x14ac:dyDescent="0.25">
      <c r="A3254" s="173" t="s">
        <v>1049</v>
      </c>
      <c r="B3254" s="146" t="s">
        <v>1959</v>
      </c>
      <c r="C3254" s="173" t="s">
        <v>500</v>
      </c>
      <c r="D3254" s="173" t="s">
        <v>1960</v>
      </c>
      <c r="E3254" s="349" t="s">
        <v>1052</v>
      </c>
      <c r="F3254" s="349"/>
      <c r="G3254" s="147" t="s">
        <v>884</v>
      </c>
      <c r="H3254" s="148">
        <v>1</v>
      </c>
      <c r="I3254" s="149">
        <v>404.48</v>
      </c>
      <c r="J3254" s="149">
        <v>404.48</v>
      </c>
    </row>
    <row r="3255" spans="1:10" x14ac:dyDescent="0.25">
      <c r="A3255" s="173" t="s">
        <v>1049</v>
      </c>
      <c r="B3255" s="146" t="s">
        <v>1963</v>
      </c>
      <c r="C3255" s="173" t="s">
        <v>500</v>
      </c>
      <c r="D3255" s="173" t="s">
        <v>1964</v>
      </c>
      <c r="E3255" s="349" t="s">
        <v>1052</v>
      </c>
      <c r="F3255" s="349"/>
      <c r="G3255" s="147" t="s">
        <v>884</v>
      </c>
      <c r="H3255" s="148">
        <v>1</v>
      </c>
      <c r="I3255" s="149">
        <v>13.8</v>
      </c>
      <c r="J3255" s="149">
        <v>13.8</v>
      </c>
    </row>
    <row r="3256" spans="1:10" x14ac:dyDescent="0.25">
      <c r="A3256" s="173" t="s">
        <v>1049</v>
      </c>
      <c r="B3256" s="146" t="s">
        <v>1955</v>
      </c>
      <c r="C3256" s="173" t="s">
        <v>500</v>
      </c>
      <c r="D3256" s="173" t="s">
        <v>1956</v>
      </c>
      <c r="E3256" s="349" t="s">
        <v>1052</v>
      </c>
      <c r="F3256" s="349"/>
      <c r="G3256" s="147" t="s">
        <v>884</v>
      </c>
      <c r="H3256" s="148">
        <v>1</v>
      </c>
      <c r="I3256" s="149">
        <v>4.5999999999999996</v>
      </c>
      <c r="J3256" s="149">
        <v>4.5999999999999996</v>
      </c>
    </row>
    <row r="3257" spans="1:10" x14ac:dyDescent="0.25">
      <c r="A3257" s="173" t="s">
        <v>1049</v>
      </c>
      <c r="B3257" s="146" t="s">
        <v>1957</v>
      </c>
      <c r="C3257" s="173" t="s">
        <v>500</v>
      </c>
      <c r="D3257" s="173" t="s">
        <v>1958</v>
      </c>
      <c r="E3257" s="349" t="s">
        <v>1052</v>
      </c>
      <c r="F3257" s="349"/>
      <c r="G3257" s="147" t="s">
        <v>884</v>
      </c>
      <c r="H3257" s="148">
        <v>1</v>
      </c>
      <c r="I3257" s="149">
        <v>25.55</v>
      </c>
      <c r="J3257" s="149">
        <v>25.55</v>
      </c>
    </row>
    <row r="3258" spans="1:10" x14ac:dyDescent="0.25">
      <c r="A3258" s="173" t="s">
        <v>1049</v>
      </c>
      <c r="B3258" s="146" t="s">
        <v>1961</v>
      </c>
      <c r="C3258" s="173" t="s">
        <v>500</v>
      </c>
      <c r="D3258" s="173" t="s">
        <v>1962</v>
      </c>
      <c r="E3258" s="349" t="s">
        <v>1052</v>
      </c>
      <c r="F3258" s="349"/>
      <c r="G3258" s="147" t="s">
        <v>884</v>
      </c>
      <c r="H3258" s="148">
        <v>1</v>
      </c>
      <c r="I3258" s="149">
        <v>21.45</v>
      </c>
      <c r="J3258" s="149">
        <v>21.45</v>
      </c>
    </row>
    <row r="3259" spans="1:10" x14ac:dyDescent="0.25">
      <c r="A3259" s="169"/>
      <c r="B3259" s="169"/>
      <c r="C3259" s="169"/>
      <c r="D3259" s="169"/>
      <c r="E3259" s="169" t="s">
        <v>1053</v>
      </c>
      <c r="F3259" s="150">
        <v>91.83</v>
      </c>
      <c r="G3259" s="169" t="s">
        <v>1054</v>
      </c>
      <c r="H3259" s="150">
        <v>0</v>
      </c>
      <c r="I3259" s="169" t="s">
        <v>1055</v>
      </c>
      <c r="J3259" s="150">
        <v>91.83</v>
      </c>
    </row>
    <row r="3260" spans="1:10" ht="14.45" customHeight="1" x14ac:dyDescent="0.25">
      <c r="A3260" s="169"/>
      <c r="B3260" s="169"/>
      <c r="C3260" s="169"/>
      <c r="D3260" s="169"/>
      <c r="E3260" s="169" t="s">
        <v>2581</v>
      </c>
      <c r="F3260" s="150">
        <v>0</v>
      </c>
      <c r="G3260" s="169"/>
      <c r="H3260" s="351" t="s">
        <v>2582</v>
      </c>
      <c r="I3260" s="351"/>
      <c r="J3260" s="150">
        <v>591.72</v>
      </c>
    </row>
    <row r="3261" spans="1:10" ht="15.75" thickBot="1" x14ac:dyDescent="0.3">
      <c r="A3261" s="161"/>
      <c r="B3261" s="161"/>
      <c r="C3261" s="161"/>
      <c r="D3261" s="161"/>
      <c r="E3261" s="161"/>
      <c r="F3261" s="161"/>
      <c r="G3261" s="161" t="s">
        <v>1056</v>
      </c>
      <c r="H3261" s="151">
        <v>4</v>
      </c>
      <c r="I3261" s="161" t="s">
        <v>1057</v>
      </c>
      <c r="J3261" s="162">
        <v>2366.88</v>
      </c>
    </row>
    <row r="3262" spans="1:10" ht="15.75" thickTop="1" x14ac:dyDescent="0.25">
      <c r="A3262" s="152"/>
      <c r="B3262" s="152"/>
      <c r="C3262" s="152"/>
      <c r="D3262" s="152"/>
      <c r="E3262" s="152"/>
      <c r="F3262" s="152"/>
      <c r="G3262" s="152"/>
      <c r="H3262" s="152"/>
      <c r="I3262" s="152"/>
      <c r="J3262" s="152"/>
    </row>
    <row r="3263" spans="1:10" x14ac:dyDescent="0.25">
      <c r="A3263" s="170" t="s">
        <v>2307</v>
      </c>
      <c r="B3263" s="139" t="s">
        <v>1029</v>
      </c>
      <c r="C3263" s="170" t="s">
        <v>1030</v>
      </c>
      <c r="D3263" s="170" t="s">
        <v>1031</v>
      </c>
      <c r="E3263" s="352" t="s">
        <v>1032</v>
      </c>
      <c r="F3263" s="352"/>
      <c r="G3263" s="140" t="s">
        <v>1033</v>
      </c>
      <c r="H3263" s="139" t="s">
        <v>1034</v>
      </c>
      <c r="I3263" s="139" t="s">
        <v>1035</v>
      </c>
      <c r="J3263" s="139" t="s">
        <v>1036</v>
      </c>
    </row>
    <row r="3264" spans="1:10" ht="25.5" x14ac:dyDescent="0.25">
      <c r="A3264" s="171" t="s">
        <v>1037</v>
      </c>
      <c r="B3264" s="136" t="s">
        <v>615</v>
      </c>
      <c r="C3264" s="171" t="s">
        <v>186</v>
      </c>
      <c r="D3264" s="171" t="s">
        <v>616</v>
      </c>
      <c r="E3264" s="353" t="s">
        <v>1263</v>
      </c>
      <c r="F3264" s="353"/>
      <c r="G3264" s="137" t="s">
        <v>2239</v>
      </c>
      <c r="H3264" s="141">
        <v>1</v>
      </c>
      <c r="I3264" s="138">
        <v>106.9</v>
      </c>
      <c r="J3264" s="138">
        <v>106.9</v>
      </c>
    </row>
    <row r="3265" spans="1:10" ht="25.5" x14ac:dyDescent="0.25">
      <c r="A3265" s="172" t="s">
        <v>1039</v>
      </c>
      <c r="B3265" s="142" t="s">
        <v>1368</v>
      </c>
      <c r="C3265" s="172" t="s">
        <v>186</v>
      </c>
      <c r="D3265" s="172" t="s">
        <v>1299</v>
      </c>
      <c r="E3265" s="350" t="s">
        <v>1263</v>
      </c>
      <c r="F3265" s="350"/>
      <c r="G3265" s="143" t="s">
        <v>2649</v>
      </c>
      <c r="H3265" s="144">
        <v>0.5</v>
      </c>
      <c r="I3265" s="145">
        <v>24.55</v>
      </c>
      <c r="J3265" s="145">
        <v>12.27</v>
      </c>
    </row>
    <row r="3266" spans="1:10" ht="25.5" x14ac:dyDescent="0.25">
      <c r="A3266" s="173" t="s">
        <v>1049</v>
      </c>
      <c r="B3266" s="146" t="s">
        <v>2847</v>
      </c>
      <c r="C3266" s="173" t="s">
        <v>186</v>
      </c>
      <c r="D3266" s="173" t="s">
        <v>2848</v>
      </c>
      <c r="E3266" s="349" t="s">
        <v>1052</v>
      </c>
      <c r="F3266" s="349"/>
      <c r="G3266" s="147" t="s">
        <v>2239</v>
      </c>
      <c r="H3266" s="148">
        <v>1</v>
      </c>
      <c r="I3266" s="149">
        <v>94.63</v>
      </c>
      <c r="J3266" s="149">
        <v>94.63</v>
      </c>
    </row>
    <row r="3267" spans="1:10" x14ac:dyDescent="0.25">
      <c r="A3267" s="169"/>
      <c r="B3267" s="169"/>
      <c r="C3267" s="169"/>
      <c r="D3267" s="169"/>
      <c r="E3267" s="169" t="s">
        <v>1053</v>
      </c>
      <c r="F3267" s="150">
        <v>8.65</v>
      </c>
      <c r="G3267" s="169" t="s">
        <v>1054</v>
      </c>
      <c r="H3267" s="150">
        <v>0</v>
      </c>
      <c r="I3267" s="169" t="s">
        <v>1055</v>
      </c>
      <c r="J3267" s="150">
        <v>8.65</v>
      </c>
    </row>
    <row r="3268" spans="1:10" ht="14.45" customHeight="1" x14ac:dyDescent="0.25">
      <c r="A3268" s="169"/>
      <c r="B3268" s="169"/>
      <c r="C3268" s="169"/>
      <c r="D3268" s="169"/>
      <c r="E3268" s="169" t="s">
        <v>2581</v>
      </c>
      <c r="F3268" s="150">
        <v>0</v>
      </c>
      <c r="G3268" s="169"/>
      <c r="H3268" s="351" t="s">
        <v>2582</v>
      </c>
      <c r="I3268" s="351"/>
      <c r="J3268" s="150">
        <v>106.9</v>
      </c>
    </row>
    <row r="3269" spans="1:10" ht="15.75" thickBot="1" x14ac:dyDescent="0.3">
      <c r="A3269" s="161"/>
      <c r="B3269" s="161"/>
      <c r="C3269" s="161"/>
      <c r="D3269" s="161"/>
      <c r="E3269" s="161"/>
      <c r="F3269" s="161"/>
      <c r="G3269" s="161" t="s">
        <v>1056</v>
      </c>
      <c r="H3269" s="151">
        <v>4</v>
      </c>
      <c r="I3269" s="161" t="s">
        <v>1057</v>
      </c>
      <c r="J3269" s="162">
        <v>427.6</v>
      </c>
    </row>
    <row r="3270" spans="1:10" ht="15.75" thickTop="1" x14ac:dyDescent="0.25">
      <c r="A3270" s="152"/>
      <c r="B3270" s="152"/>
      <c r="C3270" s="152"/>
      <c r="D3270" s="152"/>
      <c r="E3270" s="152"/>
      <c r="F3270" s="152"/>
      <c r="G3270" s="152"/>
      <c r="H3270" s="152"/>
      <c r="I3270" s="152"/>
      <c r="J3270" s="152"/>
    </row>
    <row r="3271" spans="1:10" x14ac:dyDescent="0.25">
      <c r="A3271" s="170" t="s">
        <v>2308</v>
      </c>
      <c r="B3271" s="139" t="s">
        <v>1029</v>
      </c>
      <c r="C3271" s="170" t="s">
        <v>1030</v>
      </c>
      <c r="D3271" s="170" t="s">
        <v>1031</v>
      </c>
      <c r="E3271" s="352" t="s">
        <v>1032</v>
      </c>
      <c r="F3271" s="352"/>
      <c r="G3271" s="140" t="s">
        <v>1033</v>
      </c>
      <c r="H3271" s="139" t="s">
        <v>1034</v>
      </c>
      <c r="I3271" s="139" t="s">
        <v>1035</v>
      </c>
      <c r="J3271" s="139" t="s">
        <v>1036</v>
      </c>
    </row>
    <row r="3272" spans="1:10" ht="26.45" customHeight="1" x14ac:dyDescent="0.25">
      <c r="A3272" s="171" t="s">
        <v>1037</v>
      </c>
      <c r="B3272" s="136" t="s">
        <v>617</v>
      </c>
      <c r="C3272" s="171" t="s">
        <v>180</v>
      </c>
      <c r="D3272" s="171" t="s">
        <v>2309</v>
      </c>
      <c r="E3272" s="353" t="s">
        <v>1129</v>
      </c>
      <c r="F3272" s="353"/>
      <c r="G3272" s="137" t="s">
        <v>187</v>
      </c>
      <c r="H3272" s="141">
        <v>1</v>
      </c>
      <c r="I3272" s="138">
        <v>111.3</v>
      </c>
      <c r="J3272" s="138">
        <v>111.3</v>
      </c>
    </row>
    <row r="3273" spans="1:10" ht="25.5" x14ac:dyDescent="0.25">
      <c r="A3273" s="172" t="s">
        <v>1039</v>
      </c>
      <c r="B3273" s="142" t="s">
        <v>1512</v>
      </c>
      <c r="C3273" s="172" t="s">
        <v>180</v>
      </c>
      <c r="D3273" s="172" t="s">
        <v>1513</v>
      </c>
      <c r="E3273" s="350" t="s">
        <v>1042</v>
      </c>
      <c r="F3273" s="350"/>
      <c r="G3273" s="143" t="s">
        <v>1043</v>
      </c>
      <c r="H3273" s="144">
        <v>0.38700000000000001</v>
      </c>
      <c r="I3273" s="145">
        <v>20.39</v>
      </c>
      <c r="J3273" s="145">
        <v>7.89</v>
      </c>
    </row>
    <row r="3274" spans="1:10" ht="25.5" x14ac:dyDescent="0.25">
      <c r="A3274" s="172" t="s">
        <v>1039</v>
      </c>
      <c r="B3274" s="142" t="s">
        <v>1063</v>
      </c>
      <c r="C3274" s="172" t="s">
        <v>180</v>
      </c>
      <c r="D3274" s="172" t="s">
        <v>1064</v>
      </c>
      <c r="E3274" s="350" t="s">
        <v>1042</v>
      </c>
      <c r="F3274" s="350"/>
      <c r="G3274" s="143" t="s">
        <v>1043</v>
      </c>
      <c r="H3274" s="144">
        <v>0.18859999999999999</v>
      </c>
      <c r="I3274" s="145">
        <v>14.76</v>
      </c>
      <c r="J3274" s="145">
        <v>2.78</v>
      </c>
    </row>
    <row r="3275" spans="1:10" x14ac:dyDescent="0.25">
      <c r="A3275" s="173" t="s">
        <v>1049</v>
      </c>
      <c r="B3275" s="146" t="s">
        <v>1965</v>
      </c>
      <c r="C3275" s="173" t="s">
        <v>180</v>
      </c>
      <c r="D3275" s="173" t="s">
        <v>1966</v>
      </c>
      <c r="E3275" s="349" t="s">
        <v>1052</v>
      </c>
      <c r="F3275" s="349"/>
      <c r="G3275" s="147" t="s">
        <v>187</v>
      </c>
      <c r="H3275" s="148">
        <v>1</v>
      </c>
      <c r="I3275" s="149">
        <v>78.239999999999995</v>
      </c>
      <c r="J3275" s="149">
        <v>78.239999999999995</v>
      </c>
    </row>
    <row r="3276" spans="1:10" ht="38.25" x14ac:dyDescent="0.25">
      <c r="A3276" s="173" t="s">
        <v>1049</v>
      </c>
      <c r="B3276" s="146" t="s">
        <v>1967</v>
      </c>
      <c r="C3276" s="173" t="s">
        <v>180</v>
      </c>
      <c r="D3276" s="173" t="s">
        <v>1968</v>
      </c>
      <c r="E3276" s="349" t="s">
        <v>1052</v>
      </c>
      <c r="F3276" s="349"/>
      <c r="G3276" s="147" t="s">
        <v>187</v>
      </c>
      <c r="H3276" s="148">
        <v>2</v>
      </c>
      <c r="I3276" s="149">
        <v>10.63</v>
      </c>
      <c r="J3276" s="149">
        <v>21.26</v>
      </c>
    </row>
    <row r="3277" spans="1:10" x14ac:dyDescent="0.25">
      <c r="A3277" s="173" t="s">
        <v>1049</v>
      </c>
      <c r="B3277" s="146" t="s">
        <v>1969</v>
      </c>
      <c r="C3277" s="173" t="s">
        <v>180</v>
      </c>
      <c r="D3277" s="173" t="s">
        <v>1970</v>
      </c>
      <c r="E3277" s="349" t="s">
        <v>1052</v>
      </c>
      <c r="F3277" s="349"/>
      <c r="G3277" s="147" t="s">
        <v>144</v>
      </c>
      <c r="H3277" s="148">
        <v>3.04E-2</v>
      </c>
      <c r="I3277" s="149">
        <v>37.21</v>
      </c>
      <c r="J3277" s="149">
        <v>1.1299999999999999</v>
      </c>
    </row>
    <row r="3278" spans="1:10" x14ac:dyDescent="0.25">
      <c r="A3278" s="169"/>
      <c r="B3278" s="169"/>
      <c r="C3278" s="169"/>
      <c r="D3278" s="169"/>
      <c r="E3278" s="169" t="s">
        <v>1053</v>
      </c>
      <c r="F3278" s="150">
        <v>8.81</v>
      </c>
      <c r="G3278" s="169" t="s">
        <v>1054</v>
      </c>
      <c r="H3278" s="150">
        <v>0</v>
      </c>
      <c r="I3278" s="169" t="s">
        <v>1055</v>
      </c>
      <c r="J3278" s="150">
        <v>8.81</v>
      </c>
    </row>
    <row r="3279" spans="1:10" ht="14.45" customHeight="1" x14ac:dyDescent="0.25">
      <c r="A3279" s="169"/>
      <c r="B3279" s="169"/>
      <c r="C3279" s="169"/>
      <c r="D3279" s="169"/>
      <c r="E3279" s="169" t="s">
        <v>2581</v>
      </c>
      <c r="F3279" s="150">
        <v>0</v>
      </c>
      <c r="G3279" s="169"/>
      <c r="H3279" s="351" t="s">
        <v>2582</v>
      </c>
      <c r="I3279" s="351"/>
      <c r="J3279" s="150">
        <v>111.3</v>
      </c>
    </row>
    <row r="3280" spans="1:10" ht="15.75" thickBot="1" x14ac:dyDescent="0.3">
      <c r="A3280" s="161"/>
      <c r="B3280" s="161"/>
      <c r="C3280" s="161"/>
      <c r="D3280" s="161"/>
      <c r="E3280" s="161"/>
      <c r="F3280" s="161"/>
      <c r="G3280" s="161" t="s">
        <v>1056</v>
      </c>
      <c r="H3280" s="151">
        <v>4</v>
      </c>
      <c r="I3280" s="161" t="s">
        <v>1057</v>
      </c>
      <c r="J3280" s="162">
        <v>445.2</v>
      </c>
    </row>
    <row r="3281" spans="1:10" ht="15.75" thickTop="1" x14ac:dyDescent="0.25">
      <c r="A3281" s="152"/>
      <c r="B3281" s="152"/>
      <c r="C3281" s="152"/>
      <c r="D3281" s="152"/>
      <c r="E3281" s="152"/>
      <c r="F3281" s="152"/>
      <c r="G3281" s="152"/>
      <c r="H3281" s="152"/>
      <c r="I3281" s="152"/>
      <c r="J3281" s="152"/>
    </row>
    <row r="3282" spans="1:10" x14ac:dyDescent="0.25">
      <c r="A3282" s="170" t="s">
        <v>2310</v>
      </c>
      <c r="B3282" s="139" t="s">
        <v>1029</v>
      </c>
      <c r="C3282" s="170" t="s">
        <v>1030</v>
      </c>
      <c r="D3282" s="170" t="s">
        <v>1031</v>
      </c>
      <c r="E3282" s="352" t="s">
        <v>1032</v>
      </c>
      <c r="F3282" s="352"/>
      <c r="G3282" s="140" t="s">
        <v>1033</v>
      </c>
      <c r="H3282" s="139" t="s">
        <v>1034</v>
      </c>
      <c r="I3282" s="139" t="s">
        <v>1035</v>
      </c>
      <c r="J3282" s="139" t="s">
        <v>1036</v>
      </c>
    </row>
    <row r="3283" spans="1:10" ht="26.45" customHeight="1" x14ac:dyDescent="0.25">
      <c r="A3283" s="171" t="s">
        <v>1037</v>
      </c>
      <c r="B3283" s="136" t="s">
        <v>618</v>
      </c>
      <c r="C3283" s="171" t="s">
        <v>180</v>
      </c>
      <c r="D3283" s="171" t="s">
        <v>2311</v>
      </c>
      <c r="E3283" s="353" t="s">
        <v>1129</v>
      </c>
      <c r="F3283" s="353"/>
      <c r="G3283" s="137" t="s">
        <v>187</v>
      </c>
      <c r="H3283" s="141">
        <v>1</v>
      </c>
      <c r="I3283" s="138">
        <v>114.97</v>
      </c>
      <c r="J3283" s="138">
        <v>114.97</v>
      </c>
    </row>
    <row r="3284" spans="1:10" ht="25.5" x14ac:dyDescent="0.25">
      <c r="A3284" s="172" t="s">
        <v>1039</v>
      </c>
      <c r="B3284" s="142" t="s">
        <v>1971</v>
      </c>
      <c r="C3284" s="172" t="s">
        <v>180</v>
      </c>
      <c r="D3284" s="172" t="s">
        <v>1972</v>
      </c>
      <c r="E3284" s="350" t="s">
        <v>1042</v>
      </c>
      <c r="F3284" s="350"/>
      <c r="G3284" s="143" t="s">
        <v>1043</v>
      </c>
      <c r="H3284" s="144">
        <v>0.8458</v>
      </c>
      <c r="I3284" s="145">
        <v>21.11</v>
      </c>
      <c r="J3284" s="145">
        <v>17.850000000000001</v>
      </c>
    </row>
    <row r="3285" spans="1:10" ht="25.5" x14ac:dyDescent="0.25">
      <c r="A3285" s="172" t="s">
        <v>1039</v>
      </c>
      <c r="B3285" s="142" t="s">
        <v>1063</v>
      </c>
      <c r="C3285" s="172" t="s">
        <v>180</v>
      </c>
      <c r="D3285" s="172" t="s">
        <v>1064</v>
      </c>
      <c r="E3285" s="350" t="s">
        <v>1042</v>
      </c>
      <c r="F3285" s="350"/>
      <c r="G3285" s="143" t="s">
        <v>1043</v>
      </c>
      <c r="H3285" s="144">
        <v>0.26650000000000001</v>
      </c>
      <c r="I3285" s="145">
        <v>14.76</v>
      </c>
      <c r="J3285" s="145">
        <v>3.93</v>
      </c>
    </row>
    <row r="3286" spans="1:10" ht="25.5" x14ac:dyDescent="0.25">
      <c r="A3286" s="173" t="s">
        <v>1049</v>
      </c>
      <c r="B3286" s="146" t="s">
        <v>1973</v>
      </c>
      <c r="C3286" s="173" t="s">
        <v>180</v>
      </c>
      <c r="D3286" s="173" t="s">
        <v>1974</v>
      </c>
      <c r="E3286" s="349" t="s">
        <v>1052</v>
      </c>
      <c r="F3286" s="349"/>
      <c r="G3286" s="147" t="s">
        <v>187</v>
      </c>
      <c r="H3286" s="148">
        <v>1</v>
      </c>
      <c r="I3286" s="149">
        <v>76.91</v>
      </c>
      <c r="J3286" s="149">
        <v>76.91</v>
      </c>
    </row>
    <row r="3287" spans="1:10" x14ac:dyDescent="0.25">
      <c r="A3287" s="173" t="s">
        <v>1049</v>
      </c>
      <c r="B3287" s="146" t="s">
        <v>1975</v>
      </c>
      <c r="C3287" s="173" t="s">
        <v>180</v>
      </c>
      <c r="D3287" s="173" t="s">
        <v>1976</v>
      </c>
      <c r="E3287" s="349" t="s">
        <v>1052</v>
      </c>
      <c r="F3287" s="349"/>
      <c r="G3287" s="147" t="s">
        <v>144</v>
      </c>
      <c r="H3287" s="148">
        <v>0.52710000000000001</v>
      </c>
      <c r="I3287" s="149">
        <v>30.9</v>
      </c>
      <c r="J3287" s="149">
        <v>16.28</v>
      </c>
    </row>
    <row r="3288" spans="1:10" x14ac:dyDescent="0.25">
      <c r="A3288" s="169"/>
      <c r="B3288" s="169"/>
      <c r="C3288" s="169"/>
      <c r="D3288" s="169"/>
      <c r="E3288" s="169" t="s">
        <v>1053</v>
      </c>
      <c r="F3288" s="150">
        <v>17.899999999999999</v>
      </c>
      <c r="G3288" s="169" t="s">
        <v>1054</v>
      </c>
      <c r="H3288" s="150">
        <v>0</v>
      </c>
      <c r="I3288" s="169" t="s">
        <v>1055</v>
      </c>
      <c r="J3288" s="150">
        <v>17.899999999999999</v>
      </c>
    </row>
    <row r="3289" spans="1:10" ht="14.45" customHeight="1" x14ac:dyDescent="0.25">
      <c r="A3289" s="169"/>
      <c r="B3289" s="169"/>
      <c r="C3289" s="169"/>
      <c r="D3289" s="169"/>
      <c r="E3289" s="169" t="s">
        <v>2581</v>
      </c>
      <c r="F3289" s="150">
        <v>0</v>
      </c>
      <c r="G3289" s="169"/>
      <c r="H3289" s="351" t="s">
        <v>2582</v>
      </c>
      <c r="I3289" s="351"/>
      <c r="J3289" s="150">
        <v>114.97</v>
      </c>
    </row>
    <row r="3290" spans="1:10" ht="15.75" thickBot="1" x14ac:dyDescent="0.3">
      <c r="A3290" s="161"/>
      <c r="B3290" s="161"/>
      <c r="C3290" s="161"/>
      <c r="D3290" s="161"/>
      <c r="E3290" s="161"/>
      <c r="F3290" s="161"/>
      <c r="G3290" s="161" t="s">
        <v>1056</v>
      </c>
      <c r="H3290" s="151">
        <v>12</v>
      </c>
      <c r="I3290" s="161" t="s">
        <v>1057</v>
      </c>
      <c r="J3290" s="162">
        <v>1379.64</v>
      </c>
    </row>
    <row r="3291" spans="1:10" ht="15.75" thickTop="1" x14ac:dyDescent="0.25">
      <c r="A3291" s="152"/>
      <c r="B3291" s="152"/>
      <c r="C3291" s="152"/>
      <c r="D3291" s="152"/>
      <c r="E3291" s="152"/>
      <c r="F3291" s="152"/>
      <c r="G3291" s="152"/>
      <c r="H3291" s="152"/>
      <c r="I3291" s="152"/>
      <c r="J3291" s="152"/>
    </row>
    <row r="3292" spans="1:10" x14ac:dyDescent="0.25">
      <c r="A3292" s="170" t="s">
        <v>2312</v>
      </c>
      <c r="B3292" s="139" t="s">
        <v>1029</v>
      </c>
      <c r="C3292" s="170" t="s">
        <v>1030</v>
      </c>
      <c r="D3292" s="170" t="s">
        <v>1031</v>
      </c>
      <c r="E3292" s="352" t="s">
        <v>1032</v>
      </c>
      <c r="F3292" s="352"/>
      <c r="G3292" s="140" t="s">
        <v>1033</v>
      </c>
      <c r="H3292" s="139" t="s">
        <v>1034</v>
      </c>
      <c r="I3292" s="139" t="s">
        <v>1035</v>
      </c>
      <c r="J3292" s="139" t="s">
        <v>1036</v>
      </c>
    </row>
    <row r="3293" spans="1:10" ht="14.45" customHeight="1" x14ac:dyDescent="0.25">
      <c r="A3293" s="171" t="s">
        <v>1037</v>
      </c>
      <c r="B3293" s="136" t="s">
        <v>619</v>
      </c>
      <c r="C3293" s="171" t="s">
        <v>178</v>
      </c>
      <c r="D3293" s="171" t="s">
        <v>620</v>
      </c>
      <c r="E3293" s="353" t="s">
        <v>1713</v>
      </c>
      <c r="F3293" s="353"/>
      <c r="G3293" s="137" t="s">
        <v>375</v>
      </c>
      <c r="H3293" s="141">
        <v>1</v>
      </c>
      <c r="I3293" s="138">
        <v>127.19</v>
      </c>
      <c r="J3293" s="138">
        <v>127.19</v>
      </c>
    </row>
    <row r="3294" spans="1:10" ht="25.5" x14ac:dyDescent="0.25">
      <c r="A3294" s="172" t="s">
        <v>1039</v>
      </c>
      <c r="B3294" s="142" t="s">
        <v>1512</v>
      </c>
      <c r="C3294" s="172" t="s">
        <v>180</v>
      </c>
      <c r="D3294" s="172" t="s">
        <v>1513</v>
      </c>
      <c r="E3294" s="350" t="s">
        <v>1042</v>
      </c>
      <c r="F3294" s="350"/>
      <c r="G3294" s="143" t="s">
        <v>1043</v>
      </c>
      <c r="H3294" s="144">
        <v>0.5</v>
      </c>
      <c r="I3294" s="145">
        <v>20.39</v>
      </c>
      <c r="J3294" s="145">
        <v>10.19</v>
      </c>
    </row>
    <row r="3295" spans="1:10" ht="25.5" x14ac:dyDescent="0.25">
      <c r="A3295" s="173" t="s">
        <v>1049</v>
      </c>
      <c r="B3295" s="146" t="s">
        <v>1977</v>
      </c>
      <c r="C3295" s="173" t="s">
        <v>180</v>
      </c>
      <c r="D3295" s="173" t="s">
        <v>1978</v>
      </c>
      <c r="E3295" s="349" t="s">
        <v>1052</v>
      </c>
      <c r="F3295" s="349"/>
      <c r="G3295" s="147" t="s">
        <v>187</v>
      </c>
      <c r="H3295" s="148">
        <v>1</v>
      </c>
      <c r="I3295" s="149">
        <v>117</v>
      </c>
      <c r="J3295" s="149">
        <v>117</v>
      </c>
    </row>
    <row r="3296" spans="1:10" x14ac:dyDescent="0.25">
      <c r="A3296" s="169"/>
      <c r="B3296" s="169"/>
      <c r="C3296" s="169"/>
      <c r="D3296" s="169"/>
      <c r="E3296" s="169" t="s">
        <v>1053</v>
      </c>
      <c r="F3296" s="150">
        <v>8.64</v>
      </c>
      <c r="G3296" s="169" t="s">
        <v>1054</v>
      </c>
      <c r="H3296" s="150">
        <v>0</v>
      </c>
      <c r="I3296" s="169" t="s">
        <v>1055</v>
      </c>
      <c r="J3296" s="150">
        <v>8.64</v>
      </c>
    </row>
    <row r="3297" spans="1:10" ht="14.45" customHeight="1" x14ac:dyDescent="0.25">
      <c r="A3297" s="169"/>
      <c r="B3297" s="169"/>
      <c r="C3297" s="169"/>
      <c r="D3297" s="169"/>
      <c r="E3297" s="169" t="s">
        <v>2581</v>
      </c>
      <c r="F3297" s="150">
        <v>0</v>
      </c>
      <c r="G3297" s="169"/>
      <c r="H3297" s="351" t="s">
        <v>2582</v>
      </c>
      <c r="I3297" s="351"/>
      <c r="J3297" s="150">
        <v>127.19</v>
      </c>
    </row>
    <row r="3298" spans="1:10" ht="15.75" thickBot="1" x14ac:dyDescent="0.3">
      <c r="A3298" s="161"/>
      <c r="B3298" s="161"/>
      <c r="C3298" s="161"/>
      <c r="D3298" s="161"/>
      <c r="E3298" s="161"/>
      <c r="F3298" s="161"/>
      <c r="G3298" s="161" t="s">
        <v>1056</v>
      </c>
      <c r="H3298" s="151">
        <v>12</v>
      </c>
      <c r="I3298" s="161" t="s">
        <v>1057</v>
      </c>
      <c r="J3298" s="162">
        <v>1526.28</v>
      </c>
    </row>
    <row r="3299" spans="1:10" ht="15.75" thickTop="1" x14ac:dyDescent="0.25">
      <c r="A3299" s="152"/>
      <c r="B3299" s="152"/>
      <c r="C3299" s="152"/>
      <c r="D3299" s="152"/>
      <c r="E3299" s="152"/>
      <c r="F3299" s="152"/>
      <c r="G3299" s="152"/>
      <c r="H3299" s="152"/>
      <c r="I3299" s="152"/>
      <c r="J3299" s="152"/>
    </row>
    <row r="3300" spans="1:10" x14ac:dyDescent="0.25">
      <c r="A3300" s="170" t="s">
        <v>2313</v>
      </c>
      <c r="B3300" s="139" t="s">
        <v>1029</v>
      </c>
      <c r="C3300" s="170" t="s">
        <v>1030</v>
      </c>
      <c r="D3300" s="170" t="s">
        <v>1031</v>
      </c>
      <c r="E3300" s="352" t="s">
        <v>1032</v>
      </c>
      <c r="F3300" s="352"/>
      <c r="G3300" s="140" t="s">
        <v>1033</v>
      </c>
      <c r="H3300" s="139" t="s">
        <v>1034</v>
      </c>
      <c r="I3300" s="139" t="s">
        <v>1035</v>
      </c>
      <c r="J3300" s="139" t="s">
        <v>1036</v>
      </c>
    </row>
    <row r="3301" spans="1:10" ht="26.45" customHeight="1" x14ac:dyDescent="0.25">
      <c r="A3301" s="171" t="s">
        <v>1037</v>
      </c>
      <c r="B3301" s="136" t="s">
        <v>621</v>
      </c>
      <c r="C3301" s="171" t="s">
        <v>180</v>
      </c>
      <c r="D3301" s="171" t="s">
        <v>2314</v>
      </c>
      <c r="E3301" s="353" t="s">
        <v>1129</v>
      </c>
      <c r="F3301" s="353"/>
      <c r="G3301" s="137" t="s">
        <v>187</v>
      </c>
      <c r="H3301" s="141">
        <v>1</v>
      </c>
      <c r="I3301" s="138">
        <v>138.27000000000001</v>
      </c>
      <c r="J3301" s="138">
        <v>138.27000000000001</v>
      </c>
    </row>
    <row r="3302" spans="1:10" ht="25.5" x14ac:dyDescent="0.25">
      <c r="A3302" s="172" t="s">
        <v>1039</v>
      </c>
      <c r="B3302" s="142" t="s">
        <v>1971</v>
      </c>
      <c r="C3302" s="172" t="s">
        <v>180</v>
      </c>
      <c r="D3302" s="172" t="s">
        <v>1972</v>
      </c>
      <c r="E3302" s="350" t="s">
        <v>1042</v>
      </c>
      <c r="F3302" s="350"/>
      <c r="G3302" s="143" t="s">
        <v>1043</v>
      </c>
      <c r="H3302" s="144">
        <v>0.47739999999999999</v>
      </c>
      <c r="I3302" s="145">
        <v>21.11</v>
      </c>
      <c r="J3302" s="145">
        <v>10.07</v>
      </c>
    </row>
    <row r="3303" spans="1:10" ht="25.5" x14ac:dyDescent="0.25">
      <c r="A3303" s="172" t="s">
        <v>1039</v>
      </c>
      <c r="B3303" s="142" t="s">
        <v>1063</v>
      </c>
      <c r="C3303" s="172" t="s">
        <v>180</v>
      </c>
      <c r="D3303" s="172" t="s">
        <v>1064</v>
      </c>
      <c r="E3303" s="350" t="s">
        <v>1042</v>
      </c>
      <c r="F3303" s="350"/>
      <c r="G3303" s="143" t="s">
        <v>1043</v>
      </c>
      <c r="H3303" s="144">
        <v>0.15040000000000001</v>
      </c>
      <c r="I3303" s="145">
        <v>14.76</v>
      </c>
      <c r="J3303" s="145">
        <v>2.21</v>
      </c>
    </row>
    <row r="3304" spans="1:10" ht="25.5" x14ac:dyDescent="0.25">
      <c r="A3304" s="173" t="s">
        <v>1049</v>
      </c>
      <c r="B3304" s="146" t="s">
        <v>1979</v>
      </c>
      <c r="C3304" s="173" t="s">
        <v>180</v>
      </c>
      <c r="D3304" s="173" t="s">
        <v>1980</v>
      </c>
      <c r="E3304" s="349" t="s">
        <v>1052</v>
      </c>
      <c r="F3304" s="349"/>
      <c r="G3304" s="147" t="s">
        <v>187</v>
      </c>
      <c r="H3304" s="148">
        <v>1</v>
      </c>
      <c r="I3304" s="149">
        <v>116.81</v>
      </c>
      <c r="J3304" s="149">
        <v>116.81</v>
      </c>
    </row>
    <row r="3305" spans="1:10" x14ac:dyDescent="0.25">
      <c r="A3305" s="173" t="s">
        <v>1049</v>
      </c>
      <c r="B3305" s="146" t="s">
        <v>1975</v>
      </c>
      <c r="C3305" s="173" t="s">
        <v>180</v>
      </c>
      <c r="D3305" s="173" t="s">
        <v>1976</v>
      </c>
      <c r="E3305" s="349" t="s">
        <v>1052</v>
      </c>
      <c r="F3305" s="349"/>
      <c r="G3305" s="147" t="s">
        <v>144</v>
      </c>
      <c r="H3305" s="148">
        <v>0.2974</v>
      </c>
      <c r="I3305" s="149">
        <v>30.9</v>
      </c>
      <c r="J3305" s="149">
        <v>9.18</v>
      </c>
    </row>
    <row r="3306" spans="1:10" x14ac:dyDescent="0.25">
      <c r="A3306" s="169"/>
      <c r="B3306" s="169"/>
      <c r="C3306" s="169"/>
      <c r="D3306" s="169"/>
      <c r="E3306" s="169" t="s">
        <v>1053</v>
      </c>
      <c r="F3306" s="150">
        <v>10.1</v>
      </c>
      <c r="G3306" s="169" t="s">
        <v>1054</v>
      </c>
      <c r="H3306" s="150">
        <v>0</v>
      </c>
      <c r="I3306" s="169" t="s">
        <v>1055</v>
      </c>
      <c r="J3306" s="150">
        <v>10.1</v>
      </c>
    </row>
    <row r="3307" spans="1:10" ht="14.45" customHeight="1" x14ac:dyDescent="0.25">
      <c r="A3307" s="169"/>
      <c r="B3307" s="169"/>
      <c r="C3307" s="169"/>
      <c r="D3307" s="169"/>
      <c r="E3307" s="169" t="s">
        <v>2581</v>
      </c>
      <c r="F3307" s="150">
        <v>0</v>
      </c>
      <c r="G3307" s="169"/>
      <c r="H3307" s="351" t="s">
        <v>2582</v>
      </c>
      <c r="I3307" s="351"/>
      <c r="J3307" s="150">
        <v>138.27000000000001</v>
      </c>
    </row>
    <row r="3308" spans="1:10" ht="15.75" thickBot="1" x14ac:dyDescent="0.3">
      <c r="A3308" s="161"/>
      <c r="B3308" s="161"/>
      <c r="C3308" s="161"/>
      <c r="D3308" s="161"/>
      <c r="E3308" s="161"/>
      <c r="F3308" s="161"/>
      <c r="G3308" s="161" t="s">
        <v>1056</v>
      </c>
      <c r="H3308" s="151">
        <v>1</v>
      </c>
      <c r="I3308" s="161" t="s">
        <v>1057</v>
      </c>
      <c r="J3308" s="162">
        <v>138.27000000000001</v>
      </c>
    </row>
    <row r="3309" spans="1:10" ht="15.75" thickTop="1" x14ac:dyDescent="0.25">
      <c r="A3309" s="152"/>
      <c r="B3309" s="152"/>
      <c r="C3309" s="152"/>
      <c r="D3309" s="152"/>
      <c r="E3309" s="152"/>
      <c r="F3309" s="152"/>
      <c r="G3309" s="152"/>
      <c r="H3309" s="152"/>
      <c r="I3309" s="152"/>
      <c r="J3309" s="152"/>
    </row>
    <row r="3310" spans="1:10" x14ac:dyDescent="0.25">
      <c r="A3310" s="170" t="s">
        <v>2315</v>
      </c>
      <c r="B3310" s="139" t="s">
        <v>1029</v>
      </c>
      <c r="C3310" s="170" t="s">
        <v>1030</v>
      </c>
      <c r="D3310" s="170" t="s">
        <v>1031</v>
      </c>
      <c r="E3310" s="352" t="s">
        <v>1032</v>
      </c>
      <c r="F3310" s="352"/>
      <c r="G3310" s="140" t="s">
        <v>1033</v>
      </c>
      <c r="H3310" s="139" t="s">
        <v>1034</v>
      </c>
      <c r="I3310" s="139" t="s">
        <v>1035</v>
      </c>
      <c r="J3310" s="139" t="s">
        <v>1036</v>
      </c>
    </row>
    <row r="3311" spans="1:10" ht="26.45" customHeight="1" x14ac:dyDescent="0.25">
      <c r="A3311" s="171" t="s">
        <v>1037</v>
      </c>
      <c r="B3311" s="136" t="s">
        <v>289</v>
      </c>
      <c r="C3311" s="171" t="s">
        <v>180</v>
      </c>
      <c r="D3311" s="171" t="s">
        <v>2316</v>
      </c>
      <c r="E3311" s="353" t="s">
        <v>1129</v>
      </c>
      <c r="F3311" s="353"/>
      <c r="G3311" s="137" t="s">
        <v>187</v>
      </c>
      <c r="H3311" s="141">
        <v>1</v>
      </c>
      <c r="I3311" s="138">
        <v>74.87</v>
      </c>
      <c r="J3311" s="138">
        <v>74.87</v>
      </c>
    </row>
    <row r="3312" spans="1:10" ht="25.5" x14ac:dyDescent="0.25">
      <c r="A3312" s="172" t="s">
        <v>1039</v>
      </c>
      <c r="B3312" s="142" t="s">
        <v>1512</v>
      </c>
      <c r="C3312" s="172" t="s">
        <v>180</v>
      </c>
      <c r="D3312" s="172" t="s">
        <v>1513</v>
      </c>
      <c r="E3312" s="350" t="s">
        <v>1042</v>
      </c>
      <c r="F3312" s="350"/>
      <c r="G3312" s="143" t="s">
        <v>1043</v>
      </c>
      <c r="H3312" s="144">
        <v>0.16669999999999999</v>
      </c>
      <c r="I3312" s="145">
        <v>20.39</v>
      </c>
      <c r="J3312" s="145">
        <v>3.39</v>
      </c>
    </row>
    <row r="3313" spans="1:10" ht="25.5" x14ac:dyDescent="0.25">
      <c r="A3313" s="172" t="s">
        <v>1039</v>
      </c>
      <c r="B3313" s="142" t="s">
        <v>1063</v>
      </c>
      <c r="C3313" s="172" t="s">
        <v>180</v>
      </c>
      <c r="D3313" s="172" t="s">
        <v>1064</v>
      </c>
      <c r="E3313" s="350" t="s">
        <v>1042</v>
      </c>
      <c r="F3313" s="350"/>
      <c r="G3313" s="143" t="s">
        <v>1043</v>
      </c>
      <c r="H3313" s="144">
        <v>5.2499999999999998E-2</v>
      </c>
      <c r="I3313" s="145">
        <v>14.76</v>
      </c>
      <c r="J3313" s="145">
        <v>0.77</v>
      </c>
    </row>
    <row r="3314" spans="1:10" x14ac:dyDescent="0.25">
      <c r="A3314" s="173" t="s">
        <v>1049</v>
      </c>
      <c r="B3314" s="146" t="s">
        <v>1928</v>
      </c>
      <c r="C3314" s="173" t="s">
        <v>180</v>
      </c>
      <c r="D3314" s="173" t="s">
        <v>1929</v>
      </c>
      <c r="E3314" s="349" t="s">
        <v>1052</v>
      </c>
      <c r="F3314" s="349"/>
      <c r="G3314" s="147" t="s">
        <v>187</v>
      </c>
      <c r="H3314" s="148">
        <v>2.1000000000000001E-2</v>
      </c>
      <c r="I3314" s="149">
        <v>3.2</v>
      </c>
      <c r="J3314" s="149">
        <v>0.06</v>
      </c>
    </row>
    <row r="3315" spans="1:10" ht="25.5" x14ac:dyDescent="0.25">
      <c r="A3315" s="173" t="s">
        <v>1049</v>
      </c>
      <c r="B3315" s="146" t="s">
        <v>1981</v>
      </c>
      <c r="C3315" s="173" t="s">
        <v>180</v>
      </c>
      <c r="D3315" s="173" t="s">
        <v>1982</v>
      </c>
      <c r="E3315" s="349" t="s">
        <v>1052</v>
      </c>
      <c r="F3315" s="349"/>
      <c r="G3315" s="147" t="s">
        <v>187</v>
      </c>
      <c r="H3315" s="148">
        <v>1</v>
      </c>
      <c r="I3315" s="149">
        <v>70.650000000000006</v>
      </c>
      <c r="J3315" s="149">
        <v>70.650000000000006</v>
      </c>
    </row>
    <row r="3316" spans="1:10" x14ac:dyDescent="0.25">
      <c r="A3316" s="169"/>
      <c r="B3316" s="169"/>
      <c r="C3316" s="169"/>
      <c r="D3316" s="169"/>
      <c r="E3316" s="169" t="s">
        <v>1053</v>
      </c>
      <c r="F3316" s="150">
        <v>3.47</v>
      </c>
      <c r="G3316" s="169" t="s">
        <v>1054</v>
      </c>
      <c r="H3316" s="150">
        <v>0</v>
      </c>
      <c r="I3316" s="169" t="s">
        <v>1055</v>
      </c>
      <c r="J3316" s="150">
        <v>3.47</v>
      </c>
    </row>
    <row r="3317" spans="1:10" ht="14.45" customHeight="1" x14ac:dyDescent="0.25">
      <c r="A3317" s="169"/>
      <c r="B3317" s="169"/>
      <c r="C3317" s="169"/>
      <c r="D3317" s="169"/>
      <c r="E3317" s="169" t="s">
        <v>2581</v>
      </c>
      <c r="F3317" s="150">
        <v>0</v>
      </c>
      <c r="G3317" s="169"/>
      <c r="H3317" s="351" t="s">
        <v>2582</v>
      </c>
      <c r="I3317" s="351"/>
      <c r="J3317" s="150">
        <v>74.87</v>
      </c>
    </row>
    <row r="3318" spans="1:10" ht="15.75" thickBot="1" x14ac:dyDescent="0.3">
      <c r="A3318" s="161"/>
      <c r="B3318" s="161"/>
      <c r="C3318" s="161"/>
      <c r="D3318" s="161"/>
      <c r="E3318" s="161"/>
      <c r="F3318" s="161"/>
      <c r="G3318" s="161" t="s">
        <v>1056</v>
      </c>
      <c r="H3318" s="151">
        <v>1</v>
      </c>
      <c r="I3318" s="161" t="s">
        <v>1057</v>
      </c>
      <c r="J3318" s="162">
        <v>74.87</v>
      </c>
    </row>
    <row r="3319" spans="1:10" ht="15.75" thickTop="1" x14ac:dyDescent="0.25">
      <c r="A3319" s="152"/>
      <c r="B3319" s="152"/>
      <c r="C3319" s="152"/>
      <c r="D3319" s="152"/>
      <c r="E3319" s="152"/>
      <c r="F3319" s="152"/>
      <c r="G3319" s="152"/>
      <c r="H3319" s="152"/>
      <c r="I3319" s="152"/>
      <c r="J3319" s="152"/>
    </row>
    <row r="3320" spans="1:10" x14ac:dyDescent="0.25">
      <c r="A3320" s="170" t="s">
        <v>2317</v>
      </c>
      <c r="B3320" s="139" t="s">
        <v>1029</v>
      </c>
      <c r="C3320" s="170" t="s">
        <v>1030</v>
      </c>
      <c r="D3320" s="170" t="s">
        <v>1031</v>
      </c>
      <c r="E3320" s="352" t="s">
        <v>1032</v>
      </c>
      <c r="F3320" s="352"/>
      <c r="G3320" s="140" t="s">
        <v>1033</v>
      </c>
      <c r="H3320" s="139" t="s">
        <v>1034</v>
      </c>
      <c r="I3320" s="139" t="s">
        <v>1035</v>
      </c>
      <c r="J3320" s="139" t="s">
        <v>1036</v>
      </c>
    </row>
    <row r="3321" spans="1:10" ht="51" x14ac:dyDescent="0.25">
      <c r="A3321" s="171" t="s">
        <v>1037</v>
      </c>
      <c r="B3321" s="136" t="s">
        <v>2318</v>
      </c>
      <c r="C3321" s="171" t="s">
        <v>180</v>
      </c>
      <c r="D3321" s="171" t="s">
        <v>2319</v>
      </c>
      <c r="E3321" s="353" t="s">
        <v>1129</v>
      </c>
      <c r="F3321" s="353"/>
      <c r="G3321" s="137" t="s">
        <v>187</v>
      </c>
      <c r="H3321" s="141">
        <v>1</v>
      </c>
      <c r="I3321" s="138">
        <v>695.96</v>
      </c>
      <c r="J3321" s="138">
        <v>695.96</v>
      </c>
    </row>
    <row r="3322" spans="1:10" ht="39.6" customHeight="1" x14ac:dyDescent="0.25">
      <c r="A3322" s="172" t="s">
        <v>1039</v>
      </c>
      <c r="B3322" s="142" t="s">
        <v>2849</v>
      </c>
      <c r="C3322" s="172" t="s">
        <v>180</v>
      </c>
      <c r="D3322" s="172" t="s">
        <v>2850</v>
      </c>
      <c r="E3322" s="350" t="s">
        <v>1129</v>
      </c>
      <c r="F3322" s="350"/>
      <c r="G3322" s="143" t="s">
        <v>187</v>
      </c>
      <c r="H3322" s="144">
        <v>1</v>
      </c>
      <c r="I3322" s="145">
        <v>20.32</v>
      </c>
      <c r="J3322" s="145">
        <v>20.32</v>
      </c>
    </row>
    <row r="3323" spans="1:10" ht="26.45" customHeight="1" x14ac:dyDescent="0.25">
      <c r="A3323" s="172" t="s">
        <v>1039</v>
      </c>
      <c r="B3323" s="142" t="s">
        <v>2851</v>
      </c>
      <c r="C3323" s="172" t="s">
        <v>180</v>
      </c>
      <c r="D3323" s="172" t="s">
        <v>2852</v>
      </c>
      <c r="E3323" s="350" t="s">
        <v>1129</v>
      </c>
      <c r="F3323" s="350"/>
      <c r="G3323" s="143" t="s">
        <v>187</v>
      </c>
      <c r="H3323" s="144">
        <v>1</v>
      </c>
      <c r="I3323" s="145">
        <v>9.74</v>
      </c>
      <c r="J3323" s="145">
        <v>9.74</v>
      </c>
    </row>
    <row r="3324" spans="1:10" ht="26.45" customHeight="1" x14ac:dyDescent="0.25">
      <c r="A3324" s="172" t="s">
        <v>1039</v>
      </c>
      <c r="B3324" s="142" t="s">
        <v>2853</v>
      </c>
      <c r="C3324" s="172" t="s">
        <v>180</v>
      </c>
      <c r="D3324" s="172" t="s">
        <v>2854</v>
      </c>
      <c r="E3324" s="350" t="s">
        <v>1129</v>
      </c>
      <c r="F3324" s="350"/>
      <c r="G3324" s="143" t="s">
        <v>187</v>
      </c>
      <c r="H3324" s="144">
        <v>1</v>
      </c>
      <c r="I3324" s="145">
        <v>636.44000000000005</v>
      </c>
      <c r="J3324" s="145">
        <v>636.44000000000005</v>
      </c>
    </row>
    <row r="3325" spans="1:10" ht="26.45" customHeight="1" x14ac:dyDescent="0.25">
      <c r="A3325" s="172" t="s">
        <v>1039</v>
      </c>
      <c r="B3325" s="142" t="s">
        <v>2855</v>
      </c>
      <c r="C3325" s="172" t="s">
        <v>180</v>
      </c>
      <c r="D3325" s="172" t="s">
        <v>2856</v>
      </c>
      <c r="E3325" s="350" t="s">
        <v>1129</v>
      </c>
      <c r="F3325" s="350"/>
      <c r="G3325" s="143" t="s">
        <v>187</v>
      </c>
      <c r="H3325" s="144">
        <v>1</v>
      </c>
      <c r="I3325" s="145">
        <v>29.46</v>
      </c>
      <c r="J3325" s="145">
        <v>29.46</v>
      </c>
    </row>
    <row r="3326" spans="1:10" x14ac:dyDescent="0.25">
      <c r="A3326" s="169"/>
      <c r="B3326" s="169"/>
      <c r="C3326" s="169"/>
      <c r="D3326" s="169"/>
      <c r="E3326" s="169" t="s">
        <v>1053</v>
      </c>
      <c r="F3326" s="150">
        <v>47.15</v>
      </c>
      <c r="G3326" s="169" t="s">
        <v>1054</v>
      </c>
      <c r="H3326" s="150">
        <v>0</v>
      </c>
      <c r="I3326" s="169" t="s">
        <v>1055</v>
      </c>
      <c r="J3326" s="150">
        <v>47.15</v>
      </c>
    </row>
    <row r="3327" spans="1:10" ht="14.45" customHeight="1" x14ac:dyDescent="0.25">
      <c r="A3327" s="169"/>
      <c r="B3327" s="169"/>
      <c r="C3327" s="169"/>
      <c r="D3327" s="169"/>
      <c r="E3327" s="169" t="s">
        <v>2581</v>
      </c>
      <c r="F3327" s="150">
        <v>0</v>
      </c>
      <c r="G3327" s="169"/>
      <c r="H3327" s="351" t="s">
        <v>2582</v>
      </c>
      <c r="I3327" s="351"/>
      <c r="J3327" s="150">
        <v>695.96</v>
      </c>
    </row>
    <row r="3328" spans="1:10" ht="15.75" thickBot="1" x14ac:dyDescent="0.3">
      <c r="A3328" s="161"/>
      <c r="B3328" s="161"/>
      <c r="C3328" s="161"/>
      <c r="D3328" s="161"/>
      <c r="E3328" s="161"/>
      <c r="F3328" s="161"/>
      <c r="G3328" s="161" t="s">
        <v>1056</v>
      </c>
      <c r="H3328" s="151">
        <v>1</v>
      </c>
      <c r="I3328" s="161" t="s">
        <v>1057</v>
      </c>
      <c r="J3328" s="162">
        <v>695.96</v>
      </c>
    </row>
    <row r="3329" spans="1:10" ht="15.75" thickTop="1" x14ac:dyDescent="0.25">
      <c r="A3329" s="152"/>
      <c r="B3329" s="152"/>
      <c r="C3329" s="152"/>
      <c r="D3329" s="152"/>
      <c r="E3329" s="152"/>
      <c r="F3329" s="152"/>
      <c r="G3329" s="152"/>
      <c r="H3329" s="152"/>
      <c r="I3329" s="152"/>
      <c r="J3329" s="152"/>
    </row>
    <row r="3330" spans="1:10" x14ac:dyDescent="0.25">
      <c r="A3330" s="170" t="s">
        <v>2320</v>
      </c>
      <c r="B3330" s="139" t="s">
        <v>1029</v>
      </c>
      <c r="C3330" s="170" t="s">
        <v>1030</v>
      </c>
      <c r="D3330" s="170" t="s">
        <v>1031</v>
      </c>
      <c r="E3330" s="352" t="s">
        <v>1032</v>
      </c>
      <c r="F3330" s="352"/>
      <c r="G3330" s="140" t="s">
        <v>1033</v>
      </c>
      <c r="H3330" s="139" t="s">
        <v>1034</v>
      </c>
      <c r="I3330" s="139" t="s">
        <v>1035</v>
      </c>
      <c r="J3330" s="139" t="s">
        <v>1036</v>
      </c>
    </row>
    <row r="3331" spans="1:10" ht="39.6" customHeight="1" x14ac:dyDescent="0.25">
      <c r="A3331" s="171" t="s">
        <v>1037</v>
      </c>
      <c r="B3331" s="136" t="s">
        <v>286</v>
      </c>
      <c r="C3331" s="171" t="s">
        <v>180</v>
      </c>
      <c r="D3331" s="171" t="s">
        <v>353</v>
      </c>
      <c r="E3331" s="353" t="s">
        <v>1129</v>
      </c>
      <c r="F3331" s="353"/>
      <c r="G3331" s="137" t="s">
        <v>187</v>
      </c>
      <c r="H3331" s="141">
        <v>1</v>
      </c>
      <c r="I3331" s="138">
        <v>483.37</v>
      </c>
      <c r="J3331" s="138">
        <v>483.37</v>
      </c>
    </row>
    <row r="3332" spans="1:10" ht="25.5" x14ac:dyDescent="0.25">
      <c r="A3332" s="172" t="s">
        <v>1039</v>
      </c>
      <c r="B3332" s="142" t="s">
        <v>1510</v>
      </c>
      <c r="C3332" s="172" t="s">
        <v>180</v>
      </c>
      <c r="D3332" s="172" t="s">
        <v>1511</v>
      </c>
      <c r="E3332" s="350" t="s">
        <v>1042</v>
      </c>
      <c r="F3332" s="350"/>
      <c r="G3332" s="143" t="s">
        <v>1043</v>
      </c>
      <c r="H3332" s="144">
        <v>3.2</v>
      </c>
      <c r="I3332" s="145">
        <v>15.34</v>
      </c>
      <c r="J3332" s="145">
        <v>49.08</v>
      </c>
    </row>
    <row r="3333" spans="1:10" ht="25.5" x14ac:dyDescent="0.25">
      <c r="A3333" s="172" t="s">
        <v>1039</v>
      </c>
      <c r="B3333" s="142" t="s">
        <v>1512</v>
      </c>
      <c r="C3333" s="172" t="s">
        <v>180</v>
      </c>
      <c r="D3333" s="172" t="s">
        <v>1513</v>
      </c>
      <c r="E3333" s="350" t="s">
        <v>1042</v>
      </c>
      <c r="F3333" s="350"/>
      <c r="G3333" s="143" t="s">
        <v>1043</v>
      </c>
      <c r="H3333" s="144">
        <v>3.2</v>
      </c>
      <c r="I3333" s="145">
        <v>20.39</v>
      </c>
      <c r="J3333" s="145">
        <v>65.239999999999995</v>
      </c>
    </row>
    <row r="3334" spans="1:10" x14ac:dyDescent="0.25">
      <c r="A3334" s="173" t="s">
        <v>1049</v>
      </c>
      <c r="B3334" s="146" t="s">
        <v>1983</v>
      </c>
      <c r="C3334" s="173" t="s">
        <v>180</v>
      </c>
      <c r="D3334" s="173" t="s">
        <v>1984</v>
      </c>
      <c r="E3334" s="349" t="s">
        <v>1052</v>
      </c>
      <c r="F3334" s="349"/>
      <c r="G3334" s="147" t="s">
        <v>187</v>
      </c>
      <c r="H3334" s="148">
        <v>1</v>
      </c>
      <c r="I3334" s="149">
        <v>25.41</v>
      </c>
      <c r="J3334" s="149">
        <v>25.41</v>
      </c>
    </row>
    <row r="3335" spans="1:10" x14ac:dyDescent="0.25">
      <c r="A3335" s="173" t="s">
        <v>1049</v>
      </c>
      <c r="B3335" s="146" t="s">
        <v>1928</v>
      </c>
      <c r="C3335" s="173" t="s">
        <v>180</v>
      </c>
      <c r="D3335" s="173" t="s">
        <v>1929</v>
      </c>
      <c r="E3335" s="349" t="s">
        <v>1052</v>
      </c>
      <c r="F3335" s="349"/>
      <c r="G3335" s="147" t="s">
        <v>187</v>
      </c>
      <c r="H3335" s="148">
        <v>7.5999999999999998E-2</v>
      </c>
      <c r="I3335" s="149">
        <v>3.2</v>
      </c>
      <c r="J3335" s="149">
        <v>0.24</v>
      </c>
    </row>
    <row r="3336" spans="1:10" x14ac:dyDescent="0.25">
      <c r="A3336" s="173" t="s">
        <v>1049</v>
      </c>
      <c r="B3336" s="146" t="s">
        <v>1985</v>
      </c>
      <c r="C3336" s="173" t="s">
        <v>180</v>
      </c>
      <c r="D3336" s="173" t="s">
        <v>1986</v>
      </c>
      <c r="E3336" s="349" t="s">
        <v>1052</v>
      </c>
      <c r="F3336" s="349"/>
      <c r="G3336" s="147" t="s">
        <v>187</v>
      </c>
      <c r="H3336" s="148">
        <v>1</v>
      </c>
      <c r="I3336" s="149">
        <v>272.58</v>
      </c>
      <c r="J3336" s="149">
        <v>272.58</v>
      </c>
    </row>
    <row r="3337" spans="1:10" ht="38.25" x14ac:dyDescent="0.25">
      <c r="A3337" s="173" t="s">
        <v>1049</v>
      </c>
      <c r="B3337" s="146" t="s">
        <v>1967</v>
      </c>
      <c r="C3337" s="173" t="s">
        <v>180</v>
      </c>
      <c r="D3337" s="173" t="s">
        <v>1968</v>
      </c>
      <c r="E3337" s="349" t="s">
        <v>1052</v>
      </c>
      <c r="F3337" s="349"/>
      <c r="G3337" s="147" t="s">
        <v>187</v>
      </c>
      <c r="H3337" s="148">
        <v>2</v>
      </c>
      <c r="I3337" s="149">
        <v>10.63</v>
      </c>
      <c r="J3337" s="149">
        <v>21.26</v>
      </c>
    </row>
    <row r="3338" spans="1:10" ht="25.5" x14ac:dyDescent="0.25">
      <c r="A3338" s="173" t="s">
        <v>1049</v>
      </c>
      <c r="B3338" s="146" t="s">
        <v>1987</v>
      </c>
      <c r="C3338" s="173" t="s">
        <v>180</v>
      </c>
      <c r="D3338" s="173" t="s">
        <v>1988</v>
      </c>
      <c r="E3338" s="349" t="s">
        <v>1052</v>
      </c>
      <c r="F3338" s="349"/>
      <c r="G3338" s="147" t="s">
        <v>187</v>
      </c>
      <c r="H3338" s="148">
        <v>1</v>
      </c>
      <c r="I3338" s="149">
        <v>49.56</v>
      </c>
      <c r="J3338" s="149">
        <v>49.56</v>
      </c>
    </row>
    <row r="3339" spans="1:10" x14ac:dyDescent="0.25">
      <c r="A3339" s="169"/>
      <c r="B3339" s="169"/>
      <c r="C3339" s="169"/>
      <c r="D3339" s="169"/>
      <c r="E3339" s="169" t="s">
        <v>1053</v>
      </c>
      <c r="F3339" s="150">
        <v>94.42</v>
      </c>
      <c r="G3339" s="169" t="s">
        <v>1054</v>
      </c>
      <c r="H3339" s="150">
        <v>0</v>
      </c>
      <c r="I3339" s="169" t="s">
        <v>1055</v>
      </c>
      <c r="J3339" s="150">
        <v>94.42</v>
      </c>
    </row>
    <row r="3340" spans="1:10" ht="14.45" customHeight="1" x14ac:dyDescent="0.25">
      <c r="A3340" s="169"/>
      <c r="B3340" s="169"/>
      <c r="C3340" s="169"/>
      <c r="D3340" s="169"/>
      <c r="E3340" s="169" t="s">
        <v>2581</v>
      </c>
      <c r="F3340" s="150">
        <v>0</v>
      </c>
      <c r="G3340" s="169"/>
      <c r="H3340" s="351" t="s">
        <v>2582</v>
      </c>
      <c r="I3340" s="351"/>
      <c r="J3340" s="150">
        <v>483.37</v>
      </c>
    </row>
    <row r="3341" spans="1:10" ht="15.75" thickBot="1" x14ac:dyDescent="0.3">
      <c r="A3341" s="161"/>
      <c r="B3341" s="161"/>
      <c r="C3341" s="161"/>
      <c r="D3341" s="161"/>
      <c r="E3341" s="161"/>
      <c r="F3341" s="161"/>
      <c r="G3341" s="161" t="s">
        <v>1056</v>
      </c>
      <c r="H3341" s="151">
        <v>8</v>
      </c>
      <c r="I3341" s="161" t="s">
        <v>1057</v>
      </c>
      <c r="J3341" s="162">
        <v>3866.96</v>
      </c>
    </row>
    <row r="3342" spans="1:10" ht="15.75" thickTop="1" x14ac:dyDescent="0.25">
      <c r="A3342" s="152"/>
      <c r="B3342" s="152"/>
      <c r="C3342" s="152"/>
      <c r="D3342" s="152"/>
      <c r="E3342" s="152"/>
      <c r="F3342" s="152"/>
      <c r="G3342" s="152"/>
      <c r="H3342" s="152"/>
      <c r="I3342" s="152"/>
      <c r="J3342" s="152"/>
    </row>
    <row r="3343" spans="1:10" x14ac:dyDescent="0.25">
      <c r="A3343" s="170" t="s">
        <v>2321</v>
      </c>
      <c r="B3343" s="139" t="s">
        <v>1029</v>
      </c>
      <c r="C3343" s="170" t="s">
        <v>1030</v>
      </c>
      <c r="D3343" s="170" t="s">
        <v>1031</v>
      </c>
      <c r="E3343" s="352" t="s">
        <v>1032</v>
      </c>
      <c r="F3343" s="352"/>
      <c r="G3343" s="140" t="s">
        <v>1033</v>
      </c>
      <c r="H3343" s="139" t="s">
        <v>1034</v>
      </c>
      <c r="I3343" s="139" t="s">
        <v>1035</v>
      </c>
      <c r="J3343" s="139" t="s">
        <v>1036</v>
      </c>
    </row>
    <row r="3344" spans="1:10" ht="38.25" x14ac:dyDescent="0.25">
      <c r="A3344" s="171" t="s">
        <v>1037</v>
      </c>
      <c r="B3344" s="136" t="s">
        <v>622</v>
      </c>
      <c r="C3344" s="171" t="s">
        <v>180</v>
      </c>
      <c r="D3344" s="171" t="s">
        <v>623</v>
      </c>
      <c r="E3344" s="353" t="s">
        <v>1146</v>
      </c>
      <c r="F3344" s="353"/>
      <c r="G3344" s="137" t="s">
        <v>184</v>
      </c>
      <c r="H3344" s="141">
        <v>1</v>
      </c>
      <c r="I3344" s="138">
        <v>8.8000000000000007</v>
      </c>
      <c r="J3344" s="138">
        <v>8.8000000000000007</v>
      </c>
    </row>
    <row r="3345" spans="1:10" ht="39.6" customHeight="1" x14ac:dyDescent="0.25">
      <c r="A3345" s="172" t="s">
        <v>1039</v>
      </c>
      <c r="B3345" s="142" t="s">
        <v>1989</v>
      </c>
      <c r="C3345" s="172" t="s">
        <v>180</v>
      </c>
      <c r="D3345" s="172" t="s">
        <v>1990</v>
      </c>
      <c r="E3345" s="350" t="s">
        <v>1256</v>
      </c>
      <c r="F3345" s="350"/>
      <c r="G3345" s="143" t="s">
        <v>1257</v>
      </c>
      <c r="H3345" s="144">
        <v>6.25E-2</v>
      </c>
      <c r="I3345" s="145">
        <v>111.46</v>
      </c>
      <c r="J3345" s="145">
        <v>6.96</v>
      </c>
    </row>
    <row r="3346" spans="1:10" ht="25.5" x14ac:dyDescent="0.25">
      <c r="A3346" s="172" t="s">
        <v>1039</v>
      </c>
      <c r="B3346" s="142" t="s">
        <v>1063</v>
      </c>
      <c r="C3346" s="172" t="s">
        <v>180</v>
      </c>
      <c r="D3346" s="172" t="s">
        <v>1064</v>
      </c>
      <c r="E3346" s="350" t="s">
        <v>1042</v>
      </c>
      <c r="F3346" s="350"/>
      <c r="G3346" s="143" t="s">
        <v>1043</v>
      </c>
      <c r="H3346" s="144">
        <v>0.125</v>
      </c>
      <c r="I3346" s="145">
        <v>14.76</v>
      </c>
      <c r="J3346" s="145">
        <v>1.84</v>
      </c>
    </row>
    <row r="3347" spans="1:10" x14ac:dyDescent="0.25">
      <c r="A3347" s="169"/>
      <c r="B3347" s="169"/>
      <c r="C3347" s="169"/>
      <c r="D3347" s="169"/>
      <c r="E3347" s="169" t="s">
        <v>1053</v>
      </c>
      <c r="F3347" s="150">
        <v>2.68</v>
      </c>
      <c r="G3347" s="169" t="s">
        <v>1054</v>
      </c>
      <c r="H3347" s="150">
        <v>0</v>
      </c>
      <c r="I3347" s="169" t="s">
        <v>1055</v>
      </c>
      <c r="J3347" s="150">
        <v>2.68</v>
      </c>
    </row>
    <row r="3348" spans="1:10" ht="14.45" customHeight="1" x14ac:dyDescent="0.25">
      <c r="A3348" s="169"/>
      <c r="B3348" s="169"/>
      <c r="C3348" s="169"/>
      <c r="D3348" s="169"/>
      <c r="E3348" s="169" t="s">
        <v>2581</v>
      </c>
      <c r="F3348" s="150">
        <v>0</v>
      </c>
      <c r="G3348" s="169"/>
      <c r="H3348" s="351" t="s">
        <v>2582</v>
      </c>
      <c r="I3348" s="351"/>
      <c r="J3348" s="150">
        <v>8.8000000000000007</v>
      </c>
    </row>
    <row r="3349" spans="1:10" ht="15.75" thickBot="1" x14ac:dyDescent="0.3">
      <c r="A3349" s="161"/>
      <c r="B3349" s="161"/>
      <c r="C3349" s="161"/>
      <c r="D3349" s="161"/>
      <c r="E3349" s="161"/>
      <c r="F3349" s="161"/>
      <c r="G3349" s="161" t="s">
        <v>1056</v>
      </c>
      <c r="H3349" s="151">
        <v>39.35</v>
      </c>
      <c r="I3349" s="161" t="s">
        <v>1057</v>
      </c>
      <c r="J3349" s="162">
        <v>346.28</v>
      </c>
    </row>
    <row r="3350" spans="1:10" ht="15.75" thickTop="1" x14ac:dyDescent="0.25">
      <c r="A3350" s="152"/>
      <c r="B3350" s="152"/>
      <c r="C3350" s="152"/>
      <c r="D3350" s="152"/>
      <c r="E3350" s="152"/>
      <c r="F3350" s="152"/>
      <c r="G3350" s="152"/>
      <c r="H3350" s="152"/>
      <c r="I3350" s="152"/>
      <c r="J3350" s="152"/>
    </row>
    <row r="3351" spans="1:10" x14ac:dyDescent="0.25">
      <c r="A3351" s="170" t="s">
        <v>2322</v>
      </c>
      <c r="B3351" s="139" t="s">
        <v>1029</v>
      </c>
      <c r="C3351" s="170" t="s">
        <v>1030</v>
      </c>
      <c r="D3351" s="170" t="s">
        <v>1031</v>
      </c>
      <c r="E3351" s="352" t="s">
        <v>1032</v>
      </c>
      <c r="F3351" s="352"/>
      <c r="G3351" s="140" t="s">
        <v>1033</v>
      </c>
      <c r="H3351" s="139" t="s">
        <v>1034</v>
      </c>
      <c r="I3351" s="139" t="s">
        <v>1035</v>
      </c>
      <c r="J3351" s="139" t="s">
        <v>1036</v>
      </c>
    </row>
    <row r="3352" spans="1:10" ht="38.25" x14ac:dyDescent="0.25">
      <c r="A3352" s="171" t="s">
        <v>1037</v>
      </c>
      <c r="B3352" s="136" t="s">
        <v>624</v>
      </c>
      <c r="C3352" s="171" t="s">
        <v>180</v>
      </c>
      <c r="D3352" s="171" t="s">
        <v>625</v>
      </c>
      <c r="E3352" s="353" t="s">
        <v>1146</v>
      </c>
      <c r="F3352" s="353"/>
      <c r="G3352" s="137" t="s">
        <v>184</v>
      </c>
      <c r="H3352" s="141">
        <v>1</v>
      </c>
      <c r="I3352" s="138">
        <v>210.8</v>
      </c>
      <c r="J3352" s="138">
        <v>210.8</v>
      </c>
    </row>
    <row r="3353" spans="1:10" ht="26.45" customHeight="1" x14ac:dyDescent="0.25">
      <c r="A3353" s="172" t="s">
        <v>1039</v>
      </c>
      <c r="B3353" s="142" t="s">
        <v>1563</v>
      </c>
      <c r="C3353" s="172" t="s">
        <v>180</v>
      </c>
      <c r="D3353" s="172" t="s">
        <v>1564</v>
      </c>
      <c r="E3353" s="350" t="s">
        <v>1256</v>
      </c>
      <c r="F3353" s="350"/>
      <c r="G3353" s="143" t="s">
        <v>1257</v>
      </c>
      <c r="H3353" s="144">
        <v>6.9000000000000006E-2</v>
      </c>
      <c r="I3353" s="145">
        <v>26.04</v>
      </c>
      <c r="J3353" s="145">
        <v>1.79</v>
      </c>
    </row>
    <row r="3354" spans="1:10" ht="26.45" customHeight="1" x14ac:dyDescent="0.25">
      <c r="A3354" s="172" t="s">
        <v>1039</v>
      </c>
      <c r="B3354" s="142" t="s">
        <v>1565</v>
      </c>
      <c r="C3354" s="172" t="s">
        <v>180</v>
      </c>
      <c r="D3354" s="172" t="s">
        <v>1566</v>
      </c>
      <c r="E3354" s="350" t="s">
        <v>1256</v>
      </c>
      <c r="F3354" s="350"/>
      <c r="G3354" s="143" t="s">
        <v>1260</v>
      </c>
      <c r="H3354" s="144">
        <v>6.4000000000000001E-2</v>
      </c>
      <c r="I3354" s="145">
        <v>20.85</v>
      </c>
      <c r="J3354" s="145">
        <v>1.33</v>
      </c>
    </row>
    <row r="3355" spans="1:10" ht="25.5" x14ac:dyDescent="0.25">
      <c r="A3355" s="172" t="s">
        <v>1039</v>
      </c>
      <c r="B3355" s="142" t="s">
        <v>1298</v>
      </c>
      <c r="C3355" s="172" t="s">
        <v>180</v>
      </c>
      <c r="D3355" s="172" t="s">
        <v>1299</v>
      </c>
      <c r="E3355" s="350" t="s">
        <v>1042</v>
      </c>
      <c r="F3355" s="350"/>
      <c r="G3355" s="143" t="s">
        <v>1043</v>
      </c>
      <c r="H3355" s="144">
        <v>2.5459999999999998</v>
      </c>
      <c r="I3355" s="145">
        <v>20.81</v>
      </c>
      <c r="J3355" s="145">
        <v>52.98</v>
      </c>
    </row>
    <row r="3356" spans="1:10" ht="25.5" x14ac:dyDescent="0.25">
      <c r="A3356" s="172" t="s">
        <v>1039</v>
      </c>
      <c r="B3356" s="142" t="s">
        <v>1063</v>
      </c>
      <c r="C3356" s="172" t="s">
        <v>180</v>
      </c>
      <c r="D3356" s="172" t="s">
        <v>1064</v>
      </c>
      <c r="E3356" s="350" t="s">
        <v>1042</v>
      </c>
      <c r="F3356" s="350"/>
      <c r="G3356" s="143" t="s">
        <v>1043</v>
      </c>
      <c r="H3356" s="144">
        <v>3.819</v>
      </c>
      <c r="I3356" s="145">
        <v>14.76</v>
      </c>
      <c r="J3356" s="145">
        <v>56.36</v>
      </c>
    </row>
    <row r="3357" spans="1:10" ht="25.5" x14ac:dyDescent="0.25">
      <c r="A3357" s="173" t="s">
        <v>1049</v>
      </c>
      <c r="B3357" s="146" t="s">
        <v>1991</v>
      </c>
      <c r="C3357" s="173" t="s">
        <v>180</v>
      </c>
      <c r="D3357" s="173" t="s">
        <v>1992</v>
      </c>
      <c r="E3357" s="349" t="s">
        <v>1052</v>
      </c>
      <c r="F3357" s="349"/>
      <c r="G3357" s="147" t="s">
        <v>184</v>
      </c>
      <c r="H3357" s="148">
        <v>1.1000000000000001</v>
      </c>
      <c r="I3357" s="149">
        <v>89.4</v>
      </c>
      <c r="J3357" s="149">
        <v>98.34</v>
      </c>
    </row>
    <row r="3358" spans="1:10" x14ac:dyDescent="0.25">
      <c r="A3358" s="169"/>
      <c r="B3358" s="169"/>
      <c r="C3358" s="169"/>
      <c r="D3358" s="169"/>
      <c r="E3358" s="169" t="s">
        <v>1053</v>
      </c>
      <c r="F3358" s="150">
        <v>89.61</v>
      </c>
      <c r="G3358" s="169" t="s">
        <v>1054</v>
      </c>
      <c r="H3358" s="150">
        <v>0</v>
      </c>
      <c r="I3358" s="169" t="s">
        <v>1055</v>
      </c>
      <c r="J3358" s="150">
        <v>89.61</v>
      </c>
    </row>
    <row r="3359" spans="1:10" ht="14.45" customHeight="1" x14ac:dyDescent="0.25">
      <c r="A3359" s="169"/>
      <c r="B3359" s="169"/>
      <c r="C3359" s="169"/>
      <c r="D3359" s="169"/>
      <c r="E3359" s="169" t="s">
        <v>2581</v>
      </c>
      <c r="F3359" s="150">
        <v>0</v>
      </c>
      <c r="G3359" s="169"/>
      <c r="H3359" s="351" t="s">
        <v>2582</v>
      </c>
      <c r="I3359" s="351"/>
      <c r="J3359" s="150">
        <v>210.8</v>
      </c>
    </row>
    <row r="3360" spans="1:10" ht="15.75" thickBot="1" x14ac:dyDescent="0.3">
      <c r="A3360" s="161"/>
      <c r="B3360" s="161"/>
      <c r="C3360" s="161"/>
      <c r="D3360" s="161"/>
      <c r="E3360" s="161"/>
      <c r="F3360" s="161"/>
      <c r="G3360" s="161" t="s">
        <v>1056</v>
      </c>
      <c r="H3360" s="151">
        <v>3.99</v>
      </c>
      <c r="I3360" s="161" t="s">
        <v>1057</v>
      </c>
      <c r="J3360" s="162">
        <v>841.09</v>
      </c>
    </row>
    <row r="3361" spans="1:10" ht="15.75" thickTop="1" x14ac:dyDescent="0.25">
      <c r="A3361" s="152"/>
      <c r="B3361" s="152"/>
      <c r="C3361" s="152"/>
      <c r="D3361" s="152"/>
      <c r="E3361" s="152"/>
      <c r="F3361" s="152"/>
      <c r="G3361" s="152"/>
      <c r="H3361" s="152"/>
      <c r="I3361" s="152"/>
      <c r="J3361" s="152"/>
    </row>
    <row r="3362" spans="1:10" x14ac:dyDescent="0.25">
      <c r="A3362" s="170" t="s">
        <v>2323</v>
      </c>
      <c r="B3362" s="139" t="s">
        <v>1029</v>
      </c>
      <c r="C3362" s="170" t="s">
        <v>1030</v>
      </c>
      <c r="D3362" s="170" t="s">
        <v>1031</v>
      </c>
      <c r="E3362" s="352" t="s">
        <v>1032</v>
      </c>
      <c r="F3362" s="352"/>
      <c r="G3362" s="140" t="s">
        <v>1033</v>
      </c>
      <c r="H3362" s="139" t="s">
        <v>1034</v>
      </c>
      <c r="I3362" s="139" t="s">
        <v>1035</v>
      </c>
      <c r="J3362" s="139" t="s">
        <v>1036</v>
      </c>
    </row>
    <row r="3363" spans="1:10" ht="26.45" customHeight="1" x14ac:dyDescent="0.25">
      <c r="A3363" s="171" t="s">
        <v>1037</v>
      </c>
      <c r="B3363" s="136" t="s">
        <v>626</v>
      </c>
      <c r="C3363" s="171" t="s">
        <v>180</v>
      </c>
      <c r="D3363" s="171" t="s">
        <v>627</v>
      </c>
      <c r="E3363" s="353" t="s">
        <v>1146</v>
      </c>
      <c r="F3363" s="353"/>
      <c r="G3363" s="137" t="s">
        <v>184</v>
      </c>
      <c r="H3363" s="141">
        <v>1</v>
      </c>
      <c r="I3363" s="138">
        <v>23.24</v>
      </c>
      <c r="J3363" s="138">
        <v>23.24</v>
      </c>
    </row>
    <row r="3364" spans="1:10" ht="26.45" customHeight="1" x14ac:dyDescent="0.25">
      <c r="A3364" s="172" t="s">
        <v>1039</v>
      </c>
      <c r="B3364" s="142" t="s">
        <v>1563</v>
      </c>
      <c r="C3364" s="172" t="s">
        <v>180</v>
      </c>
      <c r="D3364" s="172" t="s">
        <v>1564</v>
      </c>
      <c r="E3364" s="350" t="s">
        <v>1256</v>
      </c>
      <c r="F3364" s="350"/>
      <c r="G3364" s="143" t="s">
        <v>1257</v>
      </c>
      <c r="H3364" s="144">
        <v>0.27400000000000002</v>
      </c>
      <c r="I3364" s="145">
        <v>26.04</v>
      </c>
      <c r="J3364" s="145">
        <v>7.13</v>
      </c>
    </row>
    <row r="3365" spans="1:10" ht="26.45" customHeight="1" x14ac:dyDescent="0.25">
      <c r="A3365" s="172" t="s">
        <v>1039</v>
      </c>
      <c r="B3365" s="142" t="s">
        <v>1565</v>
      </c>
      <c r="C3365" s="172" t="s">
        <v>180</v>
      </c>
      <c r="D3365" s="172" t="s">
        <v>1566</v>
      </c>
      <c r="E3365" s="350" t="s">
        <v>1256</v>
      </c>
      <c r="F3365" s="350"/>
      <c r="G3365" s="143" t="s">
        <v>1260</v>
      </c>
      <c r="H3365" s="144">
        <v>0.254</v>
      </c>
      <c r="I3365" s="145">
        <v>20.85</v>
      </c>
      <c r="J3365" s="145">
        <v>5.29</v>
      </c>
    </row>
    <row r="3366" spans="1:10" ht="26.45" customHeight="1" x14ac:dyDescent="0.25">
      <c r="A3366" s="172" t="s">
        <v>1039</v>
      </c>
      <c r="B3366" s="142" t="s">
        <v>1567</v>
      </c>
      <c r="C3366" s="172" t="s">
        <v>180</v>
      </c>
      <c r="D3366" s="172" t="s">
        <v>1568</v>
      </c>
      <c r="E3366" s="350" t="s">
        <v>1146</v>
      </c>
      <c r="F3366" s="350"/>
      <c r="G3366" s="143" t="s">
        <v>184</v>
      </c>
      <c r="H3366" s="144">
        <v>1</v>
      </c>
      <c r="I3366" s="145">
        <v>1.23</v>
      </c>
      <c r="J3366" s="145">
        <v>1.23</v>
      </c>
    </row>
    <row r="3367" spans="1:10" ht="25.5" x14ac:dyDescent="0.25">
      <c r="A3367" s="172" t="s">
        <v>1039</v>
      </c>
      <c r="B3367" s="142" t="s">
        <v>1063</v>
      </c>
      <c r="C3367" s="172" t="s">
        <v>180</v>
      </c>
      <c r="D3367" s="172" t="s">
        <v>1064</v>
      </c>
      <c r="E3367" s="350" t="s">
        <v>1042</v>
      </c>
      <c r="F3367" s="350"/>
      <c r="G3367" s="143" t="s">
        <v>1043</v>
      </c>
      <c r="H3367" s="144">
        <v>0.65</v>
      </c>
      <c r="I3367" s="145">
        <v>14.76</v>
      </c>
      <c r="J3367" s="145">
        <v>9.59</v>
      </c>
    </row>
    <row r="3368" spans="1:10" x14ac:dyDescent="0.25">
      <c r="A3368" s="169"/>
      <c r="B3368" s="169"/>
      <c r="C3368" s="169"/>
      <c r="D3368" s="169"/>
      <c r="E3368" s="169" t="s">
        <v>1053</v>
      </c>
      <c r="F3368" s="150">
        <v>16.79</v>
      </c>
      <c r="G3368" s="169" t="s">
        <v>1054</v>
      </c>
      <c r="H3368" s="150">
        <v>0</v>
      </c>
      <c r="I3368" s="169" t="s">
        <v>1055</v>
      </c>
      <c r="J3368" s="150">
        <v>16.79</v>
      </c>
    </row>
    <row r="3369" spans="1:10" ht="14.45" customHeight="1" x14ac:dyDescent="0.25">
      <c r="A3369" s="169"/>
      <c r="B3369" s="169"/>
      <c r="C3369" s="169"/>
      <c r="D3369" s="169"/>
      <c r="E3369" s="169" t="s">
        <v>2581</v>
      </c>
      <c r="F3369" s="150">
        <v>0</v>
      </c>
      <c r="G3369" s="169"/>
      <c r="H3369" s="351" t="s">
        <v>2582</v>
      </c>
      <c r="I3369" s="351"/>
      <c r="J3369" s="150">
        <v>23.24</v>
      </c>
    </row>
    <row r="3370" spans="1:10" ht="15.75" thickBot="1" x14ac:dyDescent="0.3">
      <c r="A3370" s="161"/>
      <c r="B3370" s="161"/>
      <c r="C3370" s="161"/>
      <c r="D3370" s="161"/>
      <c r="E3370" s="161"/>
      <c r="F3370" s="161"/>
      <c r="G3370" s="161" t="s">
        <v>1056</v>
      </c>
      <c r="H3370" s="151">
        <v>35.96</v>
      </c>
      <c r="I3370" s="161" t="s">
        <v>1057</v>
      </c>
      <c r="J3370" s="162">
        <v>835.71</v>
      </c>
    </row>
    <row r="3371" spans="1:10" ht="15.75" thickTop="1" x14ac:dyDescent="0.25">
      <c r="A3371" s="152"/>
      <c r="B3371" s="152"/>
      <c r="C3371" s="152"/>
      <c r="D3371" s="152"/>
      <c r="E3371" s="152"/>
      <c r="F3371" s="152"/>
      <c r="G3371" s="152"/>
      <c r="H3371" s="152"/>
      <c r="I3371" s="152"/>
      <c r="J3371" s="152"/>
    </row>
    <row r="3372" spans="1:10" x14ac:dyDescent="0.25">
      <c r="A3372" s="170" t="s">
        <v>2324</v>
      </c>
      <c r="B3372" s="139" t="s">
        <v>1029</v>
      </c>
      <c r="C3372" s="170" t="s">
        <v>1030</v>
      </c>
      <c r="D3372" s="170" t="s">
        <v>1031</v>
      </c>
      <c r="E3372" s="352" t="s">
        <v>1032</v>
      </c>
      <c r="F3372" s="352"/>
      <c r="G3372" s="140" t="s">
        <v>1033</v>
      </c>
      <c r="H3372" s="139" t="s">
        <v>1034</v>
      </c>
      <c r="I3372" s="139" t="s">
        <v>1035</v>
      </c>
      <c r="J3372" s="139" t="s">
        <v>1036</v>
      </c>
    </row>
    <row r="3373" spans="1:10" ht="26.45" customHeight="1" x14ac:dyDescent="0.25">
      <c r="A3373" s="171" t="s">
        <v>1037</v>
      </c>
      <c r="B3373" s="136" t="s">
        <v>2325</v>
      </c>
      <c r="C3373" s="171" t="s">
        <v>180</v>
      </c>
      <c r="D3373" s="171" t="s">
        <v>2326</v>
      </c>
      <c r="E3373" s="353" t="s">
        <v>1129</v>
      </c>
      <c r="F3373" s="353"/>
      <c r="G3373" s="137" t="s">
        <v>187</v>
      </c>
      <c r="H3373" s="141">
        <v>1</v>
      </c>
      <c r="I3373" s="138">
        <v>3321.16</v>
      </c>
      <c r="J3373" s="138">
        <v>3321.16</v>
      </c>
    </row>
    <row r="3374" spans="1:10" ht="51" x14ac:dyDescent="0.25">
      <c r="A3374" s="172" t="s">
        <v>1039</v>
      </c>
      <c r="B3374" s="142" t="s">
        <v>1746</v>
      </c>
      <c r="C3374" s="172" t="s">
        <v>180</v>
      </c>
      <c r="D3374" s="172" t="s">
        <v>1747</v>
      </c>
      <c r="E3374" s="350" t="s">
        <v>1256</v>
      </c>
      <c r="F3374" s="350"/>
      <c r="G3374" s="143" t="s">
        <v>1257</v>
      </c>
      <c r="H3374" s="144">
        <v>0.72570000000000001</v>
      </c>
      <c r="I3374" s="145">
        <v>85.62</v>
      </c>
      <c r="J3374" s="145">
        <v>62.13</v>
      </c>
    </row>
    <row r="3375" spans="1:10" ht="51" x14ac:dyDescent="0.25">
      <c r="A3375" s="172" t="s">
        <v>1039</v>
      </c>
      <c r="B3375" s="142" t="s">
        <v>1748</v>
      </c>
      <c r="C3375" s="172" t="s">
        <v>180</v>
      </c>
      <c r="D3375" s="172" t="s">
        <v>1749</v>
      </c>
      <c r="E3375" s="350" t="s">
        <v>1256</v>
      </c>
      <c r="F3375" s="350"/>
      <c r="G3375" s="143" t="s">
        <v>1260</v>
      </c>
      <c r="H3375" s="144">
        <v>2.4411</v>
      </c>
      <c r="I3375" s="145">
        <v>38.659999999999997</v>
      </c>
      <c r="J3375" s="145">
        <v>94.37</v>
      </c>
    </row>
    <row r="3376" spans="1:10" ht="26.45" customHeight="1" x14ac:dyDescent="0.25">
      <c r="A3376" s="172" t="s">
        <v>1039</v>
      </c>
      <c r="B3376" s="142" t="s">
        <v>2857</v>
      </c>
      <c r="C3376" s="172" t="s">
        <v>180</v>
      </c>
      <c r="D3376" s="172" t="s">
        <v>2858</v>
      </c>
      <c r="E3376" s="350" t="s">
        <v>1078</v>
      </c>
      <c r="F3376" s="350"/>
      <c r="G3376" s="143" t="s">
        <v>184</v>
      </c>
      <c r="H3376" s="144">
        <v>0.38140000000000002</v>
      </c>
      <c r="I3376" s="145">
        <v>1287.97</v>
      </c>
      <c r="J3376" s="145">
        <v>491.23</v>
      </c>
    </row>
    <row r="3377" spans="1:10" ht="38.25" x14ac:dyDescent="0.25">
      <c r="A3377" s="172" t="s">
        <v>1039</v>
      </c>
      <c r="B3377" s="142" t="s">
        <v>2859</v>
      </c>
      <c r="C3377" s="172" t="s">
        <v>180</v>
      </c>
      <c r="D3377" s="172" t="s">
        <v>2860</v>
      </c>
      <c r="E3377" s="350" t="s">
        <v>1078</v>
      </c>
      <c r="F3377" s="350"/>
      <c r="G3377" s="143" t="s">
        <v>184</v>
      </c>
      <c r="H3377" s="144">
        <v>1.54E-2</v>
      </c>
      <c r="I3377" s="145">
        <v>2992.92</v>
      </c>
      <c r="J3377" s="145">
        <v>46.09</v>
      </c>
    </row>
    <row r="3378" spans="1:10" ht="38.25" x14ac:dyDescent="0.25">
      <c r="A3378" s="172" t="s">
        <v>1039</v>
      </c>
      <c r="B3378" s="142" t="s">
        <v>2861</v>
      </c>
      <c r="C3378" s="172" t="s">
        <v>180</v>
      </c>
      <c r="D3378" s="172" t="s">
        <v>2862</v>
      </c>
      <c r="E3378" s="350" t="s">
        <v>1146</v>
      </c>
      <c r="F3378" s="350"/>
      <c r="G3378" s="143" t="s">
        <v>184</v>
      </c>
      <c r="H3378" s="144">
        <v>0.56410000000000005</v>
      </c>
      <c r="I3378" s="145">
        <v>147.47999999999999</v>
      </c>
      <c r="J3378" s="145">
        <v>83.19</v>
      </c>
    </row>
    <row r="3379" spans="1:10" ht="38.25" x14ac:dyDescent="0.25">
      <c r="A3379" s="172" t="s">
        <v>1039</v>
      </c>
      <c r="B3379" s="142" t="s">
        <v>2827</v>
      </c>
      <c r="C3379" s="172" t="s">
        <v>180</v>
      </c>
      <c r="D3379" s="172" t="s">
        <v>2828</v>
      </c>
      <c r="E3379" s="350" t="s">
        <v>1042</v>
      </c>
      <c r="F3379" s="350"/>
      <c r="G3379" s="143" t="s">
        <v>184</v>
      </c>
      <c r="H3379" s="144">
        <v>0.51639999999999997</v>
      </c>
      <c r="I3379" s="145">
        <v>411.08</v>
      </c>
      <c r="J3379" s="145">
        <v>212.28</v>
      </c>
    </row>
    <row r="3380" spans="1:10" ht="25.5" x14ac:dyDescent="0.25">
      <c r="A3380" s="172" t="s">
        <v>1039</v>
      </c>
      <c r="B3380" s="142" t="s">
        <v>1063</v>
      </c>
      <c r="C3380" s="172" t="s">
        <v>180</v>
      </c>
      <c r="D3380" s="172" t="s">
        <v>1064</v>
      </c>
      <c r="E3380" s="350" t="s">
        <v>1042</v>
      </c>
      <c r="F3380" s="350"/>
      <c r="G3380" s="143" t="s">
        <v>1043</v>
      </c>
      <c r="H3380" s="144">
        <v>6.9999000000000002</v>
      </c>
      <c r="I3380" s="145">
        <v>14.76</v>
      </c>
      <c r="J3380" s="145">
        <v>103.31</v>
      </c>
    </row>
    <row r="3381" spans="1:10" ht="25.5" x14ac:dyDescent="0.25">
      <c r="A3381" s="172" t="s">
        <v>1039</v>
      </c>
      <c r="B3381" s="142" t="s">
        <v>1298</v>
      </c>
      <c r="C3381" s="172" t="s">
        <v>180</v>
      </c>
      <c r="D3381" s="172" t="s">
        <v>1299</v>
      </c>
      <c r="E3381" s="350" t="s">
        <v>1042</v>
      </c>
      <c r="F3381" s="350"/>
      <c r="G3381" s="143" t="s">
        <v>1043</v>
      </c>
      <c r="H3381" s="144">
        <v>6.9999000000000002</v>
      </c>
      <c r="I3381" s="145">
        <v>20.81</v>
      </c>
      <c r="J3381" s="145">
        <v>145.66</v>
      </c>
    </row>
    <row r="3382" spans="1:10" x14ac:dyDescent="0.25">
      <c r="A3382" s="173" t="s">
        <v>1049</v>
      </c>
      <c r="B3382" s="146" t="s">
        <v>2863</v>
      </c>
      <c r="C3382" s="173" t="s">
        <v>180</v>
      </c>
      <c r="D3382" s="173" t="s">
        <v>2864</v>
      </c>
      <c r="E3382" s="349" t="s">
        <v>1052</v>
      </c>
      <c r="F3382" s="349"/>
      <c r="G3382" s="147" t="s">
        <v>187</v>
      </c>
      <c r="H3382" s="148">
        <v>6</v>
      </c>
      <c r="I3382" s="149">
        <v>347.15</v>
      </c>
      <c r="J3382" s="149">
        <v>2082.9</v>
      </c>
    </row>
    <row r="3383" spans="1:10" x14ac:dyDescent="0.25">
      <c r="A3383" s="169"/>
      <c r="B3383" s="169"/>
      <c r="C3383" s="169"/>
      <c r="D3383" s="169"/>
      <c r="E3383" s="169" t="s">
        <v>1053</v>
      </c>
      <c r="F3383" s="150">
        <v>520.16999999999996</v>
      </c>
      <c r="G3383" s="169" t="s">
        <v>1054</v>
      </c>
      <c r="H3383" s="150">
        <v>0</v>
      </c>
      <c r="I3383" s="169" t="s">
        <v>1055</v>
      </c>
      <c r="J3383" s="150">
        <v>520.16999999999996</v>
      </c>
    </row>
    <row r="3384" spans="1:10" ht="14.45" customHeight="1" x14ac:dyDescent="0.25">
      <c r="A3384" s="169"/>
      <c r="B3384" s="169"/>
      <c r="C3384" s="169"/>
      <c r="D3384" s="169"/>
      <c r="E3384" s="169" t="s">
        <v>2581</v>
      </c>
      <c r="F3384" s="150">
        <v>0</v>
      </c>
      <c r="G3384" s="169"/>
      <c r="H3384" s="351" t="s">
        <v>2582</v>
      </c>
      <c r="I3384" s="351"/>
      <c r="J3384" s="150">
        <v>3321.16</v>
      </c>
    </row>
    <row r="3385" spans="1:10" ht="15.75" thickBot="1" x14ac:dyDescent="0.3">
      <c r="A3385" s="161"/>
      <c r="B3385" s="161"/>
      <c r="C3385" s="161"/>
      <c r="D3385" s="161"/>
      <c r="E3385" s="161"/>
      <c r="F3385" s="161"/>
      <c r="G3385" s="161" t="s">
        <v>1056</v>
      </c>
      <c r="H3385" s="151">
        <v>1</v>
      </c>
      <c r="I3385" s="161" t="s">
        <v>1057</v>
      </c>
      <c r="J3385" s="162">
        <v>3321.16</v>
      </c>
    </row>
    <row r="3386" spans="1:10" ht="15.75" thickTop="1" x14ac:dyDescent="0.25">
      <c r="A3386" s="152"/>
      <c r="B3386" s="152"/>
      <c r="C3386" s="152"/>
      <c r="D3386" s="152"/>
      <c r="E3386" s="152"/>
      <c r="F3386" s="152"/>
      <c r="G3386" s="152"/>
      <c r="H3386" s="152"/>
      <c r="I3386" s="152"/>
      <c r="J3386" s="152"/>
    </row>
    <row r="3387" spans="1:10" x14ac:dyDescent="0.25">
      <c r="A3387" s="170" t="s">
        <v>2327</v>
      </c>
      <c r="B3387" s="139" t="s">
        <v>1029</v>
      </c>
      <c r="C3387" s="170" t="s">
        <v>1030</v>
      </c>
      <c r="D3387" s="170" t="s">
        <v>1031</v>
      </c>
      <c r="E3387" s="352" t="s">
        <v>1032</v>
      </c>
      <c r="F3387" s="352"/>
      <c r="G3387" s="140" t="s">
        <v>1033</v>
      </c>
      <c r="H3387" s="139" t="s">
        <v>1034</v>
      </c>
      <c r="I3387" s="139" t="s">
        <v>1035</v>
      </c>
      <c r="J3387" s="139" t="s">
        <v>1036</v>
      </c>
    </row>
    <row r="3388" spans="1:10" ht="14.45" customHeight="1" x14ac:dyDescent="0.25">
      <c r="A3388" s="171" t="s">
        <v>1037</v>
      </c>
      <c r="B3388" s="136" t="s">
        <v>2328</v>
      </c>
      <c r="C3388" s="171" t="s">
        <v>397</v>
      </c>
      <c r="D3388" s="171" t="s">
        <v>2329</v>
      </c>
      <c r="E3388" s="353" t="s">
        <v>2865</v>
      </c>
      <c r="F3388" s="353"/>
      <c r="G3388" s="137" t="s">
        <v>692</v>
      </c>
      <c r="H3388" s="141">
        <v>1</v>
      </c>
      <c r="I3388" s="138">
        <v>16502.509999999998</v>
      </c>
      <c r="J3388" s="138">
        <v>16502.509999999998</v>
      </c>
    </row>
    <row r="3389" spans="1:10" ht="25.5" x14ac:dyDescent="0.25">
      <c r="A3389" s="172" t="s">
        <v>1039</v>
      </c>
      <c r="B3389" s="142" t="s">
        <v>2866</v>
      </c>
      <c r="C3389" s="172" t="s">
        <v>397</v>
      </c>
      <c r="D3389" s="172" t="s">
        <v>2867</v>
      </c>
      <c r="E3389" s="350" t="s">
        <v>2868</v>
      </c>
      <c r="F3389" s="350"/>
      <c r="G3389" s="143" t="s">
        <v>179</v>
      </c>
      <c r="H3389" s="144">
        <v>52</v>
      </c>
      <c r="I3389" s="145">
        <v>132.63</v>
      </c>
      <c r="J3389" s="145">
        <v>6896.76</v>
      </c>
    </row>
    <row r="3390" spans="1:10" ht="25.5" x14ac:dyDescent="0.25">
      <c r="A3390" s="172" t="s">
        <v>1039</v>
      </c>
      <c r="B3390" s="142" t="s">
        <v>2869</v>
      </c>
      <c r="C3390" s="172" t="s">
        <v>397</v>
      </c>
      <c r="D3390" s="172" t="s">
        <v>2870</v>
      </c>
      <c r="E3390" s="350" t="s">
        <v>2871</v>
      </c>
      <c r="F3390" s="350"/>
      <c r="G3390" s="143" t="s">
        <v>184</v>
      </c>
      <c r="H3390" s="144">
        <v>6.21</v>
      </c>
      <c r="I3390" s="145">
        <v>310.77</v>
      </c>
      <c r="J3390" s="145">
        <v>1929.88</v>
      </c>
    </row>
    <row r="3391" spans="1:10" ht="25.5" x14ac:dyDescent="0.25">
      <c r="A3391" s="172" t="s">
        <v>1039</v>
      </c>
      <c r="B3391" s="142" t="s">
        <v>2872</v>
      </c>
      <c r="C3391" s="172" t="s">
        <v>397</v>
      </c>
      <c r="D3391" s="172" t="s">
        <v>2873</v>
      </c>
      <c r="E3391" s="350" t="s">
        <v>2874</v>
      </c>
      <c r="F3391" s="350"/>
      <c r="G3391" s="143" t="s">
        <v>2875</v>
      </c>
      <c r="H3391" s="144">
        <v>435</v>
      </c>
      <c r="I3391" s="145">
        <v>8.44</v>
      </c>
      <c r="J3391" s="145">
        <v>3671.4</v>
      </c>
    </row>
    <row r="3392" spans="1:10" ht="25.5" x14ac:dyDescent="0.25">
      <c r="A3392" s="172" t="s">
        <v>1039</v>
      </c>
      <c r="B3392" s="142" t="s">
        <v>2876</v>
      </c>
      <c r="C3392" s="172" t="s">
        <v>397</v>
      </c>
      <c r="D3392" s="172" t="s">
        <v>2877</v>
      </c>
      <c r="E3392" s="350" t="s">
        <v>2878</v>
      </c>
      <c r="F3392" s="350"/>
      <c r="G3392" s="143" t="s">
        <v>184</v>
      </c>
      <c r="H3392" s="144">
        <v>11.8</v>
      </c>
      <c r="I3392" s="145">
        <v>28.12</v>
      </c>
      <c r="J3392" s="145">
        <v>331.81</v>
      </c>
    </row>
    <row r="3393" spans="1:10" ht="26.45" customHeight="1" x14ac:dyDescent="0.25">
      <c r="A3393" s="172" t="s">
        <v>1039</v>
      </c>
      <c r="B3393" s="142" t="s">
        <v>2879</v>
      </c>
      <c r="C3393" s="172" t="s">
        <v>397</v>
      </c>
      <c r="D3393" s="172" t="s">
        <v>2880</v>
      </c>
      <c r="E3393" s="350" t="s">
        <v>2881</v>
      </c>
      <c r="F3393" s="350"/>
      <c r="G3393" s="143" t="s">
        <v>692</v>
      </c>
      <c r="H3393" s="144">
        <v>3</v>
      </c>
      <c r="I3393" s="145">
        <v>18.420000000000002</v>
      </c>
      <c r="J3393" s="145">
        <v>55.26</v>
      </c>
    </row>
    <row r="3394" spans="1:10" ht="25.5" x14ac:dyDescent="0.25">
      <c r="A3394" s="172" t="s">
        <v>1039</v>
      </c>
      <c r="B3394" s="142" t="s">
        <v>2882</v>
      </c>
      <c r="C3394" s="172" t="s">
        <v>397</v>
      </c>
      <c r="D3394" s="172" t="s">
        <v>2883</v>
      </c>
      <c r="E3394" s="350" t="s">
        <v>2884</v>
      </c>
      <c r="F3394" s="350"/>
      <c r="G3394" s="143" t="s">
        <v>184</v>
      </c>
      <c r="H3394" s="144">
        <v>40.61</v>
      </c>
      <c r="I3394" s="145">
        <v>63.27</v>
      </c>
      <c r="J3394" s="145">
        <v>2569.39</v>
      </c>
    </row>
    <row r="3395" spans="1:10" ht="26.45" customHeight="1" x14ac:dyDescent="0.25">
      <c r="A3395" s="172" t="s">
        <v>1039</v>
      </c>
      <c r="B3395" s="142" t="s">
        <v>2885</v>
      </c>
      <c r="C3395" s="172" t="s">
        <v>397</v>
      </c>
      <c r="D3395" s="172" t="s">
        <v>2886</v>
      </c>
      <c r="E3395" s="350" t="s">
        <v>2887</v>
      </c>
      <c r="F3395" s="350"/>
      <c r="G3395" s="143" t="s">
        <v>184</v>
      </c>
      <c r="H3395" s="144">
        <v>12.18</v>
      </c>
      <c r="I3395" s="145">
        <v>84.79</v>
      </c>
      <c r="J3395" s="145">
        <v>1032.74</v>
      </c>
    </row>
    <row r="3396" spans="1:10" ht="26.45" customHeight="1" x14ac:dyDescent="0.25">
      <c r="A3396" s="172" t="s">
        <v>1039</v>
      </c>
      <c r="B3396" s="142" t="s">
        <v>2888</v>
      </c>
      <c r="C3396" s="172" t="s">
        <v>397</v>
      </c>
      <c r="D3396" s="172" t="s">
        <v>2889</v>
      </c>
      <c r="E3396" s="350" t="s">
        <v>2890</v>
      </c>
      <c r="F3396" s="350"/>
      <c r="G3396" s="143" t="s">
        <v>748</v>
      </c>
      <c r="H3396" s="144">
        <v>4.7</v>
      </c>
      <c r="I3396" s="145">
        <v>3.25</v>
      </c>
      <c r="J3396" s="145">
        <v>15.27</v>
      </c>
    </row>
    <row r="3397" spans="1:10" x14ac:dyDescent="0.25">
      <c r="A3397" s="169"/>
      <c r="B3397" s="169"/>
      <c r="C3397" s="169"/>
      <c r="D3397" s="169"/>
      <c r="E3397" s="169" t="s">
        <v>1053</v>
      </c>
      <c r="F3397" s="150">
        <v>6375.18</v>
      </c>
      <c r="G3397" s="169" t="s">
        <v>1054</v>
      </c>
      <c r="H3397" s="150">
        <v>0</v>
      </c>
      <c r="I3397" s="169" t="s">
        <v>1055</v>
      </c>
      <c r="J3397" s="150">
        <v>6375.18</v>
      </c>
    </row>
    <row r="3398" spans="1:10" ht="14.45" customHeight="1" x14ac:dyDescent="0.25">
      <c r="A3398" s="169"/>
      <c r="B3398" s="169"/>
      <c r="C3398" s="169"/>
      <c r="D3398" s="169"/>
      <c r="E3398" s="169" t="s">
        <v>2581</v>
      </c>
      <c r="F3398" s="150">
        <v>0</v>
      </c>
      <c r="G3398" s="169"/>
      <c r="H3398" s="351" t="s">
        <v>2582</v>
      </c>
      <c r="I3398" s="351"/>
      <c r="J3398" s="150">
        <v>16502.509999999998</v>
      </c>
    </row>
    <row r="3399" spans="1:10" ht="15.75" thickBot="1" x14ac:dyDescent="0.3">
      <c r="A3399" s="161"/>
      <c r="B3399" s="161"/>
      <c r="C3399" s="161"/>
      <c r="D3399" s="161"/>
      <c r="E3399" s="161"/>
      <c r="F3399" s="161"/>
      <c r="G3399" s="161" t="s">
        <v>1056</v>
      </c>
      <c r="H3399" s="151">
        <v>1</v>
      </c>
      <c r="I3399" s="161" t="s">
        <v>1057</v>
      </c>
      <c r="J3399" s="162">
        <v>16502.509999999998</v>
      </c>
    </row>
    <row r="3400" spans="1:10" ht="15.75" thickTop="1" x14ac:dyDescent="0.25">
      <c r="A3400" s="152"/>
      <c r="B3400" s="152"/>
      <c r="C3400" s="152"/>
      <c r="D3400" s="152"/>
      <c r="E3400" s="152"/>
      <c r="F3400" s="152"/>
      <c r="G3400" s="152"/>
      <c r="H3400" s="152"/>
      <c r="I3400" s="152"/>
      <c r="J3400" s="152"/>
    </row>
    <row r="3401" spans="1:10" x14ac:dyDescent="0.25">
      <c r="A3401" s="174" t="s">
        <v>1874</v>
      </c>
      <c r="B3401" s="174"/>
      <c r="C3401" s="174"/>
      <c r="D3401" s="174" t="s">
        <v>1994</v>
      </c>
      <c r="E3401" s="174"/>
      <c r="F3401" s="354"/>
      <c r="G3401" s="354"/>
      <c r="H3401" s="166"/>
      <c r="I3401" s="174"/>
      <c r="J3401" s="167">
        <v>66946.960000000006</v>
      </c>
    </row>
    <row r="3402" spans="1:10" x14ac:dyDescent="0.25">
      <c r="A3402" s="170" t="s">
        <v>561</v>
      </c>
      <c r="B3402" s="139" t="s">
        <v>1029</v>
      </c>
      <c r="C3402" s="170" t="s">
        <v>1030</v>
      </c>
      <c r="D3402" s="170" t="s">
        <v>1031</v>
      </c>
      <c r="E3402" s="352" t="s">
        <v>1032</v>
      </c>
      <c r="F3402" s="352"/>
      <c r="G3402" s="140" t="s">
        <v>1033</v>
      </c>
      <c r="H3402" s="139" t="s">
        <v>1034</v>
      </c>
      <c r="I3402" s="139" t="s">
        <v>1035</v>
      </c>
      <c r="J3402" s="139" t="s">
        <v>1036</v>
      </c>
    </row>
    <row r="3403" spans="1:10" ht="26.45" customHeight="1" x14ac:dyDescent="0.25">
      <c r="A3403" s="171" t="s">
        <v>1037</v>
      </c>
      <c r="B3403" s="136" t="s">
        <v>629</v>
      </c>
      <c r="C3403" s="171" t="s">
        <v>180</v>
      </c>
      <c r="D3403" s="171" t="s">
        <v>630</v>
      </c>
      <c r="E3403" s="353" t="s">
        <v>1759</v>
      </c>
      <c r="F3403" s="353"/>
      <c r="G3403" s="137" t="s">
        <v>179</v>
      </c>
      <c r="H3403" s="141">
        <v>1</v>
      </c>
      <c r="I3403" s="138">
        <v>8.33</v>
      </c>
      <c r="J3403" s="138">
        <v>8.33</v>
      </c>
    </row>
    <row r="3404" spans="1:10" ht="25.5" x14ac:dyDescent="0.25">
      <c r="A3404" s="172" t="s">
        <v>1039</v>
      </c>
      <c r="B3404" s="142" t="s">
        <v>1063</v>
      </c>
      <c r="C3404" s="172" t="s">
        <v>180</v>
      </c>
      <c r="D3404" s="172" t="s">
        <v>1064</v>
      </c>
      <c r="E3404" s="350" t="s">
        <v>1042</v>
      </c>
      <c r="F3404" s="350"/>
      <c r="G3404" s="143" t="s">
        <v>1043</v>
      </c>
      <c r="H3404" s="144">
        <v>0.4</v>
      </c>
      <c r="I3404" s="145">
        <v>14.76</v>
      </c>
      <c r="J3404" s="145">
        <v>5.9</v>
      </c>
    </row>
    <row r="3405" spans="1:10" ht="25.5" x14ac:dyDescent="0.25">
      <c r="A3405" s="173" t="s">
        <v>1049</v>
      </c>
      <c r="B3405" s="146" t="s">
        <v>1437</v>
      </c>
      <c r="C3405" s="173" t="s">
        <v>180</v>
      </c>
      <c r="D3405" s="173" t="s">
        <v>1438</v>
      </c>
      <c r="E3405" s="349" t="s">
        <v>1052</v>
      </c>
      <c r="F3405" s="349"/>
      <c r="G3405" s="147" t="s">
        <v>1070</v>
      </c>
      <c r="H3405" s="148">
        <v>0.4</v>
      </c>
      <c r="I3405" s="149">
        <v>6.09</v>
      </c>
      <c r="J3405" s="149">
        <v>2.4300000000000002</v>
      </c>
    </row>
    <row r="3406" spans="1:10" x14ac:dyDescent="0.25">
      <c r="A3406" s="169"/>
      <c r="B3406" s="169"/>
      <c r="C3406" s="169"/>
      <c r="D3406" s="169"/>
      <c r="E3406" s="169" t="s">
        <v>1053</v>
      </c>
      <c r="F3406" s="150">
        <v>4.5199999999999996</v>
      </c>
      <c r="G3406" s="169" t="s">
        <v>1054</v>
      </c>
      <c r="H3406" s="150">
        <v>0</v>
      </c>
      <c r="I3406" s="169" t="s">
        <v>1055</v>
      </c>
      <c r="J3406" s="150">
        <v>4.5199999999999996</v>
      </c>
    </row>
    <row r="3407" spans="1:10" ht="14.45" customHeight="1" x14ac:dyDescent="0.25">
      <c r="A3407" s="169"/>
      <c r="B3407" s="169"/>
      <c r="C3407" s="169"/>
      <c r="D3407" s="169"/>
      <c r="E3407" s="169" t="s">
        <v>2581</v>
      </c>
      <c r="F3407" s="150">
        <v>0</v>
      </c>
      <c r="G3407" s="169"/>
      <c r="H3407" s="351" t="s">
        <v>2582</v>
      </c>
      <c r="I3407" s="351"/>
      <c r="J3407" s="150">
        <v>8.33</v>
      </c>
    </row>
    <row r="3408" spans="1:10" ht="15.75" thickBot="1" x14ac:dyDescent="0.3">
      <c r="A3408" s="161"/>
      <c r="B3408" s="161"/>
      <c r="C3408" s="161"/>
      <c r="D3408" s="161"/>
      <c r="E3408" s="161"/>
      <c r="F3408" s="161"/>
      <c r="G3408" s="161" t="s">
        <v>1056</v>
      </c>
      <c r="H3408" s="151">
        <v>256.25</v>
      </c>
      <c r="I3408" s="161" t="s">
        <v>1057</v>
      </c>
      <c r="J3408" s="162">
        <v>2134.56</v>
      </c>
    </row>
    <row r="3409" spans="1:10" ht="15.75" thickTop="1" x14ac:dyDescent="0.25">
      <c r="A3409" s="152"/>
      <c r="B3409" s="152"/>
      <c r="C3409" s="152"/>
      <c r="D3409" s="152"/>
      <c r="E3409" s="152"/>
      <c r="F3409" s="152"/>
      <c r="G3409" s="152"/>
      <c r="H3409" s="152"/>
      <c r="I3409" s="152"/>
      <c r="J3409" s="152"/>
    </row>
    <row r="3410" spans="1:10" x14ac:dyDescent="0.25">
      <c r="A3410" s="170" t="s">
        <v>564</v>
      </c>
      <c r="B3410" s="139" t="s">
        <v>1029</v>
      </c>
      <c r="C3410" s="170" t="s">
        <v>1030</v>
      </c>
      <c r="D3410" s="170" t="s">
        <v>1031</v>
      </c>
      <c r="E3410" s="352" t="s">
        <v>1032</v>
      </c>
      <c r="F3410" s="352"/>
      <c r="G3410" s="140" t="s">
        <v>1033</v>
      </c>
      <c r="H3410" s="139" t="s">
        <v>1034</v>
      </c>
      <c r="I3410" s="139" t="s">
        <v>1035</v>
      </c>
      <c r="J3410" s="139" t="s">
        <v>1036</v>
      </c>
    </row>
    <row r="3411" spans="1:10" ht="39.6" customHeight="1" x14ac:dyDescent="0.25">
      <c r="A3411" s="171" t="s">
        <v>1037</v>
      </c>
      <c r="B3411" s="136" t="s">
        <v>631</v>
      </c>
      <c r="C3411" s="171" t="s">
        <v>180</v>
      </c>
      <c r="D3411" s="171" t="s">
        <v>632</v>
      </c>
      <c r="E3411" s="353" t="s">
        <v>1759</v>
      </c>
      <c r="F3411" s="353"/>
      <c r="G3411" s="137" t="s">
        <v>179</v>
      </c>
      <c r="H3411" s="141">
        <v>1</v>
      </c>
      <c r="I3411" s="138">
        <v>74.760000000000005</v>
      </c>
      <c r="J3411" s="138">
        <v>74.760000000000005</v>
      </c>
    </row>
    <row r="3412" spans="1:10" ht="25.5" x14ac:dyDescent="0.25">
      <c r="A3412" s="172" t="s">
        <v>1039</v>
      </c>
      <c r="B3412" s="142" t="s">
        <v>1744</v>
      </c>
      <c r="C3412" s="172" t="s">
        <v>180</v>
      </c>
      <c r="D3412" s="172" t="s">
        <v>1745</v>
      </c>
      <c r="E3412" s="350" t="s">
        <v>1042</v>
      </c>
      <c r="F3412" s="350"/>
      <c r="G3412" s="143" t="s">
        <v>1043</v>
      </c>
      <c r="H3412" s="144">
        <v>0.192</v>
      </c>
      <c r="I3412" s="145">
        <v>18.02</v>
      </c>
      <c r="J3412" s="145">
        <v>3.45</v>
      </c>
    </row>
    <row r="3413" spans="1:10" ht="25.5" x14ac:dyDescent="0.25">
      <c r="A3413" s="172" t="s">
        <v>1039</v>
      </c>
      <c r="B3413" s="142" t="s">
        <v>1760</v>
      </c>
      <c r="C3413" s="172" t="s">
        <v>180</v>
      </c>
      <c r="D3413" s="172" t="s">
        <v>1761</v>
      </c>
      <c r="E3413" s="350" t="s">
        <v>1042</v>
      </c>
      <c r="F3413" s="350"/>
      <c r="G3413" s="143" t="s">
        <v>1043</v>
      </c>
      <c r="H3413" s="144">
        <v>0.94799999999999995</v>
      </c>
      <c r="I3413" s="145">
        <v>20.79</v>
      </c>
      <c r="J3413" s="145">
        <v>19.7</v>
      </c>
    </row>
    <row r="3414" spans="1:10" x14ac:dyDescent="0.25">
      <c r="A3414" s="173" t="s">
        <v>1049</v>
      </c>
      <c r="B3414" s="146" t="s">
        <v>1762</v>
      </c>
      <c r="C3414" s="173" t="s">
        <v>180</v>
      </c>
      <c r="D3414" s="173" t="s">
        <v>1763</v>
      </c>
      <c r="E3414" s="349" t="s">
        <v>1052</v>
      </c>
      <c r="F3414" s="349"/>
      <c r="G3414" s="147" t="s">
        <v>144</v>
      </c>
      <c r="H3414" s="148">
        <v>0.26</v>
      </c>
      <c r="I3414" s="149">
        <v>5.45</v>
      </c>
      <c r="J3414" s="149">
        <v>1.41</v>
      </c>
    </row>
    <row r="3415" spans="1:10" ht="25.5" x14ac:dyDescent="0.25">
      <c r="A3415" s="173" t="s">
        <v>1049</v>
      </c>
      <c r="B3415" s="146" t="s">
        <v>1764</v>
      </c>
      <c r="C3415" s="173" t="s">
        <v>180</v>
      </c>
      <c r="D3415" s="173" t="s">
        <v>1765</v>
      </c>
      <c r="E3415" s="349" t="s">
        <v>1052</v>
      </c>
      <c r="F3415" s="349"/>
      <c r="G3415" s="147" t="s">
        <v>179</v>
      </c>
      <c r="H3415" s="148">
        <v>1.125</v>
      </c>
      <c r="I3415" s="149">
        <v>36.130000000000003</v>
      </c>
      <c r="J3415" s="149">
        <v>40.64</v>
      </c>
    </row>
    <row r="3416" spans="1:10" ht="25.5" x14ac:dyDescent="0.25">
      <c r="A3416" s="173" t="s">
        <v>1049</v>
      </c>
      <c r="B3416" s="146" t="s">
        <v>1766</v>
      </c>
      <c r="C3416" s="173" t="s">
        <v>180</v>
      </c>
      <c r="D3416" s="173" t="s">
        <v>1767</v>
      </c>
      <c r="E3416" s="349" t="s">
        <v>1052</v>
      </c>
      <c r="F3416" s="349"/>
      <c r="G3416" s="147" t="s">
        <v>1070</v>
      </c>
      <c r="H3416" s="148">
        <v>0.61499999999999999</v>
      </c>
      <c r="I3416" s="149">
        <v>15.55</v>
      </c>
      <c r="J3416" s="149">
        <v>9.56</v>
      </c>
    </row>
    <row r="3417" spans="1:10" x14ac:dyDescent="0.25">
      <c r="A3417" s="169"/>
      <c r="B3417" s="169"/>
      <c r="C3417" s="169"/>
      <c r="D3417" s="169"/>
      <c r="E3417" s="169" t="s">
        <v>1053</v>
      </c>
      <c r="F3417" s="150">
        <v>19.18</v>
      </c>
      <c r="G3417" s="169" t="s">
        <v>1054</v>
      </c>
      <c r="H3417" s="150">
        <v>0</v>
      </c>
      <c r="I3417" s="169" t="s">
        <v>1055</v>
      </c>
      <c r="J3417" s="150">
        <v>19.18</v>
      </c>
    </row>
    <row r="3418" spans="1:10" ht="14.45" customHeight="1" x14ac:dyDescent="0.25">
      <c r="A3418" s="169"/>
      <c r="B3418" s="169"/>
      <c r="C3418" s="169"/>
      <c r="D3418" s="169"/>
      <c r="E3418" s="169" t="s">
        <v>2581</v>
      </c>
      <c r="F3418" s="150">
        <v>0</v>
      </c>
      <c r="G3418" s="169"/>
      <c r="H3418" s="351" t="s">
        <v>2582</v>
      </c>
      <c r="I3418" s="351"/>
      <c r="J3418" s="150">
        <v>74.760000000000005</v>
      </c>
    </row>
    <row r="3419" spans="1:10" ht="15.75" thickBot="1" x14ac:dyDescent="0.3">
      <c r="A3419" s="161"/>
      <c r="B3419" s="161"/>
      <c r="C3419" s="161"/>
      <c r="D3419" s="161"/>
      <c r="E3419" s="161"/>
      <c r="F3419" s="161"/>
      <c r="G3419" s="161" t="s">
        <v>1056</v>
      </c>
      <c r="H3419" s="151">
        <v>324.07</v>
      </c>
      <c r="I3419" s="161" t="s">
        <v>1057</v>
      </c>
      <c r="J3419" s="162">
        <v>24227.47</v>
      </c>
    </row>
    <row r="3420" spans="1:10" ht="15.75" thickTop="1" x14ac:dyDescent="0.25">
      <c r="A3420" s="152"/>
      <c r="B3420" s="152"/>
      <c r="C3420" s="152"/>
      <c r="D3420" s="152"/>
      <c r="E3420" s="152"/>
      <c r="F3420" s="152"/>
      <c r="G3420" s="152"/>
      <c r="H3420" s="152"/>
      <c r="I3420" s="152"/>
      <c r="J3420" s="152"/>
    </row>
    <row r="3421" spans="1:10" x14ac:dyDescent="0.25">
      <c r="A3421" s="170" t="s">
        <v>567</v>
      </c>
      <c r="B3421" s="139" t="s">
        <v>1029</v>
      </c>
      <c r="C3421" s="170" t="s">
        <v>1030</v>
      </c>
      <c r="D3421" s="170" t="s">
        <v>1031</v>
      </c>
      <c r="E3421" s="352" t="s">
        <v>1032</v>
      </c>
      <c r="F3421" s="352"/>
      <c r="G3421" s="140" t="s">
        <v>1033</v>
      </c>
      <c r="H3421" s="139" t="s">
        <v>1034</v>
      </c>
      <c r="I3421" s="139" t="s">
        <v>1035</v>
      </c>
      <c r="J3421" s="139" t="s">
        <v>1036</v>
      </c>
    </row>
    <row r="3422" spans="1:10" ht="26.45" customHeight="1" x14ac:dyDescent="0.25">
      <c r="A3422" s="171" t="s">
        <v>1037</v>
      </c>
      <c r="B3422" s="136" t="s">
        <v>2330</v>
      </c>
      <c r="C3422" s="171" t="s">
        <v>180</v>
      </c>
      <c r="D3422" s="171" t="s">
        <v>2331</v>
      </c>
      <c r="E3422" s="353" t="s">
        <v>1759</v>
      </c>
      <c r="F3422" s="353"/>
      <c r="G3422" s="137" t="s">
        <v>179</v>
      </c>
      <c r="H3422" s="141">
        <v>1</v>
      </c>
      <c r="I3422" s="138">
        <v>30.53</v>
      </c>
      <c r="J3422" s="138">
        <v>30.53</v>
      </c>
    </row>
    <row r="3423" spans="1:10" ht="25.5" x14ac:dyDescent="0.25">
      <c r="A3423" s="172" t="s">
        <v>1039</v>
      </c>
      <c r="B3423" s="142" t="s">
        <v>1760</v>
      </c>
      <c r="C3423" s="172" t="s">
        <v>180</v>
      </c>
      <c r="D3423" s="172" t="s">
        <v>1761</v>
      </c>
      <c r="E3423" s="350" t="s">
        <v>1042</v>
      </c>
      <c r="F3423" s="350"/>
      <c r="G3423" s="143" t="s">
        <v>1043</v>
      </c>
      <c r="H3423" s="144">
        <v>0.57799999999999996</v>
      </c>
      <c r="I3423" s="145">
        <v>20.79</v>
      </c>
      <c r="J3423" s="145">
        <v>12.01</v>
      </c>
    </row>
    <row r="3424" spans="1:10" ht="25.5" x14ac:dyDescent="0.25">
      <c r="A3424" s="172" t="s">
        <v>1039</v>
      </c>
      <c r="B3424" s="142" t="s">
        <v>1744</v>
      </c>
      <c r="C3424" s="172" t="s">
        <v>180</v>
      </c>
      <c r="D3424" s="172" t="s">
        <v>1745</v>
      </c>
      <c r="E3424" s="350" t="s">
        <v>1042</v>
      </c>
      <c r="F3424" s="350"/>
      <c r="G3424" s="143" t="s">
        <v>1043</v>
      </c>
      <c r="H3424" s="144">
        <v>0.11700000000000001</v>
      </c>
      <c r="I3424" s="145">
        <v>18.02</v>
      </c>
      <c r="J3424" s="145">
        <v>2.1</v>
      </c>
    </row>
    <row r="3425" spans="1:10" x14ac:dyDescent="0.25">
      <c r="A3425" s="173" t="s">
        <v>1049</v>
      </c>
      <c r="B3425" s="146" t="s">
        <v>2891</v>
      </c>
      <c r="C3425" s="173" t="s">
        <v>180</v>
      </c>
      <c r="D3425" s="173" t="s">
        <v>2892</v>
      </c>
      <c r="E3425" s="349" t="s">
        <v>1052</v>
      </c>
      <c r="F3425" s="349"/>
      <c r="G3425" s="147" t="s">
        <v>144</v>
      </c>
      <c r="H3425" s="148">
        <v>1.2</v>
      </c>
      <c r="I3425" s="149">
        <v>13.69</v>
      </c>
      <c r="J3425" s="149">
        <v>16.420000000000002</v>
      </c>
    </row>
    <row r="3426" spans="1:10" x14ac:dyDescent="0.25">
      <c r="A3426" s="169"/>
      <c r="B3426" s="169"/>
      <c r="C3426" s="169"/>
      <c r="D3426" s="169"/>
      <c r="E3426" s="169" t="s">
        <v>1053</v>
      </c>
      <c r="F3426" s="150">
        <v>11.69</v>
      </c>
      <c r="G3426" s="169" t="s">
        <v>1054</v>
      </c>
      <c r="H3426" s="150">
        <v>0</v>
      </c>
      <c r="I3426" s="169" t="s">
        <v>1055</v>
      </c>
      <c r="J3426" s="150">
        <v>11.69</v>
      </c>
    </row>
    <row r="3427" spans="1:10" ht="14.45" customHeight="1" x14ac:dyDescent="0.25">
      <c r="A3427" s="169"/>
      <c r="B3427" s="169"/>
      <c r="C3427" s="169"/>
      <c r="D3427" s="169"/>
      <c r="E3427" s="169" t="s">
        <v>2581</v>
      </c>
      <c r="F3427" s="150">
        <v>0</v>
      </c>
      <c r="G3427" s="169"/>
      <c r="H3427" s="351" t="s">
        <v>2582</v>
      </c>
      <c r="I3427" s="351"/>
      <c r="J3427" s="150">
        <v>30.53</v>
      </c>
    </row>
    <row r="3428" spans="1:10" ht="15.75" thickBot="1" x14ac:dyDescent="0.3">
      <c r="A3428" s="161"/>
      <c r="B3428" s="161"/>
      <c r="C3428" s="161"/>
      <c r="D3428" s="161"/>
      <c r="E3428" s="161"/>
      <c r="F3428" s="161"/>
      <c r="G3428" s="161" t="s">
        <v>1056</v>
      </c>
      <c r="H3428" s="151">
        <v>1053.93</v>
      </c>
      <c r="I3428" s="161" t="s">
        <v>1057</v>
      </c>
      <c r="J3428" s="162">
        <v>32176.48</v>
      </c>
    </row>
    <row r="3429" spans="1:10" ht="15.75" thickTop="1" x14ac:dyDescent="0.25">
      <c r="A3429" s="152"/>
      <c r="B3429" s="152"/>
      <c r="C3429" s="152"/>
      <c r="D3429" s="152"/>
      <c r="E3429" s="152"/>
      <c r="F3429" s="152"/>
      <c r="G3429" s="152"/>
      <c r="H3429" s="152"/>
      <c r="I3429" s="152"/>
      <c r="J3429" s="152"/>
    </row>
    <row r="3430" spans="1:10" x14ac:dyDescent="0.25">
      <c r="A3430" s="170" t="s">
        <v>568</v>
      </c>
      <c r="B3430" s="139" t="s">
        <v>1029</v>
      </c>
      <c r="C3430" s="170" t="s">
        <v>1030</v>
      </c>
      <c r="D3430" s="170" t="s">
        <v>1031</v>
      </c>
      <c r="E3430" s="352" t="s">
        <v>1032</v>
      </c>
      <c r="F3430" s="352"/>
      <c r="G3430" s="140" t="s">
        <v>1033</v>
      </c>
      <c r="H3430" s="139" t="s">
        <v>1034</v>
      </c>
      <c r="I3430" s="139" t="s">
        <v>1035</v>
      </c>
      <c r="J3430" s="139" t="s">
        <v>1036</v>
      </c>
    </row>
    <row r="3431" spans="1:10" ht="26.45" customHeight="1" x14ac:dyDescent="0.25">
      <c r="A3431" s="171" t="s">
        <v>1037</v>
      </c>
      <c r="B3431" s="136" t="s">
        <v>2332</v>
      </c>
      <c r="C3431" s="171" t="s">
        <v>180</v>
      </c>
      <c r="D3431" s="171" t="s">
        <v>2333</v>
      </c>
      <c r="E3431" s="353" t="s">
        <v>1759</v>
      </c>
      <c r="F3431" s="353"/>
      <c r="G3431" s="137" t="s">
        <v>179</v>
      </c>
      <c r="H3431" s="141">
        <v>1</v>
      </c>
      <c r="I3431" s="138">
        <v>19.239999999999998</v>
      </c>
      <c r="J3431" s="138">
        <v>19.239999999999998</v>
      </c>
    </row>
    <row r="3432" spans="1:10" ht="25.5" x14ac:dyDescent="0.25">
      <c r="A3432" s="172" t="s">
        <v>1039</v>
      </c>
      <c r="B3432" s="142" t="s">
        <v>1760</v>
      </c>
      <c r="C3432" s="172" t="s">
        <v>180</v>
      </c>
      <c r="D3432" s="172" t="s">
        <v>1761</v>
      </c>
      <c r="E3432" s="350" t="s">
        <v>1042</v>
      </c>
      <c r="F3432" s="350"/>
      <c r="G3432" s="143" t="s">
        <v>1043</v>
      </c>
      <c r="H3432" s="144">
        <v>0.53200000000000003</v>
      </c>
      <c r="I3432" s="145">
        <v>20.79</v>
      </c>
      <c r="J3432" s="145">
        <v>11.06</v>
      </c>
    </row>
    <row r="3433" spans="1:10" ht="25.5" x14ac:dyDescent="0.25">
      <c r="A3433" s="172" t="s">
        <v>1039</v>
      </c>
      <c r="B3433" s="142" t="s">
        <v>1744</v>
      </c>
      <c r="C3433" s="172" t="s">
        <v>180</v>
      </c>
      <c r="D3433" s="172" t="s">
        <v>1745</v>
      </c>
      <c r="E3433" s="350" t="s">
        <v>1042</v>
      </c>
      <c r="F3433" s="350"/>
      <c r="G3433" s="143" t="s">
        <v>1043</v>
      </c>
      <c r="H3433" s="144">
        <v>0.108</v>
      </c>
      <c r="I3433" s="145">
        <v>18.02</v>
      </c>
      <c r="J3433" s="145">
        <v>1.94</v>
      </c>
    </row>
    <row r="3434" spans="1:10" ht="25.5" x14ac:dyDescent="0.25">
      <c r="A3434" s="173" t="s">
        <v>1049</v>
      </c>
      <c r="B3434" s="146" t="s">
        <v>2893</v>
      </c>
      <c r="C3434" s="173" t="s">
        <v>180</v>
      </c>
      <c r="D3434" s="173" t="s">
        <v>2894</v>
      </c>
      <c r="E3434" s="349" t="s">
        <v>1052</v>
      </c>
      <c r="F3434" s="349"/>
      <c r="G3434" s="147" t="s">
        <v>144</v>
      </c>
      <c r="H3434" s="148">
        <v>3.2</v>
      </c>
      <c r="I3434" s="149">
        <v>1.95</v>
      </c>
      <c r="J3434" s="149">
        <v>6.24</v>
      </c>
    </row>
    <row r="3435" spans="1:10" x14ac:dyDescent="0.25">
      <c r="A3435" s="169"/>
      <c r="B3435" s="169"/>
      <c r="C3435" s="169"/>
      <c r="D3435" s="169"/>
      <c r="E3435" s="169" t="s">
        <v>1053</v>
      </c>
      <c r="F3435" s="150">
        <v>10.76</v>
      </c>
      <c r="G3435" s="169" t="s">
        <v>1054</v>
      </c>
      <c r="H3435" s="150">
        <v>0</v>
      </c>
      <c r="I3435" s="169" t="s">
        <v>1055</v>
      </c>
      <c r="J3435" s="150">
        <v>10.76</v>
      </c>
    </row>
    <row r="3436" spans="1:10" ht="14.45" customHeight="1" x14ac:dyDescent="0.25">
      <c r="A3436" s="169"/>
      <c r="B3436" s="169"/>
      <c r="C3436" s="169"/>
      <c r="D3436" s="169"/>
      <c r="E3436" s="169" t="s">
        <v>2581</v>
      </c>
      <c r="F3436" s="150">
        <v>0</v>
      </c>
      <c r="G3436" s="169"/>
      <c r="H3436" s="351" t="s">
        <v>2582</v>
      </c>
      <c r="I3436" s="351"/>
      <c r="J3436" s="150">
        <v>19.239999999999998</v>
      </c>
    </row>
    <row r="3437" spans="1:10" ht="15.75" thickBot="1" x14ac:dyDescent="0.3">
      <c r="A3437" s="161"/>
      <c r="B3437" s="161"/>
      <c r="C3437" s="161"/>
      <c r="D3437" s="161"/>
      <c r="E3437" s="161"/>
      <c r="F3437" s="161"/>
      <c r="G3437" s="161" t="s">
        <v>1056</v>
      </c>
      <c r="H3437" s="151">
        <v>437.03</v>
      </c>
      <c r="I3437" s="161" t="s">
        <v>1057</v>
      </c>
      <c r="J3437" s="162">
        <v>8408.4500000000007</v>
      </c>
    </row>
    <row r="3438" spans="1:10" ht="15.75" thickTop="1" x14ac:dyDescent="0.25">
      <c r="A3438" s="152"/>
      <c r="B3438" s="152"/>
      <c r="C3438" s="152"/>
      <c r="D3438" s="152"/>
      <c r="E3438" s="152"/>
      <c r="F3438" s="152"/>
      <c r="G3438" s="152"/>
      <c r="H3438" s="152"/>
      <c r="I3438" s="152"/>
      <c r="J3438" s="152"/>
    </row>
    <row r="3439" spans="1:10" x14ac:dyDescent="0.25">
      <c r="A3439" s="174" t="s">
        <v>1993</v>
      </c>
      <c r="B3439" s="174"/>
      <c r="C3439" s="174"/>
      <c r="D3439" s="174" t="s">
        <v>1996</v>
      </c>
      <c r="E3439" s="174"/>
      <c r="F3439" s="354"/>
      <c r="G3439" s="354"/>
      <c r="H3439" s="166"/>
      <c r="I3439" s="174"/>
      <c r="J3439" s="167">
        <v>41900.01</v>
      </c>
    </row>
    <row r="3440" spans="1:10" x14ac:dyDescent="0.25">
      <c r="A3440" s="170" t="s">
        <v>274</v>
      </c>
      <c r="B3440" s="139" t="s">
        <v>1029</v>
      </c>
      <c r="C3440" s="170" t="s">
        <v>1030</v>
      </c>
      <c r="D3440" s="170" t="s">
        <v>1031</v>
      </c>
      <c r="E3440" s="352" t="s">
        <v>1032</v>
      </c>
      <c r="F3440" s="352"/>
      <c r="G3440" s="140" t="s">
        <v>1033</v>
      </c>
      <c r="H3440" s="139" t="s">
        <v>1034</v>
      </c>
      <c r="I3440" s="139" t="s">
        <v>1035</v>
      </c>
      <c r="J3440" s="139" t="s">
        <v>1036</v>
      </c>
    </row>
    <row r="3441" spans="1:10" ht="14.45" customHeight="1" x14ac:dyDescent="0.25">
      <c r="A3441" s="171" t="s">
        <v>1037</v>
      </c>
      <c r="B3441" s="136" t="s">
        <v>633</v>
      </c>
      <c r="C3441" s="171" t="s">
        <v>178</v>
      </c>
      <c r="D3441" s="171" t="s">
        <v>634</v>
      </c>
      <c r="E3441" s="353" t="s">
        <v>1229</v>
      </c>
      <c r="F3441" s="353"/>
      <c r="G3441" s="137" t="s">
        <v>187</v>
      </c>
      <c r="H3441" s="141">
        <v>1</v>
      </c>
      <c r="I3441" s="138">
        <v>110.89</v>
      </c>
      <c r="J3441" s="138">
        <v>110.89</v>
      </c>
    </row>
    <row r="3442" spans="1:10" ht="25.5" x14ac:dyDescent="0.25">
      <c r="A3442" s="172" t="s">
        <v>1039</v>
      </c>
      <c r="B3442" s="142" t="s">
        <v>1512</v>
      </c>
      <c r="C3442" s="172" t="s">
        <v>180</v>
      </c>
      <c r="D3442" s="172" t="s">
        <v>1513</v>
      </c>
      <c r="E3442" s="350" t="s">
        <v>1042</v>
      </c>
      <c r="F3442" s="350"/>
      <c r="G3442" s="143" t="s">
        <v>1043</v>
      </c>
      <c r="H3442" s="144">
        <v>0.3</v>
      </c>
      <c r="I3442" s="145">
        <v>20.39</v>
      </c>
      <c r="J3442" s="145">
        <v>6.11</v>
      </c>
    </row>
    <row r="3443" spans="1:10" ht="25.5" x14ac:dyDescent="0.25">
      <c r="A3443" s="172" t="s">
        <v>1039</v>
      </c>
      <c r="B3443" s="142" t="s">
        <v>1063</v>
      </c>
      <c r="C3443" s="172" t="s">
        <v>180</v>
      </c>
      <c r="D3443" s="172" t="s">
        <v>1064</v>
      </c>
      <c r="E3443" s="350" t="s">
        <v>1042</v>
      </c>
      <c r="F3443" s="350"/>
      <c r="G3443" s="143" t="s">
        <v>1043</v>
      </c>
      <c r="H3443" s="144">
        <v>0.3</v>
      </c>
      <c r="I3443" s="145">
        <v>14.76</v>
      </c>
      <c r="J3443" s="145">
        <v>4.42</v>
      </c>
    </row>
    <row r="3444" spans="1:10" ht="38.25" x14ac:dyDescent="0.25">
      <c r="A3444" s="173" t="s">
        <v>1049</v>
      </c>
      <c r="B3444" s="146" t="s">
        <v>1997</v>
      </c>
      <c r="C3444" s="173" t="s">
        <v>180</v>
      </c>
      <c r="D3444" s="173" t="s">
        <v>1998</v>
      </c>
      <c r="E3444" s="349" t="s">
        <v>1052</v>
      </c>
      <c r="F3444" s="349"/>
      <c r="G3444" s="147" t="s">
        <v>187</v>
      </c>
      <c r="H3444" s="148">
        <v>1</v>
      </c>
      <c r="I3444" s="149">
        <v>0.4</v>
      </c>
      <c r="J3444" s="149">
        <v>0.4</v>
      </c>
    </row>
    <row r="3445" spans="1:10" ht="25.5" x14ac:dyDescent="0.25">
      <c r="A3445" s="173" t="s">
        <v>1049</v>
      </c>
      <c r="B3445" s="146" t="s">
        <v>1999</v>
      </c>
      <c r="C3445" s="173" t="s">
        <v>252</v>
      </c>
      <c r="D3445" s="173" t="s">
        <v>2000</v>
      </c>
      <c r="E3445" s="349" t="s">
        <v>1052</v>
      </c>
      <c r="F3445" s="349"/>
      <c r="G3445" s="147" t="s">
        <v>187</v>
      </c>
      <c r="H3445" s="148">
        <v>1</v>
      </c>
      <c r="I3445" s="149">
        <v>99.96</v>
      </c>
      <c r="J3445" s="149">
        <v>99.96</v>
      </c>
    </row>
    <row r="3446" spans="1:10" x14ac:dyDescent="0.25">
      <c r="A3446" s="169"/>
      <c r="B3446" s="169"/>
      <c r="C3446" s="169"/>
      <c r="D3446" s="169"/>
      <c r="E3446" s="169" t="s">
        <v>1053</v>
      </c>
      <c r="F3446" s="150">
        <v>8.57</v>
      </c>
      <c r="G3446" s="169" t="s">
        <v>1054</v>
      </c>
      <c r="H3446" s="150">
        <v>0</v>
      </c>
      <c r="I3446" s="169" t="s">
        <v>1055</v>
      </c>
      <c r="J3446" s="150">
        <v>8.57</v>
      </c>
    </row>
    <row r="3447" spans="1:10" ht="14.45" customHeight="1" x14ac:dyDescent="0.25">
      <c r="A3447" s="169"/>
      <c r="B3447" s="169"/>
      <c r="C3447" s="169"/>
      <c r="D3447" s="169"/>
      <c r="E3447" s="169" t="s">
        <v>2581</v>
      </c>
      <c r="F3447" s="150">
        <v>0</v>
      </c>
      <c r="G3447" s="169"/>
      <c r="H3447" s="351" t="s">
        <v>2582</v>
      </c>
      <c r="I3447" s="351"/>
      <c r="J3447" s="150">
        <v>110.89</v>
      </c>
    </row>
    <row r="3448" spans="1:10" ht="15.75" thickBot="1" x14ac:dyDescent="0.3">
      <c r="A3448" s="161"/>
      <c r="B3448" s="161"/>
      <c r="C3448" s="161"/>
      <c r="D3448" s="161"/>
      <c r="E3448" s="161"/>
      <c r="F3448" s="161"/>
      <c r="G3448" s="161" t="s">
        <v>1056</v>
      </c>
      <c r="H3448" s="151">
        <v>6</v>
      </c>
      <c r="I3448" s="161" t="s">
        <v>1057</v>
      </c>
      <c r="J3448" s="162">
        <v>665.34</v>
      </c>
    </row>
    <row r="3449" spans="1:10" ht="15.75" thickTop="1" x14ac:dyDescent="0.25">
      <c r="A3449" s="152"/>
      <c r="B3449" s="152"/>
      <c r="C3449" s="152"/>
      <c r="D3449" s="152"/>
      <c r="E3449" s="152"/>
      <c r="F3449" s="152"/>
      <c r="G3449" s="152"/>
      <c r="H3449" s="152"/>
      <c r="I3449" s="152"/>
      <c r="J3449" s="152"/>
    </row>
    <row r="3450" spans="1:10" x14ac:dyDescent="0.25">
      <c r="A3450" s="170" t="s">
        <v>276</v>
      </c>
      <c r="B3450" s="139" t="s">
        <v>1029</v>
      </c>
      <c r="C3450" s="170" t="s">
        <v>1030</v>
      </c>
      <c r="D3450" s="170" t="s">
        <v>1031</v>
      </c>
      <c r="E3450" s="352" t="s">
        <v>1032</v>
      </c>
      <c r="F3450" s="352"/>
      <c r="G3450" s="140" t="s">
        <v>1033</v>
      </c>
      <c r="H3450" s="139" t="s">
        <v>1034</v>
      </c>
      <c r="I3450" s="139" t="s">
        <v>1035</v>
      </c>
      <c r="J3450" s="139" t="s">
        <v>1036</v>
      </c>
    </row>
    <row r="3451" spans="1:10" ht="14.45" customHeight="1" x14ac:dyDescent="0.25">
      <c r="A3451" s="171" t="s">
        <v>1037</v>
      </c>
      <c r="B3451" s="136" t="s">
        <v>636</v>
      </c>
      <c r="C3451" s="171" t="s">
        <v>180</v>
      </c>
      <c r="D3451" s="171" t="s">
        <v>637</v>
      </c>
      <c r="E3451" s="353" t="s">
        <v>1229</v>
      </c>
      <c r="F3451" s="353"/>
      <c r="G3451" s="137" t="s">
        <v>187</v>
      </c>
      <c r="H3451" s="141">
        <v>1</v>
      </c>
      <c r="I3451" s="138">
        <v>445.93</v>
      </c>
      <c r="J3451" s="138">
        <v>445.93</v>
      </c>
    </row>
    <row r="3452" spans="1:10" ht="25.5" x14ac:dyDescent="0.25">
      <c r="A3452" s="172" t="s">
        <v>1039</v>
      </c>
      <c r="B3452" s="142" t="s">
        <v>1512</v>
      </c>
      <c r="C3452" s="172" t="s">
        <v>180</v>
      </c>
      <c r="D3452" s="172" t="s">
        <v>1513</v>
      </c>
      <c r="E3452" s="350" t="s">
        <v>1042</v>
      </c>
      <c r="F3452" s="350"/>
      <c r="G3452" s="143" t="s">
        <v>1043</v>
      </c>
      <c r="H3452" s="144">
        <v>0.3</v>
      </c>
      <c r="I3452" s="145">
        <v>20.39</v>
      </c>
      <c r="J3452" s="145">
        <v>6.11</v>
      </c>
    </row>
    <row r="3453" spans="1:10" ht="25.5" x14ac:dyDescent="0.25">
      <c r="A3453" s="172" t="s">
        <v>1039</v>
      </c>
      <c r="B3453" s="142" t="s">
        <v>1063</v>
      </c>
      <c r="C3453" s="172" t="s">
        <v>180</v>
      </c>
      <c r="D3453" s="172" t="s">
        <v>1064</v>
      </c>
      <c r="E3453" s="350" t="s">
        <v>1042</v>
      </c>
      <c r="F3453" s="350"/>
      <c r="G3453" s="143" t="s">
        <v>1043</v>
      </c>
      <c r="H3453" s="144">
        <v>0.3</v>
      </c>
      <c r="I3453" s="145">
        <v>14.76</v>
      </c>
      <c r="J3453" s="145">
        <v>4.42</v>
      </c>
    </row>
    <row r="3454" spans="1:10" ht="38.25" x14ac:dyDescent="0.25">
      <c r="A3454" s="173" t="s">
        <v>1049</v>
      </c>
      <c r="B3454" s="146" t="s">
        <v>1997</v>
      </c>
      <c r="C3454" s="173" t="s">
        <v>180</v>
      </c>
      <c r="D3454" s="173" t="s">
        <v>1998</v>
      </c>
      <c r="E3454" s="349" t="s">
        <v>1052</v>
      </c>
      <c r="F3454" s="349"/>
      <c r="G3454" s="147" t="s">
        <v>187</v>
      </c>
      <c r="H3454" s="148">
        <v>1</v>
      </c>
      <c r="I3454" s="149">
        <v>0.4</v>
      </c>
      <c r="J3454" s="149">
        <v>0.4</v>
      </c>
    </row>
    <row r="3455" spans="1:10" ht="25.5" x14ac:dyDescent="0.25">
      <c r="A3455" s="173" t="s">
        <v>1049</v>
      </c>
      <c r="B3455" s="146" t="s">
        <v>2001</v>
      </c>
      <c r="C3455" s="173" t="s">
        <v>180</v>
      </c>
      <c r="D3455" s="173" t="s">
        <v>2002</v>
      </c>
      <c r="E3455" s="349" t="s">
        <v>1052</v>
      </c>
      <c r="F3455" s="349"/>
      <c r="G3455" s="147" t="s">
        <v>187</v>
      </c>
      <c r="H3455" s="148">
        <v>1</v>
      </c>
      <c r="I3455" s="149">
        <v>435</v>
      </c>
      <c r="J3455" s="149">
        <v>435</v>
      </c>
    </row>
    <row r="3456" spans="1:10" x14ac:dyDescent="0.25">
      <c r="A3456" s="169"/>
      <c r="B3456" s="169"/>
      <c r="C3456" s="169"/>
      <c r="D3456" s="169"/>
      <c r="E3456" s="169" t="s">
        <v>1053</v>
      </c>
      <c r="F3456" s="150">
        <v>8.57</v>
      </c>
      <c r="G3456" s="169" t="s">
        <v>1054</v>
      </c>
      <c r="H3456" s="150">
        <v>0</v>
      </c>
      <c r="I3456" s="169" t="s">
        <v>1055</v>
      </c>
      <c r="J3456" s="150">
        <v>8.57</v>
      </c>
    </row>
    <row r="3457" spans="1:10" ht="14.45" customHeight="1" x14ac:dyDescent="0.25">
      <c r="A3457" s="169"/>
      <c r="B3457" s="169"/>
      <c r="C3457" s="169"/>
      <c r="D3457" s="169"/>
      <c r="E3457" s="169" t="s">
        <v>2581</v>
      </c>
      <c r="F3457" s="150">
        <v>0</v>
      </c>
      <c r="G3457" s="169"/>
      <c r="H3457" s="351" t="s">
        <v>2582</v>
      </c>
      <c r="I3457" s="351"/>
      <c r="J3457" s="150">
        <v>445.93</v>
      </c>
    </row>
    <row r="3458" spans="1:10" ht="15.75" thickBot="1" x14ac:dyDescent="0.3">
      <c r="A3458" s="161"/>
      <c r="B3458" s="161"/>
      <c r="C3458" s="161"/>
      <c r="D3458" s="161"/>
      <c r="E3458" s="161"/>
      <c r="F3458" s="161"/>
      <c r="G3458" s="161" t="s">
        <v>1056</v>
      </c>
      <c r="H3458" s="151">
        <v>7</v>
      </c>
      <c r="I3458" s="161" t="s">
        <v>1057</v>
      </c>
      <c r="J3458" s="162">
        <v>3121.51</v>
      </c>
    </row>
    <row r="3459" spans="1:10" ht="15.75" thickTop="1" x14ac:dyDescent="0.25">
      <c r="A3459" s="152"/>
      <c r="B3459" s="152"/>
      <c r="C3459" s="152"/>
      <c r="D3459" s="152"/>
      <c r="E3459" s="152"/>
      <c r="F3459" s="152"/>
      <c r="G3459" s="152"/>
      <c r="H3459" s="152"/>
      <c r="I3459" s="152"/>
      <c r="J3459" s="152"/>
    </row>
    <row r="3460" spans="1:10" x14ac:dyDescent="0.25">
      <c r="A3460" s="170" t="s">
        <v>2334</v>
      </c>
      <c r="B3460" s="139" t="s">
        <v>1029</v>
      </c>
      <c r="C3460" s="170" t="s">
        <v>1030</v>
      </c>
      <c r="D3460" s="170" t="s">
        <v>1031</v>
      </c>
      <c r="E3460" s="352" t="s">
        <v>1032</v>
      </c>
      <c r="F3460" s="352"/>
      <c r="G3460" s="140" t="s">
        <v>1033</v>
      </c>
      <c r="H3460" s="139" t="s">
        <v>1034</v>
      </c>
      <c r="I3460" s="139" t="s">
        <v>1035</v>
      </c>
      <c r="J3460" s="139" t="s">
        <v>1036</v>
      </c>
    </row>
    <row r="3461" spans="1:10" ht="51" x14ac:dyDescent="0.25">
      <c r="A3461" s="171" t="s">
        <v>1037</v>
      </c>
      <c r="B3461" s="136" t="s">
        <v>639</v>
      </c>
      <c r="C3461" s="171" t="s">
        <v>180</v>
      </c>
      <c r="D3461" s="171" t="s">
        <v>640</v>
      </c>
      <c r="E3461" s="353" t="s">
        <v>1229</v>
      </c>
      <c r="F3461" s="353"/>
      <c r="G3461" s="137" t="s">
        <v>187</v>
      </c>
      <c r="H3461" s="141">
        <v>1</v>
      </c>
      <c r="I3461" s="138">
        <v>775.18</v>
      </c>
      <c r="J3461" s="138">
        <v>775.18</v>
      </c>
    </row>
    <row r="3462" spans="1:10" ht="25.5" x14ac:dyDescent="0.25">
      <c r="A3462" s="172" t="s">
        <v>1039</v>
      </c>
      <c r="B3462" s="142" t="s">
        <v>1512</v>
      </c>
      <c r="C3462" s="172" t="s">
        <v>180</v>
      </c>
      <c r="D3462" s="172" t="s">
        <v>1513</v>
      </c>
      <c r="E3462" s="350" t="s">
        <v>1042</v>
      </c>
      <c r="F3462" s="350"/>
      <c r="G3462" s="143" t="s">
        <v>1043</v>
      </c>
      <c r="H3462" s="144">
        <v>3.5</v>
      </c>
      <c r="I3462" s="145">
        <v>20.39</v>
      </c>
      <c r="J3462" s="145">
        <v>71.36</v>
      </c>
    </row>
    <row r="3463" spans="1:10" ht="25.5" x14ac:dyDescent="0.25">
      <c r="A3463" s="172" t="s">
        <v>1039</v>
      </c>
      <c r="B3463" s="142" t="s">
        <v>1063</v>
      </c>
      <c r="C3463" s="172" t="s">
        <v>180</v>
      </c>
      <c r="D3463" s="172" t="s">
        <v>1064</v>
      </c>
      <c r="E3463" s="350" t="s">
        <v>1042</v>
      </c>
      <c r="F3463" s="350"/>
      <c r="G3463" s="143" t="s">
        <v>1043</v>
      </c>
      <c r="H3463" s="144">
        <v>3.5</v>
      </c>
      <c r="I3463" s="145">
        <v>14.76</v>
      </c>
      <c r="J3463" s="145">
        <v>51.66</v>
      </c>
    </row>
    <row r="3464" spans="1:10" ht="25.5" x14ac:dyDescent="0.25">
      <c r="A3464" s="173" t="s">
        <v>1049</v>
      </c>
      <c r="B3464" s="146" t="s">
        <v>2003</v>
      </c>
      <c r="C3464" s="173" t="s">
        <v>180</v>
      </c>
      <c r="D3464" s="173" t="s">
        <v>2004</v>
      </c>
      <c r="E3464" s="349" t="s">
        <v>1052</v>
      </c>
      <c r="F3464" s="349"/>
      <c r="G3464" s="147" t="s">
        <v>187</v>
      </c>
      <c r="H3464" s="148">
        <v>1</v>
      </c>
      <c r="I3464" s="149">
        <v>45.99</v>
      </c>
      <c r="J3464" s="149">
        <v>45.99</v>
      </c>
    </row>
    <row r="3465" spans="1:10" ht="63.75" x14ac:dyDescent="0.25">
      <c r="A3465" s="173" t="s">
        <v>1049</v>
      </c>
      <c r="B3465" s="146" t="s">
        <v>2005</v>
      </c>
      <c r="C3465" s="173" t="s">
        <v>180</v>
      </c>
      <c r="D3465" s="173" t="s">
        <v>2006</v>
      </c>
      <c r="E3465" s="349" t="s">
        <v>1052</v>
      </c>
      <c r="F3465" s="349"/>
      <c r="G3465" s="147" t="s">
        <v>187</v>
      </c>
      <c r="H3465" s="148">
        <v>1</v>
      </c>
      <c r="I3465" s="149">
        <v>164.65</v>
      </c>
      <c r="J3465" s="149">
        <v>164.65</v>
      </c>
    </row>
    <row r="3466" spans="1:10" ht="38.25" x14ac:dyDescent="0.25">
      <c r="A3466" s="173" t="s">
        <v>1049</v>
      </c>
      <c r="B3466" s="146" t="s">
        <v>2007</v>
      </c>
      <c r="C3466" s="173" t="s">
        <v>180</v>
      </c>
      <c r="D3466" s="173" t="s">
        <v>2008</v>
      </c>
      <c r="E3466" s="349" t="s">
        <v>1052</v>
      </c>
      <c r="F3466" s="349"/>
      <c r="G3466" s="147" t="s">
        <v>187</v>
      </c>
      <c r="H3466" s="148">
        <v>1</v>
      </c>
      <c r="I3466" s="149">
        <v>37.630000000000003</v>
      </c>
      <c r="J3466" s="149">
        <v>37.630000000000003</v>
      </c>
    </row>
    <row r="3467" spans="1:10" ht="38.25" x14ac:dyDescent="0.25">
      <c r="A3467" s="173" t="s">
        <v>1049</v>
      </c>
      <c r="B3467" s="146" t="s">
        <v>2009</v>
      </c>
      <c r="C3467" s="173" t="s">
        <v>180</v>
      </c>
      <c r="D3467" s="173" t="s">
        <v>2010</v>
      </c>
      <c r="E3467" s="349" t="s">
        <v>1052</v>
      </c>
      <c r="F3467" s="349"/>
      <c r="G3467" s="147" t="s">
        <v>187</v>
      </c>
      <c r="H3467" s="148">
        <v>1</v>
      </c>
      <c r="I3467" s="149">
        <v>223.9</v>
      </c>
      <c r="J3467" s="149">
        <v>223.9</v>
      </c>
    </row>
    <row r="3468" spans="1:10" ht="25.5" x14ac:dyDescent="0.25">
      <c r="A3468" s="173" t="s">
        <v>1049</v>
      </c>
      <c r="B3468" s="146" t="s">
        <v>2011</v>
      </c>
      <c r="C3468" s="173" t="s">
        <v>180</v>
      </c>
      <c r="D3468" s="173" t="s">
        <v>2012</v>
      </c>
      <c r="E3468" s="349" t="s">
        <v>1052</v>
      </c>
      <c r="F3468" s="349"/>
      <c r="G3468" s="147" t="s">
        <v>187</v>
      </c>
      <c r="H3468" s="148">
        <v>1</v>
      </c>
      <c r="I3468" s="149">
        <v>74.989999999999995</v>
      </c>
      <c r="J3468" s="149">
        <v>74.989999999999995</v>
      </c>
    </row>
    <row r="3469" spans="1:10" ht="51" x14ac:dyDescent="0.25">
      <c r="A3469" s="173" t="s">
        <v>1049</v>
      </c>
      <c r="B3469" s="146" t="s">
        <v>2013</v>
      </c>
      <c r="C3469" s="173" t="s">
        <v>180</v>
      </c>
      <c r="D3469" s="173" t="s">
        <v>2014</v>
      </c>
      <c r="E3469" s="349" t="s">
        <v>1052</v>
      </c>
      <c r="F3469" s="349"/>
      <c r="G3469" s="147" t="s">
        <v>187</v>
      </c>
      <c r="H3469" s="148">
        <v>1</v>
      </c>
      <c r="I3469" s="149">
        <v>105</v>
      </c>
      <c r="J3469" s="149">
        <v>105</v>
      </c>
    </row>
    <row r="3470" spans="1:10" x14ac:dyDescent="0.25">
      <c r="A3470" s="169"/>
      <c r="B3470" s="169"/>
      <c r="C3470" s="169"/>
      <c r="D3470" s="169"/>
      <c r="E3470" s="169" t="s">
        <v>1053</v>
      </c>
      <c r="F3470" s="150">
        <v>100.1</v>
      </c>
      <c r="G3470" s="169" t="s">
        <v>1054</v>
      </c>
      <c r="H3470" s="150">
        <v>0</v>
      </c>
      <c r="I3470" s="169" t="s">
        <v>1055</v>
      </c>
      <c r="J3470" s="150">
        <v>100.1</v>
      </c>
    </row>
    <row r="3471" spans="1:10" ht="14.45" customHeight="1" x14ac:dyDescent="0.25">
      <c r="A3471" s="169"/>
      <c r="B3471" s="169"/>
      <c r="C3471" s="169"/>
      <c r="D3471" s="169"/>
      <c r="E3471" s="169" t="s">
        <v>2581</v>
      </c>
      <c r="F3471" s="150">
        <v>0</v>
      </c>
      <c r="G3471" s="169"/>
      <c r="H3471" s="351" t="s">
        <v>2582</v>
      </c>
      <c r="I3471" s="351"/>
      <c r="J3471" s="150">
        <v>775.18</v>
      </c>
    </row>
    <row r="3472" spans="1:10" ht="15.75" thickBot="1" x14ac:dyDescent="0.3">
      <c r="A3472" s="161"/>
      <c r="B3472" s="161"/>
      <c r="C3472" s="161"/>
      <c r="D3472" s="161"/>
      <c r="E3472" s="161"/>
      <c r="F3472" s="161"/>
      <c r="G3472" s="161" t="s">
        <v>1056</v>
      </c>
      <c r="H3472" s="151">
        <v>2</v>
      </c>
      <c r="I3472" s="161" t="s">
        <v>1057</v>
      </c>
      <c r="J3472" s="162">
        <v>1550.36</v>
      </c>
    </row>
    <row r="3473" spans="1:10" ht="15.75" thickTop="1" x14ac:dyDescent="0.25">
      <c r="A3473" s="152"/>
      <c r="B3473" s="152"/>
      <c r="C3473" s="152"/>
      <c r="D3473" s="152"/>
      <c r="E3473" s="152"/>
      <c r="F3473" s="152"/>
      <c r="G3473" s="152"/>
      <c r="H3473" s="152"/>
      <c r="I3473" s="152"/>
      <c r="J3473" s="152"/>
    </row>
    <row r="3474" spans="1:10" x14ac:dyDescent="0.25">
      <c r="A3474" s="170" t="s">
        <v>2335</v>
      </c>
      <c r="B3474" s="139" t="s">
        <v>1029</v>
      </c>
      <c r="C3474" s="170" t="s">
        <v>1030</v>
      </c>
      <c r="D3474" s="170" t="s">
        <v>1031</v>
      </c>
      <c r="E3474" s="352" t="s">
        <v>1032</v>
      </c>
      <c r="F3474" s="352"/>
      <c r="G3474" s="140" t="s">
        <v>1033</v>
      </c>
      <c r="H3474" s="139" t="s">
        <v>1034</v>
      </c>
      <c r="I3474" s="139" t="s">
        <v>1035</v>
      </c>
      <c r="J3474" s="139" t="s">
        <v>1036</v>
      </c>
    </row>
    <row r="3475" spans="1:10" ht="25.5" x14ac:dyDescent="0.25">
      <c r="A3475" s="171" t="s">
        <v>1037</v>
      </c>
      <c r="B3475" s="136" t="s">
        <v>642</v>
      </c>
      <c r="C3475" s="171" t="s">
        <v>186</v>
      </c>
      <c r="D3475" s="171" t="s">
        <v>643</v>
      </c>
      <c r="E3475" s="353" t="s">
        <v>1263</v>
      </c>
      <c r="F3475" s="353"/>
      <c r="G3475" s="137" t="s">
        <v>2239</v>
      </c>
      <c r="H3475" s="141">
        <v>1</v>
      </c>
      <c r="I3475" s="138">
        <v>631.48</v>
      </c>
      <c r="J3475" s="138">
        <v>631.48</v>
      </c>
    </row>
    <row r="3476" spans="1:10" ht="25.5" x14ac:dyDescent="0.25">
      <c r="A3476" s="172" t="s">
        <v>1039</v>
      </c>
      <c r="B3476" s="142" t="s">
        <v>1538</v>
      </c>
      <c r="C3476" s="172" t="s">
        <v>186</v>
      </c>
      <c r="D3476" s="172" t="s">
        <v>1539</v>
      </c>
      <c r="E3476" s="350" t="s">
        <v>1263</v>
      </c>
      <c r="F3476" s="350"/>
      <c r="G3476" s="143" t="s">
        <v>2649</v>
      </c>
      <c r="H3476" s="144">
        <v>1.1499999999999999</v>
      </c>
      <c r="I3476" s="145">
        <v>18.59</v>
      </c>
      <c r="J3476" s="145">
        <v>21.37</v>
      </c>
    </row>
    <row r="3477" spans="1:10" ht="25.5" x14ac:dyDescent="0.25">
      <c r="A3477" s="172" t="s">
        <v>1039</v>
      </c>
      <c r="B3477" s="142" t="s">
        <v>1540</v>
      </c>
      <c r="C3477" s="172" t="s">
        <v>186</v>
      </c>
      <c r="D3477" s="172" t="s">
        <v>1541</v>
      </c>
      <c r="E3477" s="350" t="s">
        <v>1263</v>
      </c>
      <c r="F3477" s="350"/>
      <c r="G3477" s="143" t="s">
        <v>2649</v>
      </c>
      <c r="H3477" s="144">
        <v>1.1499999999999999</v>
      </c>
      <c r="I3477" s="145">
        <v>23.71</v>
      </c>
      <c r="J3477" s="145">
        <v>27.26</v>
      </c>
    </row>
    <row r="3478" spans="1:10" ht="25.5" x14ac:dyDescent="0.25">
      <c r="A3478" s="172" t="s">
        <v>1039</v>
      </c>
      <c r="B3478" s="142" t="s">
        <v>1368</v>
      </c>
      <c r="C3478" s="172" t="s">
        <v>186</v>
      </c>
      <c r="D3478" s="172" t="s">
        <v>1299</v>
      </c>
      <c r="E3478" s="350" t="s">
        <v>1263</v>
      </c>
      <c r="F3478" s="350"/>
      <c r="G3478" s="143" t="s">
        <v>2649</v>
      </c>
      <c r="H3478" s="144">
        <v>3</v>
      </c>
      <c r="I3478" s="145">
        <v>24.55</v>
      </c>
      <c r="J3478" s="145">
        <v>73.650000000000006</v>
      </c>
    </row>
    <row r="3479" spans="1:10" ht="25.5" x14ac:dyDescent="0.25">
      <c r="A3479" s="172" t="s">
        <v>1039</v>
      </c>
      <c r="B3479" s="142" t="s">
        <v>1333</v>
      </c>
      <c r="C3479" s="172" t="s">
        <v>186</v>
      </c>
      <c r="D3479" s="172" t="s">
        <v>1064</v>
      </c>
      <c r="E3479" s="350" t="s">
        <v>1263</v>
      </c>
      <c r="F3479" s="350"/>
      <c r="G3479" s="143" t="s">
        <v>2649</v>
      </c>
      <c r="H3479" s="144">
        <v>5.2</v>
      </c>
      <c r="I3479" s="145">
        <v>18.36</v>
      </c>
      <c r="J3479" s="145">
        <v>95.47</v>
      </c>
    </row>
    <row r="3480" spans="1:10" ht="25.5" x14ac:dyDescent="0.25">
      <c r="A3480" s="173" t="s">
        <v>1049</v>
      </c>
      <c r="B3480" s="146" t="s">
        <v>2895</v>
      </c>
      <c r="C3480" s="173" t="s">
        <v>186</v>
      </c>
      <c r="D3480" s="173" t="s">
        <v>2896</v>
      </c>
      <c r="E3480" s="349" t="s">
        <v>1052</v>
      </c>
      <c r="F3480" s="349"/>
      <c r="G3480" s="147" t="s">
        <v>2239</v>
      </c>
      <c r="H3480" s="148">
        <v>1</v>
      </c>
      <c r="I3480" s="149">
        <v>42.95</v>
      </c>
      <c r="J3480" s="149">
        <v>42.95</v>
      </c>
    </row>
    <row r="3481" spans="1:10" ht="25.5" x14ac:dyDescent="0.25">
      <c r="A3481" s="173" t="s">
        <v>1049</v>
      </c>
      <c r="B3481" s="146" t="s">
        <v>2897</v>
      </c>
      <c r="C3481" s="173" t="s">
        <v>186</v>
      </c>
      <c r="D3481" s="173" t="s">
        <v>2898</v>
      </c>
      <c r="E3481" s="349" t="s">
        <v>1052</v>
      </c>
      <c r="F3481" s="349"/>
      <c r="G3481" s="147" t="s">
        <v>184</v>
      </c>
      <c r="H3481" s="148">
        <v>0.08</v>
      </c>
      <c r="I3481" s="149">
        <v>64.900000000000006</v>
      </c>
      <c r="J3481" s="149">
        <v>5.19</v>
      </c>
    </row>
    <row r="3482" spans="1:10" ht="25.5" x14ac:dyDescent="0.25">
      <c r="A3482" s="173" t="s">
        <v>1049</v>
      </c>
      <c r="B3482" s="146" t="s">
        <v>2899</v>
      </c>
      <c r="C3482" s="173" t="s">
        <v>186</v>
      </c>
      <c r="D3482" s="173" t="s">
        <v>2900</v>
      </c>
      <c r="E3482" s="349" t="s">
        <v>1052</v>
      </c>
      <c r="F3482" s="349"/>
      <c r="G3482" s="147" t="s">
        <v>950</v>
      </c>
      <c r="H3482" s="148">
        <v>4.91</v>
      </c>
      <c r="I3482" s="149">
        <v>0.57999999999999996</v>
      </c>
      <c r="J3482" s="149">
        <v>2.84</v>
      </c>
    </row>
    <row r="3483" spans="1:10" ht="25.5" x14ac:dyDescent="0.25">
      <c r="A3483" s="173" t="s">
        <v>1049</v>
      </c>
      <c r="B3483" s="146" t="s">
        <v>2901</v>
      </c>
      <c r="C3483" s="173" t="s">
        <v>186</v>
      </c>
      <c r="D3483" s="173" t="s">
        <v>2902</v>
      </c>
      <c r="E3483" s="349" t="s">
        <v>1052</v>
      </c>
      <c r="F3483" s="349"/>
      <c r="G3483" s="147" t="s">
        <v>950</v>
      </c>
      <c r="H3483" s="148">
        <v>22.3</v>
      </c>
      <c r="I3483" s="149">
        <v>0.36</v>
      </c>
      <c r="J3483" s="149">
        <v>8.02</v>
      </c>
    </row>
    <row r="3484" spans="1:10" ht="25.5" x14ac:dyDescent="0.25">
      <c r="A3484" s="173" t="s">
        <v>1049</v>
      </c>
      <c r="B3484" s="146" t="s">
        <v>2837</v>
      </c>
      <c r="C3484" s="173" t="s">
        <v>186</v>
      </c>
      <c r="D3484" s="173" t="s">
        <v>2838</v>
      </c>
      <c r="E3484" s="349" t="s">
        <v>1052</v>
      </c>
      <c r="F3484" s="349"/>
      <c r="G3484" s="147" t="s">
        <v>748</v>
      </c>
      <c r="H3484" s="148">
        <v>1.41</v>
      </c>
      <c r="I3484" s="149">
        <v>0.19</v>
      </c>
      <c r="J3484" s="149">
        <v>0.26</v>
      </c>
    </row>
    <row r="3485" spans="1:10" ht="25.5" x14ac:dyDescent="0.25">
      <c r="A3485" s="173" t="s">
        <v>1049</v>
      </c>
      <c r="B3485" s="146" t="s">
        <v>2903</v>
      </c>
      <c r="C3485" s="173" t="s">
        <v>186</v>
      </c>
      <c r="D3485" s="173" t="s">
        <v>2904</v>
      </c>
      <c r="E3485" s="349" t="s">
        <v>1052</v>
      </c>
      <c r="F3485" s="349"/>
      <c r="G3485" s="147" t="s">
        <v>184</v>
      </c>
      <c r="H3485" s="148">
        <v>2.1100000000000001E-2</v>
      </c>
      <c r="I3485" s="149">
        <v>62.5</v>
      </c>
      <c r="J3485" s="149">
        <v>1.31</v>
      </c>
    </row>
    <row r="3486" spans="1:10" ht="51" x14ac:dyDescent="0.25">
      <c r="A3486" s="173" t="s">
        <v>1049</v>
      </c>
      <c r="B3486" s="146" t="s">
        <v>2905</v>
      </c>
      <c r="C3486" s="173" t="s">
        <v>186</v>
      </c>
      <c r="D3486" s="173" t="s">
        <v>2906</v>
      </c>
      <c r="E3486" s="349" t="s">
        <v>1052</v>
      </c>
      <c r="F3486" s="349"/>
      <c r="G3486" s="147" t="s">
        <v>692</v>
      </c>
      <c r="H3486" s="148">
        <v>1</v>
      </c>
      <c r="I3486" s="149">
        <v>120</v>
      </c>
      <c r="J3486" s="149">
        <v>120</v>
      </c>
    </row>
    <row r="3487" spans="1:10" ht="25.5" x14ac:dyDescent="0.25">
      <c r="A3487" s="173" t="s">
        <v>1049</v>
      </c>
      <c r="B3487" s="146" t="s">
        <v>2907</v>
      </c>
      <c r="C3487" s="173" t="s">
        <v>186</v>
      </c>
      <c r="D3487" s="173" t="s">
        <v>2015</v>
      </c>
      <c r="E3487" s="349" t="s">
        <v>1052</v>
      </c>
      <c r="F3487" s="349"/>
      <c r="G3487" s="147" t="s">
        <v>2239</v>
      </c>
      <c r="H3487" s="148">
        <v>1</v>
      </c>
      <c r="I3487" s="149">
        <v>146.91</v>
      </c>
      <c r="J3487" s="149">
        <v>146.91</v>
      </c>
    </row>
    <row r="3488" spans="1:10" ht="25.5" x14ac:dyDescent="0.25">
      <c r="A3488" s="173" t="s">
        <v>1049</v>
      </c>
      <c r="B3488" s="146" t="s">
        <v>2908</v>
      </c>
      <c r="C3488" s="173" t="s">
        <v>186</v>
      </c>
      <c r="D3488" s="173" t="s">
        <v>2909</v>
      </c>
      <c r="E3488" s="349" t="s">
        <v>1052</v>
      </c>
      <c r="F3488" s="349"/>
      <c r="G3488" s="147" t="s">
        <v>2239</v>
      </c>
      <c r="H3488" s="148">
        <v>1</v>
      </c>
      <c r="I3488" s="149">
        <v>62.85</v>
      </c>
      <c r="J3488" s="149">
        <v>62.85</v>
      </c>
    </row>
    <row r="3489" spans="1:10" ht="25.5" x14ac:dyDescent="0.25">
      <c r="A3489" s="173" t="s">
        <v>1049</v>
      </c>
      <c r="B3489" s="146" t="s">
        <v>2910</v>
      </c>
      <c r="C3489" s="173" t="s">
        <v>186</v>
      </c>
      <c r="D3489" s="173" t="s">
        <v>2911</v>
      </c>
      <c r="E3489" s="349" t="s">
        <v>1052</v>
      </c>
      <c r="F3489" s="349"/>
      <c r="G3489" s="147" t="s">
        <v>2239</v>
      </c>
      <c r="H3489" s="148">
        <v>90</v>
      </c>
      <c r="I3489" s="149">
        <v>0.26</v>
      </c>
      <c r="J3489" s="149">
        <v>23.4</v>
      </c>
    </row>
    <row r="3490" spans="1:10" x14ac:dyDescent="0.25">
      <c r="A3490" s="169"/>
      <c r="B3490" s="169"/>
      <c r="C3490" s="169"/>
      <c r="D3490" s="169"/>
      <c r="E3490" s="169" t="s">
        <v>1053</v>
      </c>
      <c r="F3490" s="150">
        <v>144.72</v>
      </c>
      <c r="G3490" s="169" t="s">
        <v>1054</v>
      </c>
      <c r="H3490" s="150">
        <v>0</v>
      </c>
      <c r="I3490" s="169" t="s">
        <v>1055</v>
      </c>
      <c r="J3490" s="150">
        <v>144.72</v>
      </c>
    </row>
    <row r="3491" spans="1:10" ht="14.45" customHeight="1" x14ac:dyDescent="0.25">
      <c r="A3491" s="169"/>
      <c r="B3491" s="169"/>
      <c r="C3491" s="169"/>
      <c r="D3491" s="169"/>
      <c r="E3491" s="169" t="s">
        <v>2581</v>
      </c>
      <c r="F3491" s="150">
        <v>0</v>
      </c>
      <c r="G3491" s="169"/>
      <c r="H3491" s="351" t="s">
        <v>2582</v>
      </c>
      <c r="I3491" s="351"/>
      <c r="J3491" s="150">
        <v>631.48</v>
      </c>
    </row>
    <row r="3492" spans="1:10" ht="15.75" thickBot="1" x14ac:dyDescent="0.3">
      <c r="A3492" s="161"/>
      <c r="B3492" s="161"/>
      <c r="C3492" s="161"/>
      <c r="D3492" s="161"/>
      <c r="E3492" s="161"/>
      <c r="F3492" s="161"/>
      <c r="G3492" s="161" t="s">
        <v>1056</v>
      </c>
      <c r="H3492" s="151">
        <v>1</v>
      </c>
      <c r="I3492" s="161" t="s">
        <v>1057</v>
      </c>
      <c r="J3492" s="162">
        <v>631.48</v>
      </c>
    </row>
    <row r="3493" spans="1:10" ht="15.75" thickTop="1" x14ac:dyDescent="0.25">
      <c r="A3493" s="152"/>
      <c r="B3493" s="152"/>
      <c r="C3493" s="152"/>
      <c r="D3493" s="152"/>
      <c r="E3493" s="152"/>
      <c r="F3493" s="152"/>
      <c r="G3493" s="152"/>
      <c r="H3493" s="152"/>
      <c r="I3493" s="152"/>
      <c r="J3493" s="152"/>
    </row>
    <row r="3494" spans="1:10" x14ac:dyDescent="0.25">
      <c r="A3494" s="170" t="s">
        <v>2336</v>
      </c>
      <c r="B3494" s="139" t="s">
        <v>1029</v>
      </c>
      <c r="C3494" s="170" t="s">
        <v>1030</v>
      </c>
      <c r="D3494" s="170" t="s">
        <v>1031</v>
      </c>
      <c r="E3494" s="352" t="s">
        <v>1032</v>
      </c>
      <c r="F3494" s="352"/>
      <c r="G3494" s="140" t="s">
        <v>1033</v>
      </c>
      <c r="H3494" s="139" t="s">
        <v>1034</v>
      </c>
      <c r="I3494" s="139" t="s">
        <v>1035</v>
      </c>
      <c r="J3494" s="139" t="s">
        <v>1036</v>
      </c>
    </row>
    <row r="3495" spans="1:10" ht="25.5" x14ac:dyDescent="0.25">
      <c r="A3495" s="171" t="s">
        <v>1037</v>
      </c>
      <c r="B3495" s="136" t="s">
        <v>645</v>
      </c>
      <c r="C3495" s="171" t="s">
        <v>500</v>
      </c>
      <c r="D3495" s="171" t="s">
        <v>646</v>
      </c>
      <c r="E3495" s="353" t="s">
        <v>1450</v>
      </c>
      <c r="F3495" s="353"/>
      <c r="G3495" s="137" t="s">
        <v>187</v>
      </c>
      <c r="H3495" s="141">
        <v>1</v>
      </c>
      <c r="I3495" s="138">
        <v>144.94999999999999</v>
      </c>
      <c r="J3495" s="138">
        <v>144.94999999999999</v>
      </c>
    </row>
    <row r="3496" spans="1:10" ht="25.5" x14ac:dyDescent="0.25">
      <c r="A3496" s="172" t="s">
        <v>1039</v>
      </c>
      <c r="B3496" s="142" t="s">
        <v>1588</v>
      </c>
      <c r="C3496" s="172" t="s">
        <v>180</v>
      </c>
      <c r="D3496" s="172" t="s">
        <v>1589</v>
      </c>
      <c r="E3496" s="350" t="s">
        <v>1042</v>
      </c>
      <c r="F3496" s="350"/>
      <c r="G3496" s="143" t="s">
        <v>1043</v>
      </c>
      <c r="H3496" s="144">
        <v>2</v>
      </c>
      <c r="I3496" s="145">
        <v>21.02</v>
      </c>
      <c r="J3496" s="145">
        <v>42.04</v>
      </c>
    </row>
    <row r="3497" spans="1:10" ht="25.5" x14ac:dyDescent="0.25">
      <c r="A3497" s="172" t="s">
        <v>1039</v>
      </c>
      <c r="B3497" s="142" t="s">
        <v>1586</v>
      </c>
      <c r="C3497" s="172" t="s">
        <v>180</v>
      </c>
      <c r="D3497" s="172" t="s">
        <v>1587</v>
      </c>
      <c r="E3497" s="350" t="s">
        <v>1042</v>
      </c>
      <c r="F3497" s="350"/>
      <c r="G3497" s="143" t="s">
        <v>1043</v>
      </c>
      <c r="H3497" s="144">
        <v>2</v>
      </c>
      <c r="I3497" s="145">
        <v>15.82</v>
      </c>
      <c r="J3497" s="145">
        <v>31.64</v>
      </c>
    </row>
    <row r="3498" spans="1:10" ht="25.5" x14ac:dyDescent="0.25">
      <c r="A3498" s="173" t="s">
        <v>1049</v>
      </c>
      <c r="B3498" s="146" t="s">
        <v>2016</v>
      </c>
      <c r="C3498" s="173" t="s">
        <v>500</v>
      </c>
      <c r="D3498" s="173" t="s">
        <v>2017</v>
      </c>
      <c r="E3498" s="349" t="s">
        <v>1052</v>
      </c>
      <c r="F3498" s="349"/>
      <c r="G3498" s="147" t="s">
        <v>884</v>
      </c>
      <c r="H3498" s="148">
        <v>1</v>
      </c>
      <c r="I3498" s="149">
        <v>71.27</v>
      </c>
      <c r="J3498" s="149">
        <v>71.27</v>
      </c>
    </row>
    <row r="3499" spans="1:10" x14ac:dyDescent="0.25">
      <c r="A3499" s="169"/>
      <c r="B3499" s="169"/>
      <c r="C3499" s="169"/>
      <c r="D3499" s="169"/>
      <c r="E3499" s="169" t="s">
        <v>1053</v>
      </c>
      <c r="F3499" s="150">
        <v>59.6</v>
      </c>
      <c r="G3499" s="169" t="s">
        <v>1054</v>
      </c>
      <c r="H3499" s="150">
        <v>0</v>
      </c>
      <c r="I3499" s="169" t="s">
        <v>1055</v>
      </c>
      <c r="J3499" s="150">
        <v>59.6</v>
      </c>
    </row>
    <row r="3500" spans="1:10" ht="14.45" customHeight="1" x14ac:dyDescent="0.25">
      <c r="A3500" s="169"/>
      <c r="B3500" s="169"/>
      <c r="C3500" s="169"/>
      <c r="D3500" s="169"/>
      <c r="E3500" s="169" t="s">
        <v>2581</v>
      </c>
      <c r="F3500" s="150">
        <v>0</v>
      </c>
      <c r="G3500" s="169"/>
      <c r="H3500" s="351" t="s">
        <v>2582</v>
      </c>
      <c r="I3500" s="351"/>
      <c r="J3500" s="150">
        <v>144.94999999999999</v>
      </c>
    </row>
    <row r="3501" spans="1:10" ht="15.75" thickBot="1" x14ac:dyDescent="0.3">
      <c r="A3501" s="161"/>
      <c r="B3501" s="161"/>
      <c r="C3501" s="161"/>
      <c r="D3501" s="161"/>
      <c r="E3501" s="161"/>
      <c r="F3501" s="161"/>
      <c r="G3501" s="161" t="s">
        <v>1056</v>
      </c>
      <c r="H3501" s="151">
        <v>2</v>
      </c>
      <c r="I3501" s="161" t="s">
        <v>1057</v>
      </c>
      <c r="J3501" s="162">
        <v>289.89999999999998</v>
      </c>
    </row>
    <row r="3502" spans="1:10" ht="15.75" thickTop="1" x14ac:dyDescent="0.25">
      <c r="A3502" s="152"/>
      <c r="B3502" s="152"/>
      <c r="C3502" s="152"/>
      <c r="D3502" s="152"/>
      <c r="E3502" s="152"/>
      <c r="F3502" s="152"/>
      <c r="G3502" s="152"/>
      <c r="H3502" s="152"/>
      <c r="I3502" s="152"/>
      <c r="J3502" s="152"/>
    </row>
    <row r="3503" spans="1:10" x14ac:dyDescent="0.25">
      <c r="A3503" s="170" t="s">
        <v>2337</v>
      </c>
      <c r="B3503" s="139" t="s">
        <v>1029</v>
      </c>
      <c r="C3503" s="170" t="s">
        <v>1030</v>
      </c>
      <c r="D3503" s="170" t="s">
        <v>1031</v>
      </c>
      <c r="E3503" s="352" t="s">
        <v>1032</v>
      </c>
      <c r="F3503" s="352"/>
      <c r="G3503" s="140" t="s">
        <v>1033</v>
      </c>
      <c r="H3503" s="139" t="s">
        <v>1034</v>
      </c>
      <c r="I3503" s="139" t="s">
        <v>1035</v>
      </c>
      <c r="J3503" s="139" t="s">
        <v>1036</v>
      </c>
    </row>
    <row r="3504" spans="1:10" ht="14.45" customHeight="1" x14ac:dyDescent="0.25">
      <c r="A3504" s="171" t="s">
        <v>1037</v>
      </c>
      <c r="B3504" s="136" t="s">
        <v>270</v>
      </c>
      <c r="C3504" s="171" t="s">
        <v>252</v>
      </c>
      <c r="D3504" s="171" t="s">
        <v>349</v>
      </c>
      <c r="E3504" s="353" t="s">
        <v>2018</v>
      </c>
      <c r="F3504" s="353"/>
      <c r="G3504" s="137" t="s">
        <v>187</v>
      </c>
      <c r="H3504" s="141">
        <v>1</v>
      </c>
      <c r="I3504" s="138">
        <v>109.68</v>
      </c>
      <c r="J3504" s="138">
        <v>109.68</v>
      </c>
    </row>
    <row r="3505" spans="1:10" ht="25.5" x14ac:dyDescent="0.25">
      <c r="A3505" s="173" t="s">
        <v>1049</v>
      </c>
      <c r="B3505" s="146" t="s">
        <v>1918</v>
      </c>
      <c r="C3505" s="173" t="s">
        <v>252</v>
      </c>
      <c r="D3505" s="173" t="s">
        <v>1919</v>
      </c>
      <c r="E3505" s="349" t="s">
        <v>1325</v>
      </c>
      <c r="F3505" s="349"/>
      <c r="G3505" s="147" t="s">
        <v>1043</v>
      </c>
      <c r="H3505" s="148">
        <v>1</v>
      </c>
      <c r="I3505" s="149">
        <v>13.82</v>
      </c>
      <c r="J3505" s="149">
        <v>13.82</v>
      </c>
    </row>
    <row r="3506" spans="1:10" ht="25.5" x14ac:dyDescent="0.25">
      <c r="A3506" s="173" t="s">
        <v>1049</v>
      </c>
      <c r="B3506" s="146" t="s">
        <v>2019</v>
      </c>
      <c r="C3506" s="173" t="s">
        <v>252</v>
      </c>
      <c r="D3506" s="173" t="s">
        <v>2020</v>
      </c>
      <c r="E3506" s="349" t="s">
        <v>1325</v>
      </c>
      <c r="F3506" s="349"/>
      <c r="G3506" s="147" t="s">
        <v>1043</v>
      </c>
      <c r="H3506" s="148">
        <v>1</v>
      </c>
      <c r="I3506" s="149">
        <v>19.38</v>
      </c>
      <c r="J3506" s="149">
        <v>19.38</v>
      </c>
    </row>
    <row r="3507" spans="1:10" ht="25.5" x14ac:dyDescent="0.25">
      <c r="A3507" s="173" t="s">
        <v>1049</v>
      </c>
      <c r="B3507" s="146" t="s">
        <v>2021</v>
      </c>
      <c r="C3507" s="173" t="s">
        <v>252</v>
      </c>
      <c r="D3507" s="173" t="s">
        <v>2022</v>
      </c>
      <c r="E3507" s="349" t="s">
        <v>1052</v>
      </c>
      <c r="F3507" s="349"/>
      <c r="G3507" s="147" t="s">
        <v>187</v>
      </c>
      <c r="H3507" s="148">
        <v>1</v>
      </c>
      <c r="I3507" s="149">
        <v>76.48</v>
      </c>
      <c r="J3507" s="149">
        <v>76.48</v>
      </c>
    </row>
    <row r="3508" spans="1:10" x14ac:dyDescent="0.25">
      <c r="A3508" s="169"/>
      <c r="B3508" s="169"/>
      <c r="C3508" s="169"/>
      <c r="D3508" s="169"/>
      <c r="E3508" s="169" t="s">
        <v>1053</v>
      </c>
      <c r="F3508" s="150">
        <v>33.200000000000003</v>
      </c>
      <c r="G3508" s="169" t="s">
        <v>1054</v>
      </c>
      <c r="H3508" s="150">
        <v>0</v>
      </c>
      <c r="I3508" s="169" t="s">
        <v>1055</v>
      </c>
      <c r="J3508" s="150">
        <v>33.200000000000003</v>
      </c>
    </row>
    <row r="3509" spans="1:10" ht="14.45" customHeight="1" x14ac:dyDescent="0.25">
      <c r="A3509" s="169"/>
      <c r="B3509" s="169"/>
      <c r="C3509" s="169"/>
      <c r="D3509" s="169"/>
      <c r="E3509" s="169" t="s">
        <v>2581</v>
      </c>
      <c r="F3509" s="150">
        <v>0</v>
      </c>
      <c r="G3509" s="169"/>
      <c r="H3509" s="351" t="s">
        <v>2582</v>
      </c>
      <c r="I3509" s="351"/>
      <c r="J3509" s="150">
        <v>109.68</v>
      </c>
    </row>
    <row r="3510" spans="1:10" ht="15.75" thickBot="1" x14ac:dyDescent="0.3">
      <c r="A3510" s="161"/>
      <c r="B3510" s="161"/>
      <c r="C3510" s="161"/>
      <c r="D3510" s="161"/>
      <c r="E3510" s="161"/>
      <c r="F3510" s="161"/>
      <c r="G3510" s="161" t="s">
        <v>1056</v>
      </c>
      <c r="H3510" s="151">
        <v>2</v>
      </c>
      <c r="I3510" s="161" t="s">
        <v>1057</v>
      </c>
      <c r="J3510" s="162">
        <v>219.36</v>
      </c>
    </row>
    <row r="3511" spans="1:10" ht="15.75" thickTop="1" x14ac:dyDescent="0.25">
      <c r="A3511" s="152"/>
      <c r="B3511" s="152"/>
      <c r="C3511" s="152"/>
      <c r="D3511" s="152"/>
      <c r="E3511" s="152"/>
      <c r="F3511" s="152"/>
      <c r="G3511" s="152"/>
      <c r="H3511" s="152"/>
      <c r="I3511" s="152"/>
      <c r="J3511" s="152"/>
    </row>
    <row r="3512" spans="1:10" x14ac:dyDescent="0.25">
      <c r="A3512" s="170" t="s">
        <v>2338</v>
      </c>
      <c r="B3512" s="139" t="s">
        <v>1029</v>
      </c>
      <c r="C3512" s="170" t="s">
        <v>1030</v>
      </c>
      <c r="D3512" s="170" t="s">
        <v>1031</v>
      </c>
      <c r="E3512" s="352" t="s">
        <v>1032</v>
      </c>
      <c r="F3512" s="352"/>
      <c r="G3512" s="140" t="s">
        <v>1033</v>
      </c>
      <c r="H3512" s="139" t="s">
        <v>1034</v>
      </c>
      <c r="I3512" s="139" t="s">
        <v>1035</v>
      </c>
      <c r="J3512" s="139" t="s">
        <v>1036</v>
      </c>
    </row>
    <row r="3513" spans="1:10" ht="25.5" x14ac:dyDescent="0.25">
      <c r="A3513" s="171" t="s">
        <v>1037</v>
      </c>
      <c r="B3513" s="136" t="s">
        <v>269</v>
      </c>
      <c r="C3513" s="171" t="s">
        <v>186</v>
      </c>
      <c r="D3513" s="171" t="s">
        <v>348</v>
      </c>
      <c r="E3513" s="353" t="s">
        <v>1263</v>
      </c>
      <c r="F3513" s="353"/>
      <c r="G3513" s="137" t="s">
        <v>187</v>
      </c>
      <c r="H3513" s="141">
        <v>1</v>
      </c>
      <c r="I3513" s="138">
        <v>112.55</v>
      </c>
      <c r="J3513" s="138">
        <v>112.55</v>
      </c>
    </row>
    <row r="3514" spans="1:10" ht="25.5" x14ac:dyDescent="0.25">
      <c r="A3514" s="172" t="s">
        <v>1039</v>
      </c>
      <c r="B3514" s="142" t="s">
        <v>2024</v>
      </c>
      <c r="C3514" s="172" t="s">
        <v>186</v>
      </c>
      <c r="D3514" s="172" t="s">
        <v>2025</v>
      </c>
      <c r="E3514" s="350" t="s">
        <v>1263</v>
      </c>
      <c r="F3514" s="350"/>
      <c r="G3514" s="143" t="s">
        <v>2649</v>
      </c>
      <c r="H3514" s="144">
        <v>0.28999999999999998</v>
      </c>
      <c r="I3514" s="145">
        <v>19.64</v>
      </c>
      <c r="J3514" s="145">
        <v>5.69</v>
      </c>
    </row>
    <row r="3515" spans="1:10" ht="25.5" x14ac:dyDescent="0.25">
      <c r="A3515" s="172" t="s">
        <v>1039</v>
      </c>
      <c r="B3515" s="142" t="s">
        <v>2023</v>
      </c>
      <c r="C3515" s="172" t="s">
        <v>186</v>
      </c>
      <c r="D3515" s="172" t="s">
        <v>1589</v>
      </c>
      <c r="E3515" s="350" t="s">
        <v>1263</v>
      </c>
      <c r="F3515" s="350"/>
      <c r="G3515" s="143" t="s">
        <v>2649</v>
      </c>
      <c r="H3515" s="144">
        <v>0.28999999999999998</v>
      </c>
      <c r="I3515" s="145">
        <v>24.97</v>
      </c>
      <c r="J3515" s="145">
        <v>7.24</v>
      </c>
    </row>
    <row r="3516" spans="1:10" ht="25.5" x14ac:dyDescent="0.25">
      <c r="A3516" s="173" t="s">
        <v>1049</v>
      </c>
      <c r="B3516" s="146" t="s">
        <v>2912</v>
      </c>
      <c r="C3516" s="173" t="s">
        <v>186</v>
      </c>
      <c r="D3516" s="173" t="s">
        <v>2913</v>
      </c>
      <c r="E3516" s="349" t="s">
        <v>1052</v>
      </c>
      <c r="F3516" s="349"/>
      <c r="G3516" s="147" t="s">
        <v>2239</v>
      </c>
      <c r="H3516" s="148">
        <v>1</v>
      </c>
      <c r="I3516" s="149">
        <v>99.62</v>
      </c>
      <c r="J3516" s="149">
        <v>99.62</v>
      </c>
    </row>
    <row r="3517" spans="1:10" x14ac:dyDescent="0.25">
      <c r="A3517" s="169"/>
      <c r="B3517" s="169"/>
      <c r="C3517" s="169"/>
      <c r="D3517" s="169"/>
      <c r="E3517" s="169" t="s">
        <v>1053</v>
      </c>
      <c r="F3517" s="150">
        <v>8.6300000000000008</v>
      </c>
      <c r="G3517" s="169" t="s">
        <v>1054</v>
      </c>
      <c r="H3517" s="150">
        <v>0</v>
      </c>
      <c r="I3517" s="169" t="s">
        <v>1055</v>
      </c>
      <c r="J3517" s="150">
        <v>8.6300000000000008</v>
      </c>
    </row>
    <row r="3518" spans="1:10" ht="14.45" customHeight="1" x14ac:dyDescent="0.25">
      <c r="A3518" s="169"/>
      <c r="B3518" s="169"/>
      <c r="C3518" s="169"/>
      <c r="D3518" s="169"/>
      <c r="E3518" s="169" t="s">
        <v>2581</v>
      </c>
      <c r="F3518" s="150">
        <v>0</v>
      </c>
      <c r="G3518" s="169"/>
      <c r="H3518" s="351" t="s">
        <v>2582</v>
      </c>
      <c r="I3518" s="351"/>
      <c r="J3518" s="150">
        <v>112.55</v>
      </c>
    </row>
    <row r="3519" spans="1:10" ht="15.75" thickBot="1" x14ac:dyDescent="0.3">
      <c r="A3519" s="161"/>
      <c r="B3519" s="161"/>
      <c r="C3519" s="161"/>
      <c r="D3519" s="161"/>
      <c r="E3519" s="161"/>
      <c r="F3519" s="161"/>
      <c r="G3519" s="161" t="s">
        <v>1056</v>
      </c>
      <c r="H3519" s="151">
        <v>2</v>
      </c>
      <c r="I3519" s="161" t="s">
        <v>1057</v>
      </c>
      <c r="J3519" s="162">
        <v>225.1</v>
      </c>
    </row>
    <row r="3520" spans="1:10" ht="15.75" thickTop="1" x14ac:dyDescent="0.25">
      <c r="A3520" s="152"/>
      <c r="B3520" s="152"/>
      <c r="C3520" s="152"/>
      <c r="D3520" s="152"/>
      <c r="E3520" s="152"/>
      <c r="F3520" s="152"/>
      <c r="G3520" s="152"/>
      <c r="H3520" s="152"/>
      <c r="I3520" s="152"/>
      <c r="J3520" s="152"/>
    </row>
    <row r="3521" spans="1:10" x14ac:dyDescent="0.25">
      <c r="A3521" s="170" t="s">
        <v>2339</v>
      </c>
      <c r="B3521" s="139" t="s">
        <v>1029</v>
      </c>
      <c r="C3521" s="170" t="s">
        <v>1030</v>
      </c>
      <c r="D3521" s="170" t="s">
        <v>1031</v>
      </c>
      <c r="E3521" s="352" t="s">
        <v>1032</v>
      </c>
      <c r="F3521" s="352"/>
      <c r="G3521" s="140" t="s">
        <v>1033</v>
      </c>
      <c r="H3521" s="139" t="s">
        <v>1034</v>
      </c>
      <c r="I3521" s="139" t="s">
        <v>1035</v>
      </c>
      <c r="J3521" s="139" t="s">
        <v>1036</v>
      </c>
    </row>
    <row r="3522" spans="1:10" ht="38.25" x14ac:dyDescent="0.25">
      <c r="A3522" s="171" t="s">
        <v>1037</v>
      </c>
      <c r="B3522" s="136" t="s">
        <v>650</v>
      </c>
      <c r="C3522" s="171" t="s">
        <v>559</v>
      </c>
      <c r="D3522" s="171" t="s">
        <v>651</v>
      </c>
      <c r="E3522" s="353" t="s">
        <v>2026</v>
      </c>
      <c r="F3522" s="353"/>
      <c r="G3522" s="137" t="s">
        <v>560</v>
      </c>
      <c r="H3522" s="141">
        <v>1</v>
      </c>
      <c r="I3522" s="138">
        <v>1981.36</v>
      </c>
      <c r="J3522" s="138">
        <v>1981.36</v>
      </c>
    </row>
    <row r="3523" spans="1:10" ht="25.5" x14ac:dyDescent="0.25">
      <c r="A3523" s="172" t="s">
        <v>1039</v>
      </c>
      <c r="B3523" s="142" t="s">
        <v>2742</v>
      </c>
      <c r="C3523" s="172" t="s">
        <v>180</v>
      </c>
      <c r="D3523" s="172" t="s">
        <v>2743</v>
      </c>
      <c r="E3523" s="350" t="s">
        <v>1042</v>
      </c>
      <c r="F3523" s="350"/>
      <c r="G3523" s="143" t="s">
        <v>1043</v>
      </c>
      <c r="H3523" s="144">
        <v>2</v>
      </c>
      <c r="I3523" s="145">
        <v>15.53</v>
      </c>
      <c r="J3523" s="145">
        <v>31.06</v>
      </c>
    </row>
    <row r="3524" spans="1:10" x14ac:dyDescent="0.25">
      <c r="A3524" s="173" t="s">
        <v>1049</v>
      </c>
      <c r="B3524" s="146" t="s">
        <v>2027</v>
      </c>
      <c r="C3524" s="173" t="s">
        <v>559</v>
      </c>
      <c r="D3524" s="173" t="s">
        <v>2797</v>
      </c>
      <c r="E3524" s="349" t="s">
        <v>1325</v>
      </c>
      <c r="F3524" s="349"/>
      <c r="G3524" s="147" t="s">
        <v>1043</v>
      </c>
      <c r="H3524" s="148">
        <v>2</v>
      </c>
      <c r="I3524" s="149">
        <v>17.29</v>
      </c>
      <c r="J3524" s="149">
        <v>34.58</v>
      </c>
    </row>
    <row r="3525" spans="1:10" ht="25.5" x14ac:dyDescent="0.25">
      <c r="A3525" s="173" t="s">
        <v>1049</v>
      </c>
      <c r="B3525" s="146" t="s">
        <v>2028</v>
      </c>
      <c r="C3525" s="173" t="s">
        <v>559</v>
      </c>
      <c r="D3525" s="173" t="s">
        <v>2914</v>
      </c>
      <c r="E3525" s="349" t="s">
        <v>1052</v>
      </c>
      <c r="F3525" s="349"/>
      <c r="G3525" s="147" t="s">
        <v>187</v>
      </c>
      <c r="H3525" s="148">
        <v>1</v>
      </c>
      <c r="I3525" s="149">
        <v>1915.72</v>
      </c>
      <c r="J3525" s="149">
        <v>1915.72</v>
      </c>
    </row>
    <row r="3526" spans="1:10" x14ac:dyDescent="0.25">
      <c r="A3526" s="169"/>
      <c r="B3526" s="169"/>
      <c r="C3526" s="169"/>
      <c r="D3526" s="169"/>
      <c r="E3526" s="169" t="s">
        <v>1053</v>
      </c>
      <c r="F3526" s="150">
        <v>58.76</v>
      </c>
      <c r="G3526" s="169" t="s">
        <v>1054</v>
      </c>
      <c r="H3526" s="150">
        <v>0</v>
      </c>
      <c r="I3526" s="169" t="s">
        <v>1055</v>
      </c>
      <c r="J3526" s="150">
        <v>58.76</v>
      </c>
    </row>
    <row r="3527" spans="1:10" ht="14.45" customHeight="1" x14ac:dyDescent="0.25">
      <c r="A3527" s="169"/>
      <c r="B3527" s="169"/>
      <c r="C3527" s="169"/>
      <c r="D3527" s="169"/>
      <c r="E3527" s="169" t="s">
        <v>2581</v>
      </c>
      <c r="F3527" s="150">
        <v>0</v>
      </c>
      <c r="G3527" s="169"/>
      <c r="H3527" s="351" t="s">
        <v>2582</v>
      </c>
      <c r="I3527" s="351"/>
      <c r="J3527" s="150">
        <v>1981.36</v>
      </c>
    </row>
    <row r="3528" spans="1:10" ht="15.75" thickBot="1" x14ac:dyDescent="0.3">
      <c r="A3528" s="161"/>
      <c r="B3528" s="161"/>
      <c r="C3528" s="161"/>
      <c r="D3528" s="161"/>
      <c r="E3528" s="161"/>
      <c r="F3528" s="161"/>
      <c r="G3528" s="161" t="s">
        <v>1056</v>
      </c>
      <c r="H3528" s="151">
        <v>1</v>
      </c>
      <c r="I3528" s="161" t="s">
        <v>1057</v>
      </c>
      <c r="J3528" s="162">
        <v>1981.36</v>
      </c>
    </row>
    <row r="3529" spans="1:10" ht="15.75" thickTop="1" x14ac:dyDescent="0.25">
      <c r="A3529" s="152"/>
      <c r="B3529" s="152"/>
      <c r="C3529" s="152"/>
      <c r="D3529" s="152"/>
      <c r="E3529" s="152"/>
      <c r="F3529" s="152"/>
      <c r="G3529" s="152"/>
      <c r="H3529" s="152"/>
      <c r="I3529" s="152"/>
      <c r="J3529" s="152"/>
    </row>
    <row r="3530" spans="1:10" x14ac:dyDescent="0.25">
      <c r="A3530" s="170" t="s">
        <v>2340</v>
      </c>
      <c r="B3530" s="139" t="s">
        <v>1029</v>
      </c>
      <c r="C3530" s="170" t="s">
        <v>1030</v>
      </c>
      <c r="D3530" s="170" t="s">
        <v>1031</v>
      </c>
      <c r="E3530" s="352" t="s">
        <v>1032</v>
      </c>
      <c r="F3530" s="352"/>
      <c r="G3530" s="140" t="s">
        <v>1033</v>
      </c>
      <c r="H3530" s="139" t="s">
        <v>1034</v>
      </c>
      <c r="I3530" s="139" t="s">
        <v>1035</v>
      </c>
      <c r="J3530" s="139" t="s">
        <v>1036</v>
      </c>
    </row>
    <row r="3531" spans="1:10" ht="26.45" customHeight="1" x14ac:dyDescent="0.25">
      <c r="A3531" s="171" t="s">
        <v>1037</v>
      </c>
      <c r="B3531" s="136" t="s">
        <v>268</v>
      </c>
      <c r="C3531" s="171" t="s">
        <v>180</v>
      </c>
      <c r="D3531" s="171" t="s">
        <v>2341</v>
      </c>
      <c r="E3531" s="353" t="s">
        <v>1103</v>
      </c>
      <c r="F3531" s="353"/>
      <c r="G3531" s="137" t="s">
        <v>187</v>
      </c>
      <c r="H3531" s="141">
        <v>1</v>
      </c>
      <c r="I3531" s="138">
        <v>27.43</v>
      </c>
      <c r="J3531" s="138">
        <v>27.43</v>
      </c>
    </row>
    <row r="3532" spans="1:10" ht="25.5" x14ac:dyDescent="0.25">
      <c r="A3532" s="172" t="s">
        <v>1039</v>
      </c>
      <c r="B3532" s="142" t="s">
        <v>1586</v>
      </c>
      <c r="C3532" s="172" t="s">
        <v>180</v>
      </c>
      <c r="D3532" s="172" t="s">
        <v>1587</v>
      </c>
      <c r="E3532" s="350" t="s">
        <v>1042</v>
      </c>
      <c r="F3532" s="350"/>
      <c r="G3532" s="143" t="s">
        <v>1043</v>
      </c>
      <c r="H3532" s="144">
        <v>7.4800000000000005E-2</v>
      </c>
      <c r="I3532" s="145">
        <v>15.82</v>
      </c>
      <c r="J3532" s="145">
        <v>1.18</v>
      </c>
    </row>
    <row r="3533" spans="1:10" ht="25.5" x14ac:dyDescent="0.25">
      <c r="A3533" s="172" t="s">
        <v>1039</v>
      </c>
      <c r="B3533" s="142" t="s">
        <v>1588</v>
      </c>
      <c r="C3533" s="172" t="s">
        <v>180</v>
      </c>
      <c r="D3533" s="172" t="s">
        <v>1589</v>
      </c>
      <c r="E3533" s="350" t="s">
        <v>1042</v>
      </c>
      <c r="F3533" s="350"/>
      <c r="G3533" s="143" t="s">
        <v>1043</v>
      </c>
      <c r="H3533" s="144">
        <v>0.17949999999999999</v>
      </c>
      <c r="I3533" s="145">
        <v>21.02</v>
      </c>
      <c r="J3533" s="145">
        <v>3.77</v>
      </c>
    </row>
    <row r="3534" spans="1:10" ht="25.5" x14ac:dyDescent="0.25">
      <c r="A3534" s="173" t="s">
        <v>1049</v>
      </c>
      <c r="B3534" s="146" t="s">
        <v>1615</v>
      </c>
      <c r="C3534" s="173" t="s">
        <v>180</v>
      </c>
      <c r="D3534" s="173" t="s">
        <v>1616</v>
      </c>
      <c r="E3534" s="349" t="s">
        <v>1052</v>
      </c>
      <c r="F3534" s="349"/>
      <c r="G3534" s="147" t="s">
        <v>187</v>
      </c>
      <c r="H3534" s="148">
        <v>1</v>
      </c>
      <c r="I3534" s="149">
        <v>22.48</v>
      </c>
      <c r="J3534" s="149">
        <v>22.48</v>
      </c>
    </row>
    <row r="3535" spans="1:10" x14ac:dyDescent="0.25">
      <c r="A3535" s="169"/>
      <c r="B3535" s="169"/>
      <c r="C3535" s="169"/>
      <c r="D3535" s="169"/>
      <c r="E3535" s="169" t="s">
        <v>1053</v>
      </c>
      <c r="F3535" s="150">
        <v>4.0599999999999996</v>
      </c>
      <c r="G3535" s="169" t="s">
        <v>1054</v>
      </c>
      <c r="H3535" s="150">
        <v>0</v>
      </c>
      <c r="I3535" s="169" t="s">
        <v>1055</v>
      </c>
      <c r="J3535" s="150">
        <v>4.0599999999999996</v>
      </c>
    </row>
    <row r="3536" spans="1:10" ht="14.45" customHeight="1" x14ac:dyDescent="0.25">
      <c r="A3536" s="169"/>
      <c r="B3536" s="169"/>
      <c r="C3536" s="169"/>
      <c r="D3536" s="169"/>
      <c r="E3536" s="169" t="s">
        <v>2581</v>
      </c>
      <c r="F3536" s="150">
        <v>0</v>
      </c>
      <c r="G3536" s="169"/>
      <c r="H3536" s="351" t="s">
        <v>2582</v>
      </c>
      <c r="I3536" s="351"/>
      <c r="J3536" s="150">
        <v>27.43</v>
      </c>
    </row>
    <row r="3537" spans="1:10" ht="15.75" thickBot="1" x14ac:dyDescent="0.3">
      <c r="A3537" s="161"/>
      <c r="B3537" s="161"/>
      <c r="C3537" s="161"/>
      <c r="D3537" s="161"/>
      <c r="E3537" s="161"/>
      <c r="F3537" s="161"/>
      <c r="G3537" s="161" t="s">
        <v>1056</v>
      </c>
      <c r="H3537" s="151">
        <v>79</v>
      </c>
      <c r="I3537" s="161" t="s">
        <v>1057</v>
      </c>
      <c r="J3537" s="162">
        <v>2166.9699999999998</v>
      </c>
    </row>
    <row r="3538" spans="1:10" ht="15.75" thickTop="1" x14ac:dyDescent="0.25">
      <c r="A3538" s="152"/>
      <c r="B3538" s="152"/>
      <c r="C3538" s="152"/>
      <c r="D3538" s="152"/>
      <c r="E3538" s="152"/>
      <c r="F3538" s="152"/>
      <c r="G3538" s="152"/>
      <c r="H3538" s="152"/>
      <c r="I3538" s="152"/>
      <c r="J3538" s="152"/>
    </row>
    <row r="3539" spans="1:10" x14ac:dyDescent="0.25">
      <c r="A3539" s="170" t="s">
        <v>2342</v>
      </c>
      <c r="B3539" s="139" t="s">
        <v>1029</v>
      </c>
      <c r="C3539" s="170" t="s">
        <v>1030</v>
      </c>
      <c r="D3539" s="170" t="s">
        <v>1031</v>
      </c>
      <c r="E3539" s="352" t="s">
        <v>1032</v>
      </c>
      <c r="F3539" s="352"/>
      <c r="G3539" s="140" t="s">
        <v>1033</v>
      </c>
      <c r="H3539" s="139" t="s">
        <v>1034</v>
      </c>
      <c r="I3539" s="139" t="s">
        <v>1035</v>
      </c>
      <c r="J3539" s="139" t="s">
        <v>1036</v>
      </c>
    </row>
    <row r="3540" spans="1:10" ht="25.5" x14ac:dyDescent="0.25">
      <c r="A3540" s="171" t="s">
        <v>1037</v>
      </c>
      <c r="B3540" s="136" t="s">
        <v>654</v>
      </c>
      <c r="C3540" s="171" t="s">
        <v>186</v>
      </c>
      <c r="D3540" s="171" t="s">
        <v>655</v>
      </c>
      <c r="E3540" s="353" t="s">
        <v>1263</v>
      </c>
      <c r="F3540" s="353"/>
      <c r="G3540" s="137" t="s">
        <v>2239</v>
      </c>
      <c r="H3540" s="141">
        <v>1</v>
      </c>
      <c r="I3540" s="138">
        <v>19.510000000000002</v>
      </c>
      <c r="J3540" s="138">
        <v>19.510000000000002</v>
      </c>
    </row>
    <row r="3541" spans="1:10" ht="25.5" x14ac:dyDescent="0.25">
      <c r="A3541" s="172" t="s">
        <v>1039</v>
      </c>
      <c r="B3541" s="142" t="s">
        <v>1368</v>
      </c>
      <c r="C3541" s="172" t="s">
        <v>186</v>
      </c>
      <c r="D3541" s="172" t="s">
        <v>1299</v>
      </c>
      <c r="E3541" s="350" t="s">
        <v>1263</v>
      </c>
      <c r="F3541" s="350"/>
      <c r="G3541" s="143" t="s">
        <v>2649</v>
      </c>
      <c r="H3541" s="144">
        <v>0.5</v>
      </c>
      <c r="I3541" s="145">
        <v>24.55</v>
      </c>
      <c r="J3541" s="145">
        <v>12.27</v>
      </c>
    </row>
    <row r="3542" spans="1:10" ht="25.5" x14ac:dyDescent="0.25">
      <c r="A3542" s="173" t="s">
        <v>1049</v>
      </c>
      <c r="B3542" s="146" t="s">
        <v>2915</v>
      </c>
      <c r="C3542" s="173" t="s">
        <v>186</v>
      </c>
      <c r="D3542" s="173" t="s">
        <v>2029</v>
      </c>
      <c r="E3542" s="349" t="s">
        <v>1052</v>
      </c>
      <c r="F3542" s="349"/>
      <c r="G3542" s="147" t="s">
        <v>2239</v>
      </c>
      <c r="H3542" s="148">
        <v>1</v>
      </c>
      <c r="I3542" s="149">
        <v>7.24</v>
      </c>
      <c r="J3542" s="149">
        <v>7.24</v>
      </c>
    </row>
    <row r="3543" spans="1:10" x14ac:dyDescent="0.25">
      <c r="A3543" s="169"/>
      <c r="B3543" s="169"/>
      <c r="C3543" s="169"/>
      <c r="D3543" s="169"/>
      <c r="E3543" s="169" t="s">
        <v>1053</v>
      </c>
      <c r="F3543" s="150">
        <v>8.65</v>
      </c>
      <c r="G3543" s="169" t="s">
        <v>1054</v>
      </c>
      <c r="H3543" s="150">
        <v>0</v>
      </c>
      <c r="I3543" s="169" t="s">
        <v>1055</v>
      </c>
      <c r="J3543" s="150">
        <v>8.65</v>
      </c>
    </row>
    <row r="3544" spans="1:10" ht="14.45" customHeight="1" x14ac:dyDescent="0.25">
      <c r="A3544" s="169"/>
      <c r="B3544" s="169"/>
      <c r="C3544" s="169"/>
      <c r="D3544" s="169"/>
      <c r="E3544" s="169" t="s">
        <v>2581</v>
      </c>
      <c r="F3544" s="150">
        <v>0</v>
      </c>
      <c r="G3544" s="169"/>
      <c r="H3544" s="351" t="s">
        <v>2582</v>
      </c>
      <c r="I3544" s="351"/>
      <c r="J3544" s="150">
        <v>19.510000000000002</v>
      </c>
    </row>
    <row r="3545" spans="1:10" ht="15.75" thickBot="1" x14ac:dyDescent="0.3">
      <c r="A3545" s="161"/>
      <c r="B3545" s="161"/>
      <c r="C3545" s="161"/>
      <c r="D3545" s="161"/>
      <c r="E3545" s="161"/>
      <c r="F3545" s="161"/>
      <c r="G3545" s="161" t="s">
        <v>1056</v>
      </c>
      <c r="H3545" s="151">
        <v>1</v>
      </c>
      <c r="I3545" s="161" t="s">
        <v>1057</v>
      </c>
      <c r="J3545" s="162">
        <v>19.510000000000002</v>
      </c>
    </row>
    <row r="3546" spans="1:10" ht="15.75" thickTop="1" x14ac:dyDescent="0.25">
      <c r="A3546" s="152"/>
      <c r="B3546" s="152"/>
      <c r="C3546" s="152"/>
      <c r="D3546" s="152"/>
      <c r="E3546" s="152"/>
      <c r="F3546" s="152"/>
      <c r="G3546" s="152"/>
      <c r="H3546" s="152"/>
      <c r="I3546" s="152"/>
      <c r="J3546" s="152"/>
    </row>
    <row r="3547" spans="1:10" x14ac:dyDescent="0.25">
      <c r="A3547" s="170" t="s">
        <v>2343</v>
      </c>
      <c r="B3547" s="139" t="s">
        <v>1029</v>
      </c>
      <c r="C3547" s="170" t="s">
        <v>1030</v>
      </c>
      <c r="D3547" s="170" t="s">
        <v>1031</v>
      </c>
      <c r="E3547" s="352" t="s">
        <v>1032</v>
      </c>
      <c r="F3547" s="352"/>
      <c r="G3547" s="140" t="s">
        <v>1033</v>
      </c>
      <c r="H3547" s="139" t="s">
        <v>1034</v>
      </c>
      <c r="I3547" s="139" t="s">
        <v>1035</v>
      </c>
      <c r="J3547" s="139" t="s">
        <v>1036</v>
      </c>
    </row>
    <row r="3548" spans="1:10" ht="25.5" x14ac:dyDescent="0.25">
      <c r="A3548" s="171" t="s">
        <v>1037</v>
      </c>
      <c r="B3548" s="136" t="s">
        <v>271</v>
      </c>
      <c r="C3548" s="171" t="s">
        <v>186</v>
      </c>
      <c r="D3548" s="171" t="s">
        <v>272</v>
      </c>
      <c r="E3548" s="353" t="s">
        <v>1263</v>
      </c>
      <c r="F3548" s="353"/>
      <c r="G3548" s="137" t="s">
        <v>2239</v>
      </c>
      <c r="H3548" s="141">
        <v>1</v>
      </c>
      <c r="I3548" s="138">
        <v>19.510000000000002</v>
      </c>
      <c r="J3548" s="138">
        <v>19.510000000000002</v>
      </c>
    </row>
    <row r="3549" spans="1:10" ht="25.5" x14ac:dyDescent="0.25">
      <c r="A3549" s="172" t="s">
        <v>1039</v>
      </c>
      <c r="B3549" s="142" t="s">
        <v>1368</v>
      </c>
      <c r="C3549" s="172" t="s">
        <v>186</v>
      </c>
      <c r="D3549" s="172" t="s">
        <v>1299</v>
      </c>
      <c r="E3549" s="350" t="s">
        <v>1263</v>
      </c>
      <c r="F3549" s="350"/>
      <c r="G3549" s="143" t="s">
        <v>2649</v>
      </c>
      <c r="H3549" s="144">
        <v>0.5</v>
      </c>
      <c r="I3549" s="145">
        <v>24.55</v>
      </c>
      <c r="J3549" s="145">
        <v>12.27</v>
      </c>
    </row>
    <row r="3550" spans="1:10" ht="25.5" x14ac:dyDescent="0.25">
      <c r="A3550" s="173" t="s">
        <v>1049</v>
      </c>
      <c r="B3550" s="146" t="s">
        <v>2916</v>
      </c>
      <c r="C3550" s="173" t="s">
        <v>186</v>
      </c>
      <c r="D3550" s="173" t="s">
        <v>2917</v>
      </c>
      <c r="E3550" s="349" t="s">
        <v>1052</v>
      </c>
      <c r="F3550" s="349"/>
      <c r="G3550" s="147" t="s">
        <v>2239</v>
      </c>
      <c r="H3550" s="148">
        <v>1</v>
      </c>
      <c r="I3550" s="149">
        <v>7.24</v>
      </c>
      <c r="J3550" s="149">
        <v>7.24</v>
      </c>
    </row>
    <row r="3551" spans="1:10" x14ac:dyDescent="0.25">
      <c r="A3551" s="169"/>
      <c r="B3551" s="169"/>
      <c r="C3551" s="169"/>
      <c r="D3551" s="169"/>
      <c r="E3551" s="169" t="s">
        <v>1053</v>
      </c>
      <c r="F3551" s="150">
        <v>8.65</v>
      </c>
      <c r="G3551" s="169" t="s">
        <v>1054</v>
      </c>
      <c r="H3551" s="150">
        <v>0</v>
      </c>
      <c r="I3551" s="169" t="s">
        <v>1055</v>
      </c>
      <c r="J3551" s="150">
        <v>8.65</v>
      </c>
    </row>
    <row r="3552" spans="1:10" ht="14.45" customHeight="1" x14ac:dyDescent="0.25">
      <c r="A3552" s="169"/>
      <c r="B3552" s="169"/>
      <c r="C3552" s="169"/>
      <c r="D3552" s="169"/>
      <c r="E3552" s="169" t="s">
        <v>2581</v>
      </c>
      <c r="F3552" s="150">
        <v>0</v>
      </c>
      <c r="G3552" s="169"/>
      <c r="H3552" s="351" t="s">
        <v>2582</v>
      </c>
      <c r="I3552" s="351"/>
      <c r="J3552" s="150">
        <v>19.510000000000002</v>
      </c>
    </row>
    <row r="3553" spans="1:10" ht="15.75" thickBot="1" x14ac:dyDescent="0.3">
      <c r="A3553" s="161"/>
      <c r="B3553" s="161"/>
      <c r="C3553" s="161"/>
      <c r="D3553" s="161"/>
      <c r="E3553" s="161"/>
      <c r="F3553" s="161"/>
      <c r="G3553" s="161" t="s">
        <v>1056</v>
      </c>
      <c r="H3553" s="151">
        <v>21</v>
      </c>
      <c r="I3553" s="161" t="s">
        <v>1057</v>
      </c>
      <c r="J3553" s="162">
        <v>409.71</v>
      </c>
    </row>
    <row r="3554" spans="1:10" ht="15.75" thickTop="1" x14ac:dyDescent="0.25">
      <c r="A3554" s="152"/>
      <c r="B3554" s="152"/>
      <c r="C3554" s="152"/>
      <c r="D3554" s="152"/>
      <c r="E3554" s="152"/>
      <c r="F3554" s="152"/>
      <c r="G3554" s="152"/>
      <c r="H3554" s="152"/>
      <c r="I3554" s="152"/>
      <c r="J3554" s="152"/>
    </row>
    <row r="3555" spans="1:10" x14ac:dyDescent="0.25">
      <c r="A3555" s="170" t="s">
        <v>2344</v>
      </c>
      <c r="B3555" s="139" t="s">
        <v>1029</v>
      </c>
      <c r="C3555" s="170" t="s">
        <v>1030</v>
      </c>
      <c r="D3555" s="170" t="s">
        <v>1031</v>
      </c>
      <c r="E3555" s="352" t="s">
        <v>1032</v>
      </c>
      <c r="F3555" s="352"/>
      <c r="G3555" s="140" t="s">
        <v>1033</v>
      </c>
      <c r="H3555" s="139" t="s">
        <v>1034</v>
      </c>
      <c r="I3555" s="139" t="s">
        <v>1035</v>
      </c>
      <c r="J3555" s="139" t="s">
        <v>1036</v>
      </c>
    </row>
    <row r="3556" spans="1:10" ht="25.5" x14ac:dyDescent="0.25">
      <c r="A3556" s="171" t="s">
        <v>1037</v>
      </c>
      <c r="B3556" s="136" t="s">
        <v>658</v>
      </c>
      <c r="C3556" s="171" t="s">
        <v>186</v>
      </c>
      <c r="D3556" s="171" t="s">
        <v>659</v>
      </c>
      <c r="E3556" s="353" t="s">
        <v>1263</v>
      </c>
      <c r="F3556" s="353"/>
      <c r="G3556" s="137" t="s">
        <v>2239</v>
      </c>
      <c r="H3556" s="141">
        <v>1</v>
      </c>
      <c r="I3556" s="138">
        <v>19.510000000000002</v>
      </c>
      <c r="J3556" s="138">
        <v>19.510000000000002</v>
      </c>
    </row>
    <row r="3557" spans="1:10" ht="25.5" x14ac:dyDescent="0.25">
      <c r="A3557" s="172" t="s">
        <v>1039</v>
      </c>
      <c r="B3557" s="142" t="s">
        <v>1368</v>
      </c>
      <c r="C3557" s="172" t="s">
        <v>186</v>
      </c>
      <c r="D3557" s="172" t="s">
        <v>1299</v>
      </c>
      <c r="E3557" s="350" t="s">
        <v>1263</v>
      </c>
      <c r="F3557" s="350"/>
      <c r="G3557" s="143" t="s">
        <v>2649</v>
      </c>
      <c r="H3557" s="144">
        <v>0.5</v>
      </c>
      <c r="I3557" s="145">
        <v>24.55</v>
      </c>
      <c r="J3557" s="145">
        <v>12.27</v>
      </c>
    </row>
    <row r="3558" spans="1:10" ht="25.5" x14ac:dyDescent="0.25">
      <c r="A3558" s="173" t="s">
        <v>1049</v>
      </c>
      <c r="B3558" s="146" t="s">
        <v>2918</v>
      </c>
      <c r="C3558" s="173" t="s">
        <v>186</v>
      </c>
      <c r="D3558" s="173" t="s">
        <v>2919</v>
      </c>
      <c r="E3558" s="349" t="s">
        <v>1052</v>
      </c>
      <c r="F3558" s="349"/>
      <c r="G3558" s="147" t="s">
        <v>2239</v>
      </c>
      <c r="H3558" s="148">
        <v>1</v>
      </c>
      <c r="I3558" s="149">
        <v>7.24</v>
      </c>
      <c r="J3558" s="149">
        <v>7.24</v>
      </c>
    </row>
    <row r="3559" spans="1:10" x14ac:dyDescent="0.25">
      <c r="A3559" s="169"/>
      <c r="B3559" s="169"/>
      <c r="C3559" s="169"/>
      <c r="D3559" s="169"/>
      <c r="E3559" s="169" t="s">
        <v>1053</v>
      </c>
      <c r="F3559" s="150">
        <v>8.65</v>
      </c>
      <c r="G3559" s="169" t="s">
        <v>1054</v>
      </c>
      <c r="H3559" s="150">
        <v>0</v>
      </c>
      <c r="I3559" s="169" t="s">
        <v>1055</v>
      </c>
      <c r="J3559" s="150">
        <v>8.65</v>
      </c>
    </row>
    <row r="3560" spans="1:10" ht="14.45" customHeight="1" x14ac:dyDescent="0.25">
      <c r="A3560" s="169"/>
      <c r="B3560" s="169"/>
      <c r="C3560" s="169"/>
      <c r="D3560" s="169"/>
      <c r="E3560" s="169" t="s">
        <v>2581</v>
      </c>
      <c r="F3560" s="150">
        <v>0</v>
      </c>
      <c r="G3560" s="169"/>
      <c r="H3560" s="351" t="s">
        <v>2582</v>
      </c>
      <c r="I3560" s="351"/>
      <c r="J3560" s="150">
        <v>19.510000000000002</v>
      </c>
    </row>
    <row r="3561" spans="1:10" ht="15.75" thickBot="1" x14ac:dyDescent="0.3">
      <c r="A3561" s="161"/>
      <c r="B3561" s="161"/>
      <c r="C3561" s="161"/>
      <c r="D3561" s="161"/>
      <c r="E3561" s="161"/>
      <c r="F3561" s="161"/>
      <c r="G3561" s="161" t="s">
        <v>1056</v>
      </c>
      <c r="H3561" s="151">
        <v>6</v>
      </c>
      <c r="I3561" s="161" t="s">
        <v>1057</v>
      </c>
      <c r="J3561" s="162">
        <v>117.06</v>
      </c>
    </row>
    <row r="3562" spans="1:10" ht="15.75" thickTop="1" x14ac:dyDescent="0.25">
      <c r="A3562" s="152"/>
      <c r="B3562" s="152"/>
      <c r="C3562" s="152"/>
      <c r="D3562" s="152"/>
      <c r="E3562" s="152"/>
      <c r="F3562" s="152"/>
      <c r="G3562" s="152"/>
      <c r="H3562" s="152"/>
      <c r="I3562" s="152"/>
      <c r="J3562" s="152"/>
    </row>
    <row r="3563" spans="1:10" x14ac:dyDescent="0.25">
      <c r="A3563" s="170" t="s">
        <v>2345</v>
      </c>
      <c r="B3563" s="139" t="s">
        <v>1029</v>
      </c>
      <c r="C3563" s="170" t="s">
        <v>1030</v>
      </c>
      <c r="D3563" s="170" t="s">
        <v>1031</v>
      </c>
      <c r="E3563" s="352" t="s">
        <v>1032</v>
      </c>
      <c r="F3563" s="352"/>
      <c r="G3563" s="140" t="s">
        <v>1033</v>
      </c>
      <c r="H3563" s="139" t="s">
        <v>1034</v>
      </c>
      <c r="I3563" s="139" t="s">
        <v>1035</v>
      </c>
      <c r="J3563" s="139" t="s">
        <v>1036</v>
      </c>
    </row>
    <row r="3564" spans="1:10" ht="25.5" x14ac:dyDescent="0.25">
      <c r="A3564" s="171" t="s">
        <v>1037</v>
      </c>
      <c r="B3564" s="136" t="s">
        <v>660</v>
      </c>
      <c r="C3564" s="171" t="s">
        <v>186</v>
      </c>
      <c r="D3564" s="171" t="s">
        <v>661</v>
      </c>
      <c r="E3564" s="353" t="s">
        <v>1263</v>
      </c>
      <c r="F3564" s="353"/>
      <c r="G3564" s="137" t="s">
        <v>2239</v>
      </c>
      <c r="H3564" s="141">
        <v>1</v>
      </c>
      <c r="I3564" s="138">
        <v>19</v>
      </c>
      <c r="J3564" s="138">
        <v>19</v>
      </c>
    </row>
    <row r="3565" spans="1:10" ht="25.5" x14ac:dyDescent="0.25">
      <c r="A3565" s="172" t="s">
        <v>1039</v>
      </c>
      <c r="B3565" s="142" t="s">
        <v>1368</v>
      </c>
      <c r="C3565" s="172" t="s">
        <v>186</v>
      </c>
      <c r="D3565" s="172" t="s">
        <v>1299</v>
      </c>
      <c r="E3565" s="350" t="s">
        <v>1263</v>
      </c>
      <c r="F3565" s="350"/>
      <c r="G3565" s="143" t="s">
        <v>2649</v>
      </c>
      <c r="H3565" s="144">
        <v>0.5</v>
      </c>
      <c r="I3565" s="145">
        <v>24.55</v>
      </c>
      <c r="J3565" s="145">
        <v>12.27</v>
      </c>
    </row>
    <row r="3566" spans="1:10" ht="25.5" x14ac:dyDescent="0.25">
      <c r="A3566" s="173" t="s">
        <v>1049</v>
      </c>
      <c r="B3566" s="146" t="s">
        <v>2920</v>
      </c>
      <c r="C3566" s="173" t="s">
        <v>186</v>
      </c>
      <c r="D3566" s="173" t="s">
        <v>2030</v>
      </c>
      <c r="E3566" s="349" t="s">
        <v>1052</v>
      </c>
      <c r="F3566" s="349"/>
      <c r="G3566" s="147" t="s">
        <v>2239</v>
      </c>
      <c r="H3566" s="148">
        <v>1</v>
      </c>
      <c r="I3566" s="149">
        <v>6.73</v>
      </c>
      <c r="J3566" s="149">
        <v>6.73</v>
      </c>
    </row>
    <row r="3567" spans="1:10" x14ac:dyDescent="0.25">
      <c r="A3567" s="169"/>
      <c r="B3567" s="169"/>
      <c r="C3567" s="169"/>
      <c r="D3567" s="169"/>
      <c r="E3567" s="169" t="s">
        <v>1053</v>
      </c>
      <c r="F3567" s="150">
        <v>8.65</v>
      </c>
      <c r="G3567" s="169" t="s">
        <v>1054</v>
      </c>
      <c r="H3567" s="150">
        <v>0</v>
      </c>
      <c r="I3567" s="169" t="s">
        <v>1055</v>
      </c>
      <c r="J3567" s="150">
        <v>8.65</v>
      </c>
    </row>
    <row r="3568" spans="1:10" ht="14.45" customHeight="1" x14ac:dyDescent="0.25">
      <c r="A3568" s="169"/>
      <c r="B3568" s="169"/>
      <c r="C3568" s="169"/>
      <c r="D3568" s="169"/>
      <c r="E3568" s="169" t="s">
        <v>2581</v>
      </c>
      <c r="F3568" s="150">
        <v>0</v>
      </c>
      <c r="G3568" s="169"/>
      <c r="H3568" s="351" t="s">
        <v>2582</v>
      </c>
      <c r="I3568" s="351"/>
      <c r="J3568" s="150">
        <v>19</v>
      </c>
    </row>
    <row r="3569" spans="1:10" ht="15.75" thickBot="1" x14ac:dyDescent="0.3">
      <c r="A3569" s="161"/>
      <c r="B3569" s="161"/>
      <c r="C3569" s="161"/>
      <c r="D3569" s="161"/>
      <c r="E3569" s="161"/>
      <c r="F3569" s="161"/>
      <c r="G3569" s="161" t="s">
        <v>1056</v>
      </c>
      <c r="H3569" s="151">
        <v>2</v>
      </c>
      <c r="I3569" s="161" t="s">
        <v>1057</v>
      </c>
      <c r="J3569" s="162">
        <v>38</v>
      </c>
    </row>
    <row r="3570" spans="1:10" ht="15.75" thickTop="1" x14ac:dyDescent="0.25">
      <c r="A3570" s="152"/>
      <c r="B3570" s="152"/>
      <c r="C3570" s="152"/>
      <c r="D3570" s="152"/>
      <c r="E3570" s="152"/>
      <c r="F3570" s="152"/>
      <c r="G3570" s="152"/>
      <c r="H3570" s="152"/>
      <c r="I3570" s="152"/>
      <c r="J3570" s="152"/>
    </row>
    <row r="3571" spans="1:10" x14ac:dyDescent="0.25">
      <c r="A3571" s="170" t="s">
        <v>2346</v>
      </c>
      <c r="B3571" s="139" t="s">
        <v>1029</v>
      </c>
      <c r="C3571" s="170" t="s">
        <v>1030</v>
      </c>
      <c r="D3571" s="170" t="s">
        <v>1031</v>
      </c>
      <c r="E3571" s="352" t="s">
        <v>1032</v>
      </c>
      <c r="F3571" s="352"/>
      <c r="G3571" s="140" t="s">
        <v>1033</v>
      </c>
      <c r="H3571" s="139" t="s">
        <v>1034</v>
      </c>
      <c r="I3571" s="139" t="s">
        <v>1035</v>
      </c>
      <c r="J3571" s="139" t="s">
        <v>1036</v>
      </c>
    </row>
    <row r="3572" spans="1:10" ht="25.5" x14ac:dyDescent="0.25">
      <c r="A3572" s="171" t="s">
        <v>1037</v>
      </c>
      <c r="B3572" s="136" t="s">
        <v>662</v>
      </c>
      <c r="C3572" s="171" t="s">
        <v>186</v>
      </c>
      <c r="D3572" s="171" t="s">
        <v>663</v>
      </c>
      <c r="E3572" s="353" t="s">
        <v>1263</v>
      </c>
      <c r="F3572" s="353"/>
      <c r="G3572" s="137" t="s">
        <v>2239</v>
      </c>
      <c r="H3572" s="141">
        <v>1</v>
      </c>
      <c r="I3572" s="138">
        <v>19</v>
      </c>
      <c r="J3572" s="138">
        <v>19</v>
      </c>
    </row>
    <row r="3573" spans="1:10" ht="25.5" x14ac:dyDescent="0.25">
      <c r="A3573" s="172" t="s">
        <v>1039</v>
      </c>
      <c r="B3573" s="142" t="s">
        <v>1368</v>
      </c>
      <c r="C3573" s="172" t="s">
        <v>186</v>
      </c>
      <c r="D3573" s="172" t="s">
        <v>1299</v>
      </c>
      <c r="E3573" s="350" t="s">
        <v>1263</v>
      </c>
      <c r="F3573" s="350"/>
      <c r="G3573" s="143" t="s">
        <v>2649</v>
      </c>
      <c r="H3573" s="144">
        <v>0.5</v>
      </c>
      <c r="I3573" s="145">
        <v>24.55</v>
      </c>
      <c r="J3573" s="145">
        <v>12.27</v>
      </c>
    </row>
    <row r="3574" spans="1:10" ht="25.5" x14ac:dyDescent="0.25">
      <c r="A3574" s="173" t="s">
        <v>1049</v>
      </c>
      <c r="B3574" s="146" t="s">
        <v>2921</v>
      </c>
      <c r="C3574" s="173" t="s">
        <v>186</v>
      </c>
      <c r="D3574" s="173" t="s">
        <v>2922</v>
      </c>
      <c r="E3574" s="349" t="s">
        <v>1052</v>
      </c>
      <c r="F3574" s="349"/>
      <c r="G3574" s="147" t="s">
        <v>2239</v>
      </c>
      <c r="H3574" s="148">
        <v>1</v>
      </c>
      <c r="I3574" s="149">
        <v>6.73</v>
      </c>
      <c r="J3574" s="149">
        <v>6.73</v>
      </c>
    </row>
    <row r="3575" spans="1:10" x14ac:dyDescent="0.25">
      <c r="A3575" s="169"/>
      <c r="B3575" s="169"/>
      <c r="C3575" s="169"/>
      <c r="D3575" s="169"/>
      <c r="E3575" s="169" t="s">
        <v>1053</v>
      </c>
      <c r="F3575" s="150">
        <v>8.65</v>
      </c>
      <c r="G3575" s="169" t="s">
        <v>1054</v>
      </c>
      <c r="H3575" s="150">
        <v>0</v>
      </c>
      <c r="I3575" s="169" t="s">
        <v>1055</v>
      </c>
      <c r="J3575" s="150">
        <v>8.65</v>
      </c>
    </row>
    <row r="3576" spans="1:10" ht="14.45" customHeight="1" x14ac:dyDescent="0.25">
      <c r="A3576" s="169"/>
      <c r="B3576" s="169"/>
      <c r="C3576" s="169"/>
      <c r="D3576" s="169"/>
      <c r="E3576" s="169" t="s">
        <v>2581</v>
      </c>
      <c r="F3576" s="150">
        <v>0</v>
      </c>
      <c r="G3576" s="169"/>
      <c r="H3576" s="351" t="s">
        <v>2582</v>
      </c>
      <c r="I3576" s="351"/>
      <c r="J3576" s="150">
        <v>19</v>
      </c>
    </row>
    <row r="3577" spans="1:10" ht="15.75" thickBot="1" x14ac:dyDescent="0.3">
      <c r="A3577" s="161"/>
      <c r="B3577" s="161"/>
      <c r="C3577" s="161"/>
      <c r="D3577" s="161"/>
      <c r="E3577" s="161"/>
      <c r="F3577" s="161"/>
      <c r="G3577" s="161" t="s">
        <v>1056</v>
      </c>
      <c r="H3577" s="151">
        <v>7</v>
      </c>
      <c r="I3577" s="161" t="s">
        <v>1057</v>
      </c>
      <c r="J3577" s="162">
        <v>133</v>
      </c>
    </row>
    <row r="3578" spans="1:10" ht="15.75" thickTop="1" x14ac:dyDescent="0.25">
      <c r="A3578" s="152"/>
      <c r="B3578" s="152"/>
      <c r="C3578" s="152"/>
      <c r="D3578" s="152"/>
      <c r="E3578" s="152"/>
      <c r="F3578" s="152"/>
      <c r="G3578" s="152"/>
      <c r="H3578" s="152"/>
      <c r="I3578" s="152"/>
      <c r="J3578" s="152"/>
    </row>
    <row r="3579" spans="1:10" x14ac:dyDescent="0.25">
      <c r="A3579" s="170" t="s">
        <v>2347</v>
      </c>
      <c r="B3579" s="139" t="s">
        <v>1029</v>
      </c>
      <c r="C3579" s="170" t="s">
        <v>1030</v>
      </c>
      <c r="D3579" s="170" t="s">
        <v>1031</v>
      </c>
      <c r="E3579" s="352" t="s">
        <v>1032</v>
      </c>
      <c r="F3579" s="352"/>
      <c r="G3579" s="140" t="s">
        <v>1033</v>
      </c>
      <c r="H3579" s="139" t="s">
        <v>1034</v>
      </c>
      <c r="I3579" s="139" t="s">
        <v>1035</v>
      </c>
      <c r="J3579" s="139" t="s">
        <v>1036</v>
      </c>
    </row>
    <row r="3580" spans="1:10" ht="25.5" x14ac:dyDescent="0.25">
      <c r="A3580" s="171" t="s">
        <v>1037</v>
      </c>
      <c r="B3580" s="136" t="s">
        <v>303</v>
      </c>
      <c r="C3580" s="171" t="s">
        <v>178</v>
      </c>
      <c r="D3580" s="171" t="s">
        <v>664</v>
      </c>
      <c r="E3580" s="353" t="s">
        <v>1800</v>
      </c>
      <c r="F3580" s="353"/>
      <c r="G3580" s="137" t="s">
        <v>375</v>
      </c>
      <c r="H3580" s="141">
        <v>1</v>
      </c>
      <c r="I3580" s="138">
        <v>28.81</v>
      </c>
      <c r="J3580" s="138">
        <v>28.81</v>
      </c>
    </row>
    <row r="3581" spans="1:10" ht="25.5" x14ac:dyDescent="0.25">
      <c r="A3581" s="172" t="s">
        <v>1039</v>
      </c>
      <c r="B3581" s="142" t="s">
        <v>1298</v>
      </c>
      <c r="C3581" s="172" t="s">
        <v>180</v>
      </c>
      <c r="D3581" s="172" t="s">
        <v>1299</v>
      </c>
      <c r="E3581" s="350" t="s">
        <v>1042</v>
      </c>
      <c r="F3581" s="350"/>
      <c r="G3581" s="143" t="s">
        <v>1043</v>
      </c>
      <c r="H3581" s="144">
        <v>1</v>
      </c>
      <c r="I3581" s="145">
        <v>20.81</v>
      </c>
      <c r="J3581" s="145">
        <v>20.81</v>
      </c>
    </row>
    <row r="3582" spans="1:10" x14ac:dyDescent="0.25">
      <c r="A3582" s="173" t="s">
        <v>1049</v>
      </c>
      <c r="B3582" s="146" t="s">
        <v>2031</v>
      </c>
      <c r="C3582" s="173" t="s">
        <v>178</v>
      </c>
      <c r="D3582" s="173" t="s">
        <v>664</v>
      </c>
      <c r="E3582" s="349" t="s">
        <v>1052</v>
      </c>
      <c r="F3582" s="349"/>
      <c r="G3582" s="147" t="s">
        <v>375</v>
      </c>
      <c r="H3582" s="148">
        <v>1</v>
      </c>
      <c r="I3582" s="149">
        <v>8</v>
      </c>
      <c r="J3582" s="149">
        <v>8</v>
      </c>
    </row>
    <row r="3583" spans="1:10" x14ac:dyDescent="0.25">
      <c r="A3583" s="169"/>
      <c r="B3583" s="169"/>
      <c r="C3583" s="169"/>
      <c r="D3583" s="169"/>
      <c r="E3583" s="169" t="s">
        <v>1053</v>
      </c>
      <c r="F3583" s="150">
        <v>17.309999999999999</v>
      </c>
      <c r="G3583" s="169" t="s">
        <v>1054</v>
      </c>
      <c r="H3583" s="150">
        <v>0</v>
      </c>
      <c r="I3583" s="169" t="s">
        <v>1055</v>
      </c>
      <c r="J3583" s="150">
        <v>17.309999999999999</v>
      </c>
    </row>
    <row r="3584" spans="1:10" ht="14.45" customHeight="1" x14ac:dyDescent="0.25">
      <c r="A3584" s="169"/>
      <c r="B3584" s="169"/>
      <c r="C3584" s="169"/>
      <c r="D3584" s="169"/>
      <c r="E3584" s="169" t="s">
        <v>2581</v>
      </c>
      <c r="F3584" s="150">
        <v>0</v>
      </c>
      <c r="G3584" s="169"/>
      <c r="H3584" s="351" t="s">
        <v>2582</v>
      </c>
      <c r="I3584" s="351"/>
      <c r="J3584" s="150">
        <v>28.81</v>
      </c>
    </row>
    <row r="3585" spans="1:10" ht="15.75" thickBot="1" x14ac:dyDescent="0.3">
      <c r="A3585" s="161"/>
      <c r="B3585" s="161"/>
      <c r="C3585" s="161"/>
      <c r="D3585" s="161"/>
      <c r="E3585" s="161"/>
      <c r="F3585" s="161"/>
      <c r="G3585" s="161" t="s">
        <v>1056</v>
      </c>
      <c r="H3585" s="151">
        <v>2</v>
      </c>
      <c r="I3585" s="161" t="s">
        <v>1057</v>
      </c>
      <c r="J3585" s="162">
        <v>57.62</v>
      </c>
    </row>
    <row r="3586" spans="1:10" ht="15.75" thickTop="1" x14ac:dyDescent="0.25">
      <c r="A3586" s="152"/>
      <c r="B3586" s="152"/>
      <c r="C3586" s="152"/>
      <c r="D3586" s="152"/>
      <c r="E3586" s="152"/>
      <c r="F3586" s="152"/>
      <c r="G3586" s="152"/>
      <c r="H3586" s="152"/>
      <c r="I3586" s="152"/>
      <c r="J3586" s="152"/>
    </row>
    <row r="3587" spans="1:10" x14ac:dyDescent="0.25">
      <c r="A3587" s="170" t="s">
        <v>2348</v>
      </c>
      <c r="B3587" s="139" t="s">
        <v>1029</v>
      </c>
      <c r="C3587" s="170" t="s">
        <v>1030</v>
      </c>
      <c r="D3587" s="170" t="s">
        <v>1031</v>
      </c>
      <c r="E3587" s="352" t="s">
        <v>1032</v>
      </c>
      <c r="F3587" s="352"/>
      <c r="G3587" s="140" t="s">
        <v>1033</v>
      </c>
      <c r="H3587" s="139" t="s">
        <v>1034</v>
      </c>
      <c r="I3587" s="139" t="s">
        <v>1035</v>
      </c>
      <c r="J3587" s="139" t="s">
        <v>1036</v>
      </c>
    </row>
    <row r="3588" spans="1:10" ht="25.5" x14ac:dyDescent="0.25">
      <c r="A3588" s="171" t="s">
        <v>1037</v>
      </c>
      <c r="B3588" s="136" t="s">
        <v>665</v>
      </c>
      <c r="C3588" s="171" t="s">
        <v>178</v>
      </c>
      <c r="D3588" s="171" t="s">
        <v>666</v>
      </c>
      <c r="E3588" s="353" t="s">
        <v>1800</v>
      </c>
      <c r="F3588" s="353"/>
      <c r="G3588" s="137" t="s">
        <v>375</v>
      </c>
      <c r="H3588" s="141">
        <v>1</v>
      </c>
      <c r="I3588" s="138">
        <v>36.81</v>
      </c>
      <c r="J3588" s="138">
        <v>36.81</v>
      </c>
    </row>
    <row r="3589" spans="1:10" ht="25.5" x14ac:dyDescent="0.25">
      <c r="A3589" s="172" t="s">
        <v>1039</v>
      </c>
      <c r="B3589" s="142" t="s">
        <v>1298</v>
      </c>
      <c r="C3589" s="172" t="s">
        <v>180</v>
      </c>
      <c r="D3589" s="172" t="s">
        <v>1299</v>
      </c>
      <c r="E3589" s="350" t="s">
        <v>1042</v>
      </c>
      <c r="F3589" s="350"/>
      <c r="G3589" s="143" t="s">
        <v>1043</v>
      </c>
      <c r="H3589" s="144">
        <v>1</v>
      </c>
      <c r="I3589" s="145">
        <v>20.81</v>
      </c>
      <c r="J3589" s="145">
        <v>20.81</v>
      </c>
    </row>
    <row r="3590" spans="1:10" ht="25.5" x14ac:dyDescent="0.25">
      <c r="A3590" s="173" t="s">
        <v>1049</v>
      </c>
      <c r="B3590" s="146" t="s">
        <v>2032</v>
      </c>
      <c r="C3590" s="173" t="s">
        <v>178</v>
      </c>
      <c r="D3590" s="173" t="s">
        <v>2033</v>
      </c>
      <c r="E3590" s="349" t="s">
        <v>1052</v>
      </c>
      <c r="F3590" s="349"/>
      <c r="G3590" s="147" t="s">
        <v>375</v>
      </c>
      <c r="H3590" s="148">
        <v>1</v>
      </c>
      <c r="I3590" s="149">
        <v>16</v>
      </c>
      <c r="J3590" s="149">
        <v>16</v>
      </c>
    </row>
    <row r="3591" spans="1:10" x14ac:dyDescent="0.25">
      <c r="A3591" s="169"/>
      <c r="B3591" s="169"/>
      <c r="C3591" s="169"/>
      <c r="D3591" s="169"/>
      <c r="E3591" s="169" t="s">
        <v>1053</v>
      </c>
      <c r="F3591" s="150">
        <v>17.309999999999999</v>
      </c>
      <c r="G3591" s="169" t="s">
        <v>1054</v>
      </c>
      <c r="H3591" s="150">
        <v>0</v>
      </c>
      <c r="I3591" s="169" t="s">
        <v>1055</v>
      </c>
      <c r="J3591" s="150">
        <v>17.309999999999999</v>
      </c>
    </row>
    <row r="3592" spans="1:10" ht="14.45" customHeight="1" x14ac:dyDescent="0.25">
      <c r="A3592" s="169"/>
      <c r="B3592" s="169"/>
      <c r="C3592" s="169"/>
      <c r="D3592" s="169"/>
      <c r="E3592" s="169" t="s">
        <v>2581</v>
      </c>
      <c r="F3592" s="150">
        <v>0</v>
      </c>
      <c r="G3592" s="169"/>
      <c r="H3592" s="351" t="s">
        <v>2582</v>
      </c>
      <c r="I3592" s="351"/>
      <c r="J3592" s="150">
        <v>36.81</v>
      </c>
    </row>
    <row r="3593" spans="1:10" ht="15.75" thickBot="1" x14ac:dyDescent="0.3">
      <c r="A3593" s="161"/>
      <c r="B3593" s="161"/>
      <c r="C3593" s="161"/>
      <c r="D3593" s="161"/>
      <c r="E3593" s="161"/>
      <c r="F3593" s="161"/>
      <c r="G3593" s="161" t="s">
        <v>1056</v>
      </c>
      <c r="H3593" s="151">
        <v>2</v>
      </c>
      <c r="I3593" s="161" t="s">
        <v>1057</v>
      </c>
      <c r="J3593" s="162">
        <v>73.62</v>
      </c>
    </row>
    <row r="3594" spans="1:10" ht="15.75" thickTop="1" x14ac:dyDescent="0.25">
      <c r="A3594" s="152"/>
      <c r="B3594" s="152"/>
      <c r="C3594" s="152"/>
      <c r="D3594" s="152"/>
      <c r="E3594" s="152"/>
      <c r="F3594" s="152"/>
      <c r="G3594" s="152"/>
      <c r="H3594" s="152"/>
      <c r="I3594" s="152"/>
      <c r="J3594" s="152"/>
    </row>
    <row r="3595" spans="1:10" x14ac:dyDescent="0.25">
      <c r="A3595" s="170" t="s">
        <v>2349</v>
      </c>
      <c r="B3595" s="139" t="s">
        <v>1029</v>
      </c>
      <c r="C3595" s="170" t="s">
        <v>1030</v>
      </c>
      <c r="D3595" s="170" t="s">
        <v>1031</v>
      </c>
      <c r="E3595" s="352" t="s">
        <v>1032</v>
      </c>
      <c r="F3595" s="352"/>
      <c r="G3595" s="140" t="s">
        <v>1033</v>
      </c>
      <c r="H3595" s="139" t="s">
        <v>1034</v>
      </c>
      <c r="I3595" s="139" t="s">
        <v>1035</v>
      </c>
      <c r="J3595" s="139" t="s">
        <v>1036</v>
      </c>
    </row>
    <row r="3596" spans="1:10" ht="14.45" customHeight="1" x14ac:dyDescent="0.25">
      <c r="A3596" s="171" t="s">
        <v>1037</v>
      </c>
      <c r="B3596" s="136" t="s">
        <v>667</v>
      </c>
      <c r="C3596" s="171" t="s">
        <v>178</v>
      </c>
      <c r="D3596" s="171" t="s">
        <v>668</v>
      </c>
      <c r="E3596" s="353" t="s">
        <v>1229</v>
      </c>
      <c r="F3596" s="353"/>
      <c r="G3596" s="137" t="s">
        <v>375</v>
      </c>
      <c r="H3596" s="141">
        <v>1</v>
      </c>
      <c r="I3596" s="138">
        <v>27.54</v>
      </c>
      <c r="J3596" s="138">
        <v>27.54</v>
      </c>
    </row>
    <row r="3597" spans="1:10" ht="25.5" x14ac:dyDescent="0.25">
      <c r="A3597" s="172" t="s">
        <v>1039</v>
      </c>
      <c r="B3597" s="142" t="s">
        <v>1298</v>
      </c>
      <c r="C3597" s="172" t="s">
        <v>180</v>
      </c>
      <c r="D3597" s="172" t="s">
        <v>1299</v>
      </c>
      <c r="E3597" s="350" t="s">
        <v>1042</v>
      </c>
      <c r="F3597" s="350"/>
      <c r="G3597" s="143" t="s">
        <v>1043</v>
      </c>
      <c r="H3597" s="144">
        <v>1</v>
      </c>
      <c r="I3597" s="145">
        <v>20.81</v>
      </c>
      <c r="J3597" s="145">
        <v>20.81</v>
      </c>
    </row>
    <row r="3598" spans="1:10" x14ac:dyDescent="0.25">
      <c r="A3598" s="173" t="s">
        <v>1049</v>
      </c>
      <c r="B3598" s="146" t="s">
        <v>2034</v>
      </c>
      <c r="C3598" s="173" t="s">
        <v>178</v>
      </c>
      <c r="D3598" s="173" t="s">
        <v>668</v>
      </c>
      <c r="E3598" s="349" t="s">
        <v>1052</v>
      </c>
      <c r="F3598" s="349"/>
      <c r="G3598" s="147" t="s">
        <v>375</v>
      </c>
      <c r="H3598" s="148">
        <v>1</v>
      </c>
      <c r="I3598" s="149">
        <v>6.73</v>
      </c>
      <c r="J3598" s="149">
        <v>6.73</v>
      </c>
    </row>
    <row r="3599" spans="1:10" x14ac:dyDescent="0.25">
      <c r="A3599" s="169"/>
      <c r="B3599" s="169"/>
      <c r="C3599" s="169"/>
      <c r="D3599" s="169"/>
      <c r="E3599" s="169" t="s">
        <v>1053</v>
      </c>
      <c r="F3599" s="150">
        <v>17.309999999999999</v>
      </c>
      <c r="G3599" s="169" t="s">
        <v>1054</v>
      </c>
      <c r="H3599" s="150">
        <v>0</v>
      </c>
      <c r="I3599" s="169" t="s">
        <v>1055</v>
      </c>
      <c r="J3599" s="150">
        <v>17.309999999999999</v>
      </c>
    </row>
    <row r="3600" spans="1:10" ht="14.45" customHeight="1" x14ac:dyDescent="0.25">
      <c r="A3600" s="169"/>
      <c r="B3600" s="169"/>
      <c r="C3600" s="169"/>
      <c r="D3600" s="169"/>
      <c r="E3600" s="169" t="s">
        <v>2581</v>
      </c>
      <c r="F3600" s="150">
        <v>0</v>
      </c>
      <c r="G3600" s="169"/>
      <c r="H3600" s="351" t="s">
        <v>2582</v>
      </c>
      <c r="I3600" s="351"/>
      <c r="J3600" s="150">
        <v>27.54</v>
      </c>
    </row>
    <row r="3601" spans="1:10" ht="15.75" thickBot="1" x14ac:dyDescent="0.3">
      <c r="A3601" s="161"/>
      <c r="B3601" s="161"/>
      <c r="C3601" s="161"/>
      <c r="D3601" s="161"/>
      <c r="E3601" s="161"/>
      <c r="F3601" s="161"/>
      <c r="G3601" s="161" t="s">
        <v>1056</v>
      </c>
      <c r="H3601" s="151">
        <v>2</v>
      </c>
      <c r="I3601" s="161" t="s">
        <v>1057</v>
      </c>
      <c r="J3601" s="162">
        <v>55.08</v>
      </c>
    </row>
    <row r="3602" spans="1:10" ht="15.75" thickTop="1" x14ac:dyDescent="0.25">
      <c r="A3602" s="152"/>
      <c r="B3602" s="152"/>
      <c r="C3602" s="152"/>
      <c r="D3602" s="152"/>
      <c r="E3602" s="152"/>
      <c r="F3602" s="152"/>
      <c r="G3602" s="152"/>
      <c r="H3602" s="152"/>
      <c r="I3602" s="152"/>
      <c r="J3602" s="152"/>
    </row>
    <row r="3603" spans="1:10" x14ac:dyDescent="0.25">
      <c r="A3603" s="170" t="s">
        <v>2350</v>
      </c>
      <c r="B3603" s="139" t="s">
        <v>1029</v>
      </c>
      <c r="C3603" s="170" t="s">
        <v>1030</v>
      </c>
      <c r="D3603" s="170" t="s">
        <v>1031</v>
      </c>
      <c r="E3603" s="352" t="s">
        <v>1032</v>
      </c>
      <c r="F3603" s="352"/>
      <c r="G3603" s="140" t="s">
        <v>1033</v>
      </c>
      <c r="H3603" s="139" t="s">
        <v>1034</v>
      </c>
      <c r="I3603" s="139" t="s">
        <v>1035</v>
      </c>
      <c r="J3603" s="139" t="s">
        <v>1036</v>
      </c>
    </row>
    <row r="3604" spans="1:10" ht="25.5" x14ac:dyDescent="0.25">
      <c r="A3604" s="171" t="s">
        <v>1037</v>
      </c>
      <c r="B3604" s="136" t="s">
        <v>302</v>
      </c>
      <c r="C3604" s="171" t="s">
        <v>178</v>
      </c>
      <c r="D3604" s="171" t="s">
        <v>669</v>
      </c>
      <c r="E3604" s="353" t="s">
        <v>1800</v>
      </c>
      <c r="F3604" s="353"/>
      <c r="G3604" s="137" t="s">
        <v>375</v>
      </c>
      <c r="H3604" s="141">
        <v>1</v>
      </c>
      <c r="I3604" s="138">
        <v>27.54</v>
      </c>
      <c r="J3604" s="138">
        <v>27.54</v>
      </c>
    </row>
    <row r="3605" spans="1:10" ht="25.5" x14ac:dyDescent="0.25">
      <c r="A3605" s="172" t="s">
        <v>1039</v>
      </c>
      <c r="B3605" s="142" t="s">
        <v>1298</v>
      </c>
      <c r="C3605" s="172" t="s">
        <v>180</v>
      </c>
      <c r="D3605" s="172" t="s">
        <v>1299</v>
      </c>
      <c r="E3605" s="350" t="s">
        <v>1042</v>
      </c>
      <c r="F3605" s="350"/>
      <c r="G3605" s="143" t="s">
        <v>1043</v>
      </c>
      <c r="H3605" s="144">
        <v>1</v>
      </c>
      <c r="I3605" s="145">
        <v>20.81</v>
      </c>
      <c r="J3605" s="145">
        <v>20.81</v>
      </c>
    </row>
    <row r="3606" spans="1:10" x14ac:dyDescent="0.25">
      <c r="A3606" s="173" t="s">
        <v>1049</v>
      </c>
      <c r="B3606" s="146" t="s">
        <v>2035</v>
      </c>
      <c r="C3606" s="173" t="s">
        <v>178</v>
      </c>
      <c r="D3606" s="173" t="s">
        <v>669</v>
      </c>
      <c r="E3606" s="349" t="s">
        <v>1052</v>
      </c>
      <c r="F3606" s="349"/>
      <c r="G3606" s="147" t="s">
        <v>375</v>
      </c>
      <c r="H3606" s="148">
        <v>1</v>
      </c>
      <c r="I3606" s="149">
        <v>6.73</v>
      </c>
      <c r="J3606" s="149">
        <v>6.73</v>
      </c>
    </row>
    <row r="3607" spans="1:10" x14ac:dyDescent="0.25">
      <c r="A3607" s="169"/>
      <c r="B3607" s="169"/>
      <c r="C3607" s="169"/>
      <c r="D3607" s="169"/>
      <c r="E3607" s="169" t="s">
        <v>1053</v>
      </c>
      <c r="F3607" s="150">
        <v>17.309999999999999</v>
      </c>
      <c r="G3607" s="169" t="s">
        <v>1054</v>
      </c>
      <c r="H3607" s="150">
        <v>0</v>
      </c>
      <c r="I3607" s="169" t="s">
        <v>1055</v>
      </c>
      <c r="J3607" s="150">
        <v>17.309999999999999</v>
      </c>
    </row>
    <row r="3608" spans="1:10" ht="14.45" customHeight="1" x14ac:dyDescent="0.25">
      <c r="A3608" s="169"/>
      <c r="B3608" s="169"/>
      <c r="C3608" s="169"/>
      <c r="D3608" s="169"/>
      <c r="E3608" s="169" t="s">
        <v>2581</v>
      </c>
      <c r="F3608" s="150">
        <v>0</v>
      </c>
      <c r="G3608" s="169"/>
      <c r="H3608" s="351" t="s">
        <v>2582</v>
      </c>
      <c r="I3608" s="351"/>
      <c r="J3608" s="150">
        <v>27.54</v>
      </c>
    </row>
    <row r="3609" spans="1:10" ht="15.75" thickBot="1" x14ac:dyDescent="0.3">
      <c r="A3609" s="161"/>
      <c r="B3609" s="161"/>
      <c r="C3609" s="161"/>
      <c r="D3609" s="161"/>
      <c r="E3609" s="161"/>
      <c r="F3609" s="161"/>
      <c r="G3609" s="161" t="s">
        <v>1056</v>
      </c>
      <c r="H3609" s="151">
        <v>2</v>
      </c>
      <c r="I3609" s="161" t="s">
        <v>1057</v>
      </c>
      <c r="J3609" s="162">
        <v>55.08</v>
      </c>
    </row>
    <row r="3610" spans="1:10" ht="15.75" thickTop="1" x14ac:dyDescent="0.25">
      <c r="A3610" s="152"/>
      <c r="B3610" s="152"/>
      <c r="C3610" s="152"/>
      <c r="D3610" s="152"/>
      <c r="E3610" s="152"/>
      <c r="F3610" s="152"/>
      <c r="G3610" s="152"/>
      <c r="H3610" s="152"/>
      <c r="I3610" s="152"/>
      <c r="J3610" s="152"/>
    </row>
    <row r="3611" spans="1:10" x14ac:dyDescent="0.25">
      <c r="A3611" s="170" t="s">
        <v>2351</v>
      </c>
      <c r="B3611" s="139" t="s">
        <v>1029</v>
      </c>
      <c r="C3611" s="170" t="s">
        <v>1030</v>
      </c>
      <c r="D3611" s="170" t="s">
        <v>1031</v>
      </c>
      <c r="E3611" s="352" t="s">
        <v>1032</v>
      </c>
      <c r="F3611" s="352"/>
      <c r="G3611" s="140" t="s">
        <v>1033</v>
      </c>
      <c r="H3611" s="139" t="s">
        <v>1034</v>
      </c>
      <c r="I3611" s="139" t="s">
        <v>1035</v>
      </c>
      <c r="J3611" s="139" t="s">
        <v>1036</v>
      </c>
    </row>
    <row r="3612" spans="1:10" ht="14.45" customHeight="1" x14ac:dyDescent="0.25">
      <c r="A3612" s="171" t="s">
        <v>1037</v>
      </c>
      <c r="B3612" s="136" t="s">
        <v>670</v>
      </c>
      <c r="C3612" s="171" t="s">
        <v>178</v>
      </c>
      <c r="D3612" s="171" t="s">
        <v>671</v>
      </c>
      <c r="E3612" s="353" t="s">
        <v>1229</v>
      </c>
      <c r="F3612" s="353"/>
      <c r="G3612" s="137" t="s">
        <v>375</v>
      </c>
      <c r="H3612" s="141">
        <v>1</v>
      </c>
      <c r="I3612" s="138">
        <v>27.54</v>
      </c>
      <c r="J3612" s="138">
        <v>27.54</v>
      </c>
    </row>
    <row r="3613" spans="1:10" ht="25.5" x14ac:dyDescent="0.25">
      <c r="A3613" s="172" t="s">
        <v>1039</v>
      </c>
      <c r="B3613" s="142" t="s">
        <v>1298</v>
      </c>
      <c r="C3613" s="172" t="s">
        <v>180</v>
      </c>
      <c r="D3613" s="172" t="s">
        <v>1299</v>
      </c>
      <c r="E3613" s="350" t="s">
        <v>1042</v>
      </c>
      <c r="F3613" s="350"/>
      <c r="G3613" s="143" t="s">
        <v>1043</v>
      </c>
      <c r="H3613" s="144">
        <v>1</v>
      </c>
      <c r="I3613" s="145">
        <v>20.81</v>
      </c>
      <c r="J3613" s="145">
        <v>20.81</v>
      </c>
    </row>
    <row r="3614" spans="1:10" x14ac:dyDescent="0.25">
      <c r="A3614" s="173" t="s">
        <v>1049</v>
      </c>
      <c r="B3614" s="146" t="s">
        <v>2036</v>
      </c>
      <c r="C3614" s="173" t="s">
        <v>178</v>
      </c>
      <c r="D3614" s="173" t="s">
        <v>2037</v>
      </c>
      <c r="E3614" s="349" t="s">
        <v>1052</v>
      </c>
      <c r="F3614" s="349"/>
      <c r="G3614" s="147" t="s">
        <v>375</v>
      </c>
      <c r="H3614" s="148">
        <v>1</v>
      </c>
      <c r="I3614" s="149">
        <v>6.73</v>
      </c>
      <c r="J3614" s="149">
        <v>6.73</v>
      </c>
    </row>
    <row r="3615" spans="1:10" x14ac:dyDescent="0.25">
      <c r="A3615" s="169"/>
      <c r="B3615" s="169"/>
      <c r="C3615" s="169"/>
      <c r="D3615" s="169"/>
      <c r="E3615" s="169" t="s">
        <v>1053</v>
      </c>
      <c r="F3615" s="150">
        <v>17.309999999999999</v>
      </c>
      <c r="G3615" s="169" t="s">
        <v>1054</v>
      </c>
      <c r="H3615" s="150">
        <v>0</v>
      </c>
      <c r="I3615" s="169" t="s">
        <v>1055</v>
      </c>
      <c r="J3615" s="150">
        <v>17.309999999999999</v>
      </c>
    </row>
    <row r="3616" spans="1:10" ht="14.45" customHeight="1" x14ac:dyDescent="0.25">
      <c r="A3616" s="169"/>
      <c r="B3616" s="169"/>
      <c r="C3616" s="169"/>
      <c r="D3616" s="169"/>
      <c r="E3616" s="169" t="s">
        <v>2581</v>
      </c>
      <c r="F3616" s="150">
        <v>0</v>
      </c>
      <c r="G3616" s="169"/>
      <c r="H3616" s="351" t="s">
        <v>2582</v>
      </c>
      <c r="I3616" s="351"/>
      <c r="J3616" s="150">
        <v>27.54</v>
      </c>
    </row>
    <row r="3617" spans="1:10" ht="15.75" thickBot="1" x14ac:dyDescent="0.3">
      <c r="A3617" s="161"/>
      <c r="B3617" s="161"/>
      <c r="C3617" s="161"/>
      <c r="D3617" s="161"/>
      <c r="E3617" s="161"/>
      <c r="F3617" s="161"/>
      <c r="G3617" s="161" t="s">
        <v>1056</v>
      </c>
      <c r="H3617" s="151">
        <v>2</v>
      </c>
      <c r="I3617" s="161" t="s">
        <v>1057</v>
      </c>
      <c r="J3617" s="162">
        <v>55.08</v>
      </c>
    </row>
    <row r="3618" spans="1:10" ht="15.75" thickTop="1" x14ac:dyDescent="0.25">
      <c r="A3618" s="152"/>
      <c r="B3618" s="152"/>
      <c r="C3618" s="152"/>
      <c r="D3618" s="152"/>
      <c r="E3618" s="152"/>
      <c r="F3618" s="152"/>
      <c r="G3618" s="152"/>
      <c r="H3618" s="152"/>
      <c r="I3618" s="152"/>
      <c r="J3618" s="152"/>
    </row>
    <row r="3619" spans="1:10" x14ac:dyDescent="0.25">
      <c r="A3619" s="170" t="s">
        <v>2352</v>
      </c>
      <c r="B3619" s="139" t="s">
        <v>1029</v>
      </c>
      <c r="C3619" s="170" t="s">
        <v>1030</v>
      </c>
      <c r="D3619" s="170" t="s">
        <v>1031</v>
      </c>
      <c r="E3619" s="352" t="s">
        <v>1032</v>
      </c>
      <c r="F3619" s="352"/>
      <c r="G3619" s="140" t="s">
        <v>1033</v>
      </c>
      <c r="H3619" s="139" t="s">
        <v>1034</v>
      </c>
      <c r="I3619" s="139" t="s">
        <v>1035</v>
      </c>
      <c r="J3619" s="139" t="s">
        <v>1036</v>
      </c>
    </row>
    <row r="3620" spans="1:10" ht="26.45" customHeight="1" x14ac:dyDescent="0.25">
      <c r="A3620" s="171" t="s">
        <v>1037</v>
      </c>
      <c r="B3620" s="136" t="s">
        <v>672</v>
      </c>
      <c r="C3620" s="171" t="s">
        <v>178</v>
      </c>
      <c r="D3620" s="171" t="s">
        <v>673</v>
      </c>
      <c r="E3620" s="353" t="s">
        <v>1229</v>
      </c>
      <c r="F3620" s="353"/>
      <c r="G3620" s="137" t="s">
        <v>375</v>
      </c>
      <c r="H3620" s="141">
        <v>1</v>
      </c>
      <c r="I3620" s="138">
        <v>69.86</v>
      </c>
      <c r="J3620" s="138">
        <v>69.86</v>
      </c>
    </row>
    <row r="3621" spans="1:10" ht="25.5" x14ac:dyDescent="0.25">
      <c r="A3621" s="172" t="s">
        <v>1039</v>
      </c>
      <c r="B3621" s="142" t="s">
        <v>1298</v>
      </c>
      <c r="C3621" s="172" t="s">
        <v>180</v>
      </c>
      <c r="D3621" s="172" t="s">
        <v>1299</v>
      </c>
      <c r="E3621" s="350" t="s">
        <v>1042</v>
      </c>
      <c r="F3621" s="350"/>
      <c r="G3621" s="143" t="s">
        <v>1043</v>
      </c>
      <c r="H3621" s="144">
        <v>1</v>
      </c>
      <c r="I3621" s="145">
        <v>20.81</v>
      </c>
      <c r="J3621" s="145">
        <v>20.81</v>
      </c>
    </row>
    <row r="3622" spans="1:10" ht="25.5" x14ac:dyDescent="0.25">
      <c r="A3622" s="173" t="s">
        <v>1049</v>
      </c>
      <c r="B3622" s="146" t="s">
        <v>2038</v>
      </c>
      <c r="C3622" s="173" t="s">
        <v>178</v>
      </c>
      <c r="D3622" s="173" t="s">
        <v>673</v>
      </c>
      <c r="E3622" s="349" t="s">
        <v>1052</v>
      </c>
      <c r="F3622" s="349"/>
      <c r="G3622" s="147" t="s">
        <v>375</v>
      </c>
      <c r="H3622" s="148">
        <v>1</v>
      </c>
      <c r="I3622" s="149">
        <v>49.05</v>
      </c>
      <c r="J3622" s="149">
        <v>49.05</v>
      </c>
    </row>
    <row r="3623" spans="1:10" x14ac:dyDescent="0.25">
      <c r="A3623" s="169"/>
      <c r="B3623" s="169"/>
      <c r="C3623" s="169"/>
      <c r="D3623" s="169"/>
      <c r="E3623" s="169" t="s">
        <v>1053</v>
      </c>
      <c r="F3623" s="150">
        <v>17.309999999999999</v>
      </c>
      <c r="G3623" s="169" t="s">
        <v>1054</v>
      </c>
      <c r="H3623" s="150">
        <v>0</v>
      </c>
      <c r="I3623" s="169" t="s">
        <v>1055</v>
      </c>
      <c r="J3623" s="150">
        <v>17.309999999999999</v>
      </c>
    </row>
    <row r="3624" spans="1:10" ht="14.45" customHeight="1" x14ac:dyDescent="0.25">
      <c r="A3624" s="169"/>
      <c r="B3624" s="169"/>
      <c r="C3624" s="169"/>
      <c r="D3624" s="169"/>
      <c r="E3624" s="169" t="s">
        <v>2581</v>
      </c>
      <c r="F3624" s="150">
        <v>0</v>
      </c>
      <c r="G3624" s="169"/>
      <c r="H3624" s="351" t="s">
        <v>2582</v>
      </c>
      <c r="I3624" s="351"/>
      <c r="J3624" s="150">
        <v>69.86</v>
      </c>
    </row>
    <row r="3625" spans="1:10" ht="15.75" thickBot="1" x14ac:dyDescent="0.3">
      <c r="A3625" s="161"/>
      <c r="B3625" s="161"/>
      <c r="C3625" s="161"/>
      <c r="D3625" s="161"/>
      <c r="E3625" s="161"/>
      <c r="F3625" s="161"/>
      <c r="G3625" s="161" t="s">
        <v>1056</v>
      </c>
      <c r="H3625" s="151">
        <v>1</v>
      </c>
      <c r="I3625" s="161" t="s">
        <v>1057</v>
      </c>
      <c r="J3625" s="162">
        <v>69.86</v>
      </c>
    </row>
    <row r="3626" spans="1:10" ht="15.75" thickTop="1" x14ac:dyDescent="0.25">
      <c r="A3626" s="152"/>
      <c r="B3626" s="152"/>
      <c r="C3626" s="152"/>
      <c r="D3626" s="152"/>
      <c r="E3626" s="152"/>
      <c r="F3626" s="152"/>
      <c r="G3626" s="152"/>
      <c r="H3626" s="152"/>
      <c r="I3626" s="152"/>
      <c r="J3626" s="152"/>
    </row>
    <row r="3627" spans="1:10" x14ac:dyDescent="0.25">
      <c r="A3627" s="170" t="s">
        <v>2353</v>
      </c>
      <c r="B3627" s="139" t="s">
        <v>1029</v>
      </c>
      <c r="C3627" s="170" t="s">
        <v>1030</v>
      </c>
      <c r="D3627" s="170" t="s">
        <v>1031</v>
      </c>
      <c r="E3627" s="352" t="s">
        <v>1032</v>
      </c>
      <c r="F3627" s="352"/>
      <c r="G3627" s="140" t="s">
        <v>1033</v>
      </c>
      <c r="H3627" s="139" t="s">
        <v>1034</v>
      </c>
      <c r="I3627" s="139" t="s">
        <v>1035</v>
      </c>
      <c r="J3627" s="139" t="s">
        <v>1036</v>
      </c>
    </row>
    <row r="3628" spans="1:10" ht="39.6" customHeight="1" x14ac:dyDescent="0.25">
      <c r="A3628" s="171" t="s">
        <v>1037</v>
      </c>
      <c r="B3628" s="136" t="s">
        <v>273</v>
      </c>
      <c r="C3628" s="171" t="s">
        <v>180</v>
      </c>
      <c r="D3628" s="171" t="s">
        <v>350</v>
      </c>
      <c r="E3628" s="353" t="s">
        <v>1129</v>
      </c>
      <c r="F3628" s="353"/>
      <c r="G3628" s="137" t="s">
        <v>141</v>
      </c>
      <c r="H3628" s="141">
        <v>1</v>
      </c>
      <c r="I3628" s="138">
        <v>65.81</v>
      </c>
      <c r="J3628" s="138">
        <v>65.81</v>
      </c>
    </row>
    <row r="3629" spans="1:10" ht="25.5" x14ac:dyDescent="0.25">
      <c r="A3629" s="172" t="s">
        <v>1039</v>
      </c>
      <c r="B3629" s="142" t="s">
        <v>1510</v>
      </c>
      <c r="C3629" s="172" t="s">
        <v>180</v>
      </c>
      <c r="D3629" s="172" t="s">
        <v>1511</v>
      </c>
      <c r="E3629" s="350" t="s">
        <v>1042</v>
      </c>
      <c r="F3629" s="350"/>
      <c r="G3629" s="143" t="s">
        <v>1043</v>
      </c>
      <c r="H3629" s="144">
        <v>0.245</v>
      </c>
      <c r="I3629" s="145">
        <v>15.34</v>
      </c>
      <c r="J3629" s="145">
        <v>3.75</v>
      </c>
    </row>
    <row r="3630" spans="1:10" ht="25.5" x14ac:dyDescent="0.25">
      <c r="A3630" s="172" t="s">
        <v>1039</v>
      </c>
      <c r="B3630" s="142" t="s">
        <v>1512</v>
      </c>
      <c r="C3630" s="172" t="s">
        <v>180</v>
      </c>
      <c r="D3630" s="172" t="s">
        <v>1513</v>
      </c>
      <c r="E3630" s="350" t="s">
        <v>1042</v>
      </c>
      <c r="F3630" s="350"/>
      <c r="G3630" s="143" t="s">
        <v>1043</v>
      </c>
      <c r="H3630" s="144">
        <v>0.245</v>
      </c>
      <c r="I3630" s="145">
        <v>20.39</v>
      </c>
      <c r="J3630" s="145">
        <v>4.99</v>
      </c>
    </row>
    <row r="3631" spans="1:10" ht="25.5" x14ac:dyDescent="0.25">
      <c r="A3631" s="173" t="s">
        <v>1049</v>
      </c>
      <c r="B3631" s="146" t="s">
        <v>2039</v>
      </c>
      <c r="C3631" s="173" t="s">
        <v>180</v>
      </c>
      <c r="D3631" s="173" t="s">
        <v>2040</v>
      </c>
      <c r="E3631" s="349" t="s">
        <v>1052</v>
      </c>
      <c r="F3631" s="349"/>
      <c r="G3631" s="147" t="s">
        <v>141</v>
      </c>
      <c r="H3631" s="148">
        <v>1.0389999999999999</v>
      </c>
      <c r="I3631" s="149">
        <v>54.93</v>
      </c>
      <c r="J3631" s="149">
        <v>57.07</v>
      </c>
    </row>
    <row r="3632" spans="1:10" x14ac:dyDescent="0.25">
      <c r="A3632" s="169"/>
      <c r="B3632" s="169"/>
      <c r="C3632" s="169"/>
      <c r="D3632" s="169"/>
      <c r="E3632" s="169" t="s">
        <v>1053</v>
      </c>
      <c r="F3632" s="150">
        <v>7.22</v>
      </c>
      <c r="G3632" s="169" t="s">
        <v>1054</v>
      </c>
      <c r="H3632" s="150">
        <v>0</v>
      </c>
      <c r="I3632" s="169" t="s">
        <v>1055</v>
      </c>
      <c r="J3632" s="150">
        <v>7.22</v>
      </c>
    </row>
    <row r="3633" spans="1:10" ht="14.45" customHeight="1" x14ac:dyDescent="0.25">
      <c r="A3633" s="169"/>
      <c r="B3633" s="169"/>
      <c r="C3633" s="169"/>
      <c r="D3633" s="169"/>
      <c r="E3633" s="169" t="s">
        <v>2581</v>
      </c>
      <c r="F3633" s="150">
        <v>0</v>
      </c>
      <c r="G3633" s="169"/>
      <c r="H3633" s="351" t="s">
        <v>2582</v>
      </c>
      <c r="I3633" s="351"/>
      <c r="J3633" s="150">
        <v>65.81</v>
      </c>
    </row>
    <row r="3634" spans="1:10" ht="15.75" thickBot="1" x14ac:dyDescent="0.3">
      <c r="A3634" s="161"/>
      <c r="B3634" s="161"/>
      <c r="C3634" s="161"/>
      <c r="D3634" s="161"/>
      <c r="E3634" s="161"/>
      <c r="F3634" s="161"/>
      <c r="G3634" s="161" t="s">
        <v>1056</v>
      </c>
      <c r="H3634" s="151">
        <v>65.8</v>
      </c>
      <c r="I3634" s="161" t="s">
        <v>1057</v>
      </c>
      <c r="J3634" s="162">
        <v>4330.29</v>
      </c>
    </row>
    <row r="3635" spans="1:10" ht="15.75" thickTop="1" x14ac:dyDescent="0.25">
      <c r="A3635" s="152"/>
      <c r="B3635" s="152"/>
      <c r="C3635" s="152"/>
      <c r="D3635" s="152"/>
      <c r="E3635" s="152"/>
      <c r="F3635" s="152"/>
      <c r="G3635" s="152"/>
      <c r="H3635" s="152"/>
      <c r="I3635" s="152"/>
      <c r="J3635" s="152"/>
    </row>
    <row r="3636" spans="1:10" x14ac:dyDescent="0.25">
      <c r="A3636" s="170" t="s">
        <v>2354</v>
      </c>
      <c r="B3636" s="139" t="s">
        <v>1029</v>
      </c>
      <c r="C3636" s="170" t="s">
        <v>1030</v>
      </c>
      <c r="D3636" s="170" t="s">
        <v>1031</v>
      </c>
      <c r="E3636" s="352" t="s">
        <v>1032</v>
      </c>
      <c r="F3636" s="352"/>
      <c r="G3636" s="140" t="s">
        <v>1033</v>
      </c>
      <c r="H3636" s="139" t="s">
        <v>1034</v>
      </c>
      <c r="I3636" s="139" t="s">
        <v>1035</v>
      </c>
      <c r="J3636" s="139" t="s">
        <v>1036</v>
      </c>
    </row>
    <row r="3637" spans="1:10" ht="39.6" customHeight="1" x14ac:dyDescent="0.25">
      <c r="A3637" s="171" t="s">
        <v>1037</v>
      </c>
      <c r="B3637" s="136" t="s">
        <v>674</v>
      </c>
      <c r="C3637" s="171" t="s">
        <v>180</v>
      </c>
      <c r="D3637" s="171" t="s">
        <v>675</v>
      </c>
      <c r="E3637" s="353" t="s">
        <v>1129</v>
      </c>
      <c r="F3637" s="353"/>
      <c r="G3637" s="137" t="s">
        <v>187</v>
      </c>
      <c r="H3637" s="141">
        <v>1</v>
      </c>
      <c r="I3637" s="138">
        <v>98.6</v>
      </c>
      <c r="J3637" s="138">
        <v>98.6</v>
      </c>
    </row>
    <row r="3638" spans="1:10" ht="25.5" x14ac:dyDescent="0.25">
      <c r="A3638" s="172" t="s">
        <v>1039</v>
      </c>
      <c r="B3638" s="142" t="s">
        <v>1510</v>
      </c>
      <c r="C3638" s="172" t="s">
        <v>180</v>
      </c>
      <c r="D3638" s="172" t="s">
        <v>1511</v>
      </c>
      <c r="E3638" s="350" t="s">
        <v>1042</v>
      </c>
      <c r="F3638" s="350"/>
      <c r="G3638" s="143" t="s">
        <v>1043</v>
      </c>
      <c r="H3638" s="144">
        <v>1.1040000000000001</v>
      </c>
      <c r="I3638" s="145">
        <v>15.34</v>
      </c>
      <c r="J3638" s="145">
        <v>16.93</v>
      </c>
    </row>
    <row r="3639" spans="1:10" ht="25.5" x14ac:dyDescent="0.25">
      <c r="A3639" s="172" t="s">
        <v>1039</v>
      </c>
      <c r="B3639" s="142" t="s">
        <v>1512</v>
      </c>
      <c r="C3639" s="172" t="s">
        <v>180</v>
      </c>
      <c r="D3639" s="172" t="s">
        <v>1513</v>
      </c>
      <c r="E3639" s="350" t="s">
        <v>1042</v>
      </c>
      <c r="F3639" s="350"/>
      <c r="G3639" s="143" t="s">
        <v>1043</v>
      </c>
      <c r="H3639" s="144">
        <v>1.1040000000000001</v>
      </c>
      <c r="I3639" s="145">
        <v>20.39</v>
      </c>
      <c r="J3639" s="145">
        <v>22.51</v>
      </c>
    </row>
    <row r="3640" spans="1:10" ht="25.5" x14ac:dyDescent="0.25">
      <c r="A3640" s="173" t="s">
        <v>1049</v>
      </c>
      <c r="B3640" s="146" t="s">
        <v>2041</v>
      </c>
      <c r="C3640" s="173" t="s">
        <v>180</v>
      </c>
      <c r="D3640" s="173" t="s">
        <v>2042</v>
      </c>
      <c r="E3640" s="349" t="s">
        <v>1052</v>
      </c>
      <c r="F3640" s="349"/>
      <c r="G3640" s="147" t="s">
        <v>187</v>
      </c>
      <c r="H3640" s="148">
        <v>1</v>
      </c>
      <c r="I3640" s="149">
        <v>58.62</v>
      </c>
      <c r="J3640" s="149">
        <v>58.62</v>
      </c>
    </row>
    <row r="3641" spans="1:10" x14ac:dyDescent="0.25">
      <c r="A3641" s="173" t="s">
        <v>1049</v>
      </c>
      <c r="B3641" s="146" t="s">
        <v>1940</v>
      </c>
      <c r="C3641" s="173" t="s">
        <v>180</v>
      </c>
      <c r="D3641" s="173" t="s">
        <v>1941</v>
      </c>
      <c r="E3641" s="349" t="s">
        <v>1052</v>
      </c>
      <c r="F3641" s="349"/>
      <c r="G3641" s="147" t="s">
        <v>187</v>
      </c>
      <c r="H3641" s="148">
        <v>0.03</v>
      </c>
      <c r="I3641" s="149">
        <v>11.8</v>
      </c>
      <c r="J3641" s="149">
        <v>0.35</v>
      </c>
    </row>
    <row r="3642" spans="1:10" x14ac:dyDescent="0.25">
      <c r="A3642" s="173" t="s">
        <v>1049</v>
      </c>
      <c r="B3642" s="146" t="s">
        <v>2043</v>
      </c>
      <c r="C3642" s="173" t="s">
        <v>180</v>
      </c>
      <c r="D3642" s="173" t="s">
        <v>2044</v>
      </c>
      <c r="E3642" s="349" t="s">
        <v>1052</v>
      </c>
      <c r="F3642" s="349"/>
      <c r="G3642" s="147" t="s">
        <v>1070</v>
      </c>
      <c r="H3642" s="148">
        <v>7.0000000000000001E-3</v>
      </c>
      <c r="I3642" s="149">
        <v>27.44</v>
      </c>
      <c r="J3642" s="149">
        <v>0.19</v>
      </c>
    </row>
    <row r="3643" spans="1:10" x14ac:dyDescent="0.25">
      <c r="A3643" s="169"/>
      <c r="B3643" s="169"/>
      <c r="C3643" s="169"/>
      <c r="D3643" s="169"/>
      <c r="E3643" s="169" t="s">
        <v>1053</v>
      </c>
      <c r="F3643" s="150">
        <v>32.57</v>
      </c>
      <c r="G3643" s="169" t="s">
        <v>1054</v>
      </c>
      <c r="H3643" s="150">
        <v>0</v>
      </c>
      <c r="I3643" s="169" t="s">
        <v>1055</v>
      </c>
      <c r="J3643" s="150">
        <v>32.57</v>
      </c>
    </row>
    <row r="3644" spans="1:10" ht="14.45" customHeight="1" x14ac:dyDescent="0.25">
      <c r="A3644" s="169"/>
      <c r="B3644" s="169"/>
      <c r="C3644" s="169"/>
      <c r="D3644" s="169"/>
      <c r="E3644" s="169" t="s">
        <v>2581</v>
      </c>
      <c r="F3644" s="150">
        <v>0</v>
      </c>
      <c r="G3644" s="169"/>
      <c r="H3644" s="351" t="s">
        <v>2582</v>
      </c>
      <c r="I3644" s="351"/>
      <c r="J3644" s="150">
        <v>98.6</v>
      </c>
    </row>
    <row r="3645" spans="1:10" ht="15.75" thickBot="1" x14ac:dyDescent="0.3">
      <c r="A3645" s="161"/>
      <c r="B3645" s="161"/>
      <c r="C3645" s="161"/>
      <c r="D3645" s="161"/>
      <c r="E3645" s="161"/>
      <c r="F3645" s="161"/>
      <c r="G3645" s="161" t="s">
        <v>1056</v>
      </c>
      <c r="H3645" s="151">
        <v>15</v>
      </c>
      <c r="I3645" s="161" t="s">
        <v>1057</v>
      </c>
      <c r="J3645" s="162">
        <v>1479</v>
      </c>
    </row>
    <row r="3646" spans="1:10" ht="15.75" thickTop="1" x14ac:dyDescent="0.25">
      <c r="A3646" s="152"/>
      <c r="B3646" s="152"/>
      <c r="C3646" s="152"/>
      <c r="D3646" s="152"/>
      <c r="E3646" s="152"/>
      <c r="F3646" s="152"/>
      <c r="G3646" s="152"/>
      <c r="H3646" s="152"/>
      <c r="I3646" s="152"/>
      <c r="J3646" s="152"/>
    </row>
    <row r="3647" spans="1:10" x14ac:dyDescent="0.25">
      <c r="A3647" s="170" t="s">
        <v>2355</v>
      </c>
      <c r="B3647" s="139" t="s">
        <v>1029</v>
      </c>
      <c r="C3647" s="170" t="s">
        <v>1030</v>
      </c>
      <c r="D3647" s="170" t="s">
        <v>1031</v>
      </c>
      <c r="E3647" s="352" t="s">
        <v>1032</v>
      </c>
      <c r="F3647" s="352"/>
      <c r="G3647" s="140" t="s">
        <v>1033</v>
      </c>
      <c r="H3647" s="139" t="s">
        <v>1034</v>
      </c>
      <c r="I3647" s="139" t="s">
        <v>1035</v>
      </c>
      <c r="J3647" s="139" t="s">
        <v>1036</v>
      </c>
    </row>
    <row r="3648" spans="1:10" ht="39.6" customHeight="1" x14ac:dyDescent="0.25">
      <c r="A3648" s="171" t="s">
        <v>1037</v>
      </c>
      <c r="B3648" s="136" t="s">
        <v>676</v>
      </c>
      <c r="C3648" s="171" t="s">
        <v>180</v>
      </c>
      <c r="D3648" s="171" t="s">
        <v>677</v>
      </c>
      <c r="E3648" s="353" t="s">
        <v>1129</v>
      </c>
      <c r="F3648" s="353"/>
      <c r="G3648" s="137" t="s">
        <v>187</v>
      </c>
      <c r="H3648" s="141">
        <v>1</v>
      </c>
      <c r="I3648" s="138">
        <v>105.1</v>
      </c>
      <c r="J3648" s="138">
        <v>105.1</v>
      </c>
    </row>
    <row r="3649" spans="1:10" ht="25.5" x14ac:dyDescent="0.25">
      <c r="A3649" s="172" t="s">
        <v>1039</v>
      </c>
      <c r="B3649" s="142" t="s">
        <v>1510</v>
      </c>
      <c r="C3649" s="172" t="s">
        <v>180</v>
      </c>
      <c r="D3649" s="172" t="s">
        <v>1511</v>
      </c>
      <c r="E3649" s="350" t="s">
        <v>1042</v>
      </c>
      <c r="F3649" s="350"/>
      <c r="G3649" s="143" t="s">
        <v>1043</v>
      </c>
      <c r="H3649" s="144">
        <v>1.1040000000000001</v>
      </c>
      <c r="I3649" s="145">
        <v>15.34</v>
      </c>
      <c r="J3649" s="145">
        <v>16.93</v>
      </c>
    </row>
    <row r="3650" spans="1:10" ht="25.5" x14ac:dyDescent="0.25">
      <c r="A3650" s="172" t="s">
        <v>1039</v>
      </c>
      <c r="B3650" s="142" t="s">
        <v>1512</v>
      </c>
      <c r="C3650" s="172" t="s">
        <v>180</v>
      </c>
      <c r="D3650" s="172" t="s">
        <v>1513</v>
      </c>
      <c r="E3650" s="350" t="s">
        <v>1042</v>
      </c>
      <c r="F3650" s="350"/>
      <c r="G3650" s="143" t="s">
        <v>1043</v>
      </c>
      <c r="H3650" s="144">
        <v>1.1040000000000001</v>
      </c>
      <c r="I3650" s="145">
        <v>20.39</v>
      </c>
      <c r="J3650" s="145">
        <v>22.51</v>
      </c>
    </row>
    <row r="3651" spans="1:10" ht="25.5" x14ac:dyDescent="0.25">
      <c r="A3651" s="173" t="s">
        <v>1049</v>
      </c>
      <c r="B3651" s="146" t="s">
        <v>2045</v>
      </c>
      <c r="C3651" s="173" t="s">
        <v>180</v>
      </c>
      <c r="D3651" s="173" t="s">
        <v>2046</v>
      </c>
      <c r="E3651" s="349" t="s">
        <v>1052</v>
      </c>
      <c r="F3651" s="349"/>
      <c r="G3651" s="147" t="s">
        <v>187</v>
      </c>
      <c r="H3651" s="148">
        <v>1</v>
      </c>
      <c r="I3651" s="149">
        <v>65.12</v>
      </c>
      <c r="J3651" s="149">
        <v>65.12</v>
      </c>
    </row>
    <row r="3652" spans="1:10" x14ac:dyDescent="0.25">
      <c r="A3652" s="173" t="s">
        <v>1049</v>
      </c>
      <c r="B3652" s="146" t="s">
        <v>1940</v>
      </c>
      <c r="C3652" s="173" t="s">
        <v>180</v>
      </c>
      <c r="D3652" s="173" t="s">
        <v>1941</v>
      </c>
      <c r="E3652" s="349" t="s">
        <v>1052</v>
      </c>
      <c r="F3652" s="349"/>
      <c r="G3652" s="147" t="s">
        <v>187</v>
      </c>
      <c r="H3652" s="148">
        <v>0.03</v>
      </c>
      <c r="I3652" s="149">
        <v>11.8</v>
      </c>
      <c r="J3652" s="149">
        <v>0.35</v>
      </c>
    </row>
    <row r="3653" spans="1:10" x14ac:dyDescent="0.25">
      <c r="A3653" s="173" t="s">
        <v>1049</v>
      </c>
      <c r="B3653" s="146" t="s">
        <v>2043</v>
      </c>
      <c r="C3653" s="173" t="s">
        <v>180</v>
      </c>
      <c r="D3653" s="173" t="s">
        <v>2044</v>
      </c>
      <c r="E3653" s="349" t="s">
        <v>1052</v>
      </c>
      <c r="F3653" s="349"/>
      <c r="G3653" s="147" t="s">
        <v>1070</v>
      </c>
      <c r="H3653" s="148">
        <v>7.0000000000000001E-3</v>
      </c>
      <c r="I3653" s="149">
        <v>27.44</v>
      </c>
      <c r="J3653" s="149">
        <v>0.19</v>
      </c>
    </row>
    <row r="3654" spans="1:10" x14ac:dyDescent="0.25">
      <c r="A3654" s="169"/>
      <c r="B3654" s="169"/>
      <c r="C3654" s="169"/>
      <c r="D3654" s="169"/>
      <c r="E3654" s="169" t="s">
        <v>1053</v>
      </c>
      <c r="F3654" s="150">
        <v>32.57</v>
      </c>
      <c r="G3654" s="169" t="s">
        <v>1054</v>
      </c>
      <c r="H3654" s="150">
        <v>0</v>
      </c>
      <c r="I3654" s="169" t="s">
        <v>1055</v>
      </c>
      <c r="J3654" s="150">
        <v>32.57</v>
      </c>
    </row>
    <row r="3655" spans="1:10" ht="14.45" customHeight="1" x14ac:dyDescent="0.25">
      <c r="A3655" s="169"/>
      <c r="B3655" s="169"/>
      <c r="C3655" s="169"/>
      <c r="D3655" s="169"/>
      <c r="E3655" s="169" t="s">
        <v>2581</v>
      </c>
      <c r="F3655" s="150">
        <v>0</v>
      </c>
      <c r="G3655" s="169"/>
      <c r="H3655" s="351" t="s">
        <v>2582</v>
      </c>
      <c r="I3655" s="351"/>
      <c r="J3655" s="150">
        <v>105.1</v>
      </c>
    </row>
    <row r="3656" spans="1:10" ht="15.75" thickBot="1" x14ac:dyDescent="0.3">
      <c r="A3656" s="161"/>
      <c r="B3656" s="161"/>
      <c r="C3656" s="161"/>
      <c r="D3656" s="161"/>
      <c r="E3656" s="161"/>
      <c r="F3656" s="161"/>
      <c r="G3656" s="161" t="s">
        <v>1056</v>
      </c>
      <c r="H3656" s="151">
        <v>1</v>
      </c>
      <c r="I3656" s="161" t="s">
        <v>1057</v>
      </c>
      <c r="J3656" s="162">
        <v>105.1</v>
      </c>
    </row>
    <row r="3657" spans="1:10" ht="15.75" thickTop="1" x14ac:dyDescent="0.25">
      <c r="A3657" s="152"/>
      <c r="B3657" s="152"/>
      <c r="C3657" s="152"/>
      <c r="D3657" s="152"/>
      <c r="E3657" s="152"/>
      <c r="F3657" s="152"/>
      <c r="G3657" s="152"/>
      <c r="H3657" s="152"/>
      <c r="I3657" s="152"/>
      <c r="J3657" s="152"/>
    </row>
    <row r="3658" spans="1:10" x14ac:dyDescent="0.25">
      <c r="A3658" s="170" t="s">
        <v>2356</v>
      </c>
      <c r="B3658" s="139" t="s">
        <v>1029</v>
      </c>
      <c r="C3658" s="170" t="s">
        <v>1030</v>
      </c>
      <c r="D3658" s="170" t="s">
        <v>1031</v>
      </c>
      <c r="E3658" s="352" t="s">
        <v>1032</v>
      </c>
      <c r="F3658" s="352"/>
      <c r="G3658" s="140" t="s">
        <v>1033</v>
      </c>
      <c r="H3658" s="139" t="s">
        <v>1034</v>
      </c>
      <c r="I3658" s="139" t="s">
        <v>1035</v>
      </c>
      <c r="J3658" s="139" t="s">
        <v>1036</v>
      </c>
    </row>
    <row r="3659" spans="1:10" ht="39.6" customHeight="1" x14ac:dyDescent="0.25">
      <c r="A3659" s="171" t="s">
        <v>1037</v>
      </c>
      <c r="B3659" s="136" t="s">
        <v>678</v>
      </c>
      <c r="C3659" s="171" t="s">
        <v>180</v>
      </c>
      <c r="D3659" s="171" t="s">
        <v>679</v>
      </c>
      <c r="E3659" s="353" t="s">
        <v>1129</v>
      </c>
      <c r="F3659" s="353"/>
      <c r="G3659" s="137" t="s">
        <v>187</v>
      </c>
      <c r="H3659" s="141">
        <v>1</v>
      </c>
      <c r="I3659" s="138">
        <v>264.75</v>
      </c>
      <c r="J3659" s="138">
        <v>264.75</v>
      </c>
    </row>
    <row r="3660" spans="1:10" ht="25.5" x14ac:dyDescent="0.25">
      <c r="A3660" s="172" t="s">
        <v>1039</v>
      </c>
      <c r="B3660" s="142" t="s">
        <v>1510</v>
      </c>
      <c r="C3660" s="172" t="s">
        <v>180</v>
      </c>
      <c r="D3660" s="172" t="s">
        <v>1511</v>
      </c>
      <c r="E3660" s="350" t="s">
        <v>1042</v>
      </c>
      <c r="F3660" s="350"/>
      <c r="G3660" s="143" t="s">
        <v>1043</v>
      </c>
      <c r="H3660" s="144">
        <v>0.78100000000000003</v>
      </c>
      <c r="I3660" s="145">
        <v>15.34</v>
      </c>
      <c r="J3660" s="145">
        <v>11.98</v>
      </c>
    </row>
    <row r="3661" spans="1:10" ht="25.5" x14ac:dyDescent="0.25">
      <c r="A3661" s="172" t="s">
        <v>1039</v>
      </c>
      <c r="B3661" s="142" t="s">
        <v>1512</v>
      </c>
      <c r="C3661" s="172" t="s">
        <v>180</v>
      </c>
      <c r="D3661" s="172" t="s">
        <v>1513</v>
      </c>
      <c r="E3661" s="350" t="s">
        <v>1042</v>
      </c>
      <c r="F3661" s="350"/>
      <c r="G3661" s="143" t="s">
        <v>1043</v>
      </c>
      <c r="H3661" s="144">
        <v>0.78100000000000003</v>
      </c>
      <c r="I3661" s="145">
        <v>20.39</v>
      </c>
      <c r="J3661" s="145">
        <v>15.92</v>
      </c>
    </row>
    <row r="3662" spans="1:10" ht="25.5" x14ac:dyDescent="0.25">
      <c r="A3662" s="172" t="s">
        <v>1039</v>
      </c>
      <c r="B3662" s="142" t="s">
        <v>2047</v>
      </c>
      <c r="C3662" s="172" t="s">
        <v>180</v>
      </c>
      <c r="D3662" s="172" t="s">
        <v>2048</v>
      </c>
      <c r="E3662" s="350" t="s">
        <v>1042</v>
      </c>
      <c r="F3662" s="350"/>
      <c r="G3662" s="143" t="s">
        <v>1043</v>
      </c>
      <c r="H3662" s="144">
        <v>0.78100000000000003</v>
      </c>
      <c r="I3662" s="145">
        <v>21.44</v>
      </c>
      <c r="J3662" s="145">
        <v>16.739999999999998</v>
      </c>
    </row>
    <row r="3663" spans="1:10" x14ac:dyDescent="0.25">
      <c r="A3663" s="173" t="s">
        <v>1049</v>
      </c>
      <c r="B3663" s="146" t="s">
        <v>2049</v>
      </c>
      <c r="C3663" s="173" t="s">
        <v>180</v>
      </c>
      <c r="D3663" s="173" t="s">
        <v>2050</v>
      </c>
      <c r="E3663" s="349" t="s">
        <v>1052</v>
      </c>
      <c r="F3663" s="349"/>
      <c r="G3663" s="147" t="s">
        <v>144</v>
      </c>
      <c r="H3663" s="148">
        <v>0.10100000000000001</v>
      </c>
      <c r="I3663" s="149">
        <v>26.67</v>
      </c>
      <c r="J3663" s="149">
        <v>2.69</v>
      </c>
    </row>
    <row r="3664" spans="1:10" ht="25.5" x14ac:dyDescent="0.25">
      <c r="A3664" s="173" t="s">
        <v>1049</v>
      </c>
      <c r="B3664" s="146" t="s">
        <v>2051</v>
      </c>
      <c r="C3664" s="173" t="s">
        <v>180</v>
      </c>
      <c r="D3664" s="173" t="s">
        <v>2052</v>
      </c>
      <c r="E3664" s="349" t="s">
        <v>1052</v>
      </c>
      <c r="F3664" s="349"/>
      <c r="G3664" s="147" t="s">
        <v>187</v>
      </c>
      <c r="H3664" s="148">
        <v>1</v>
      </c>
      <c r="I3664" s="149">
        <v>217.42</v>
      </c>
      <c r="J3664" s="149">
        <v>217.42</v>
      </c>
    </row>
    <row r="3665" spans="1:10" x14ac:dyDescent="0.25">
      <c r="A3665" s="169"/>
      <c r="B3665" s="169"/>
      <c r="C3665" s="169"/>
      <c r="D3665" s="169"/>
      <c r="E3665" s="169" t="s">
        <v>1053</v>
      </c>
      <c r="F3665" s="150">
        <v>36.47</v>
      </c>
      <c r="G3665" s="169" t="s">
        <v>1054</v>
      </c>
      <c r="H3665" s="150">
        <v>0</v>
      </c>
      <c r="I3665" s="169" t="s">
        <v>1055</v>
      </c>
      <c r="J3665" s="150">
        <v>36.47</v>
      </c>
    </row>
    <row r="3666" spans="1:10" ht="14.45" customHeight="1" x14ac:dyDescent="0.25">
      <c r="A3666" s="169"/>
      <c r="B3666" s="169"/>
      <c r="C3666" s="169"/>
      <c r="D3666" s="169"/>
      <c r="E3666" s="169" t="s">
        <v>2581</v>
      </c>
      <c r="F3666" s="150">
        <v>0</v>
      </c>
      <c r="G3666" s="169"/>
      <c r="H3666" s="351" t="s">
        <v>2582</v>
      </c>
      <c r="I3666" s="351"/>
      <c r="J3666" s="150">
        <v>264.75</v>
      </c>
    </row>
    <row r="3667" spans="1:10" ht="15.75" thickBot="1" x14ac:dyDescent="0.3">
      <c r="A3667" s="161"/>
      <c r="B3667" s="161"/>
      <c r="C3667" s="161"/>
      <c r="D3667" s="161"/>
      <c r="E3667" s="161"/>
      <c r="F3667" s="161"/>
      <c r="G3667" s="161" t="s">
        <v>1056</v>
      </c>
      <c r="H3667" s="151">
        <v>8</v>
      </c>
      <c r="I3667" s="161" t="s">
        <v>1057</v>
      </c>
      <c r="J3667" s="162">
        <v>2118</v>
      </c>
    </row>
    <row r="3668" spans="1:10" ht="15.75" thickTop="1" x14ac:dyDescent="0.25">
      <c r="A3668" s="152"/>
      <c r="B3668" s="152"/>
      <c r="C3668" s="152"/>
      <c r="D3668" s="152"/>
      <c r="E3668" s="152"/>
      <c r="F3668" s="152"/>
      <c r="G3668" s="152"/>
      <c r="H3668" s="152"/>
      <c r="I3668" s="152"/>
      <c r="J3668" s="152"/>
    </row>
    <row r="3669" spans="1:10" x14ac:dyDescent="0.25">
      <c r="A3669" s="170" t="s">
        <v>2357</v>
      </c>
      <c r="B3669" s="139" t="s">
        <v>1029</v>
      </c>
      <c r="C3669" s="170" t="s">
        <v>1030</v>
      </c>
      <c r="D3669" s="170" t="s">
        <v>1031</v>
      </c>
      <c r="E3669" s="352" t="s">
        <v>1032</v>
      </c>
      <c r="F3669" s="352"/>
      <c r="G3669" s="140" t="s">
        <v>1033</v>
      </c>
      <c r="H3669" s="139" t="s">
        <v>1034</v>
      </c>
      <c r="I3669" s="139" t="s">
        <v>1035</v>
      </c>
      <c r="J3669" s="139" t="s">
        <v>1036</v>
      </c>
    </row>
    <row r="3670" spans="1:10" ht="26.45" customHeight="1" x14ac:dyDescent="0.25">
      <c r="A3670" s="171" t="s">
        <v>1037</v>
      </c>
      <c r="B3670" s="136" t="s">
        <v>680</v>
      </c>
      <c r="C3670" s="171" t="s">
        <v>180</v>
      </c>
      <c r="D3670" s="171" t="s">
        <v>681</v>
      </c>
      <c r="E3670" s="353" t="s">
        <v>1129</v>
      </c>
      <c r="F3670" s="353"/>
      <c r="G3670" s="137" t="s">
        <v>187</v>
      </c>
      <c r="H3670" s="141">
        <v>1</v>
      </c>
      <c r="I3670" s="138">
        <v>374.87</v>
      </c>
      <c r="J3670" s="138">
        <v>374.87</v>
      </c>
    </row>
    <row r="3671" spans="1:10" ht="25.5" x14ac:dyDescent="0.25">
      <c r="A3671" s="172" t="s">
        <v>1039</v>
      </c>
      <c r="B3671" s="142" t="s">
        <v>1510</v>
      </c>
      <c r="C3671" s="172" t="s">
        <v>180</v>
      </c>
      <c r="D3671" s="172" t="s">
        <v>1511</v>
      </c>
      <c r="E3671" s="350" t="s">
        <v>1042</v>
      </c>
      <c r="F3671" s="350"/>
      <c r="G3671" s="143" t="s">
        <v>1043</v>
      </c>
      <c r="H3671" s="144">
        <v>0.81799999999999995</v>
      </c>
      <c r="I3671" s="145">
        <v>15.34</v>
      </c>
      <c r="J3671" s="145">
        <v>12.54</v>
      </c>
    </row>
    <row r="3672" spans="1:10" ht="25.5" x14ac:dyDescent="0.25">
      <c r="A3672" s="172" t="s">
        <v>1039</v>
      </c>
      <c r="B3672" s="142" t="s">
        <v>1512</v>
      </c>
      <c r="C3672" s="172" t="s">
        <v>180</v>
      </c>
      <c r="D3672" s="172" t="s">
        <v>1513</v>
      </c>
      <c r="E3672" s="350" t="s">
        <v>1042</v>
      </c>
      <c r="F3672" s="350"/>
      <c r="G3672" s="143" t="s">
        <v>1043</v>
      </c>
      <c r="H3672" s="144">
        <v>0.81799999999999995</v>
      </c>
      <c r="I3672" s="145">
        <v>20.39</v>
      </c>
      <c r="J3672" s="145">
        <v>16.670000000000002</v>
      </c>
    </row>
    <row r="3673" spans="1:10" x14ac:dyDescent="0.25">
      <c r="A3673" s="173" t="s">
        <v>1049</v>
      </c>
      <c r="B3673" s="146" t="s">
        <v>1940</v>
      </c>
      <c r="C3673" s="173" t="s">
        <v>180</v>
      </c>
      <c r="D3673" s="173" t="s">
        <v>1941</v>
      </c>
      <c r="E3673" s="349" t="s">
        <v>1052</v>
      </c>
      <c r="F3673" s="349"/>
      <c r="G3673" s="147" t="s">
        <v>187</v>
      </c>
      <c r="H3673" s="148">
        <v>3.7999999999999999E-2</v>
      </c>
      <c r="I3673" s="149">
        <v>11.8</v>
      </c>
      <c r="J3673" s="149">
        <v>0.44</v>
      </c>
    </row>
    <row r="3674" spans="1:10" ht="25.5" x14ac:dyDescent="0.25">
      <c r="A3674" s="173" t="s">
        <v>1049</v>
      </c>
      <c r="B3674" s="146" t="s">
        <v>2053</v>
      </c>
      <c r="C3674" s="173" t="s">
        <v>180</v>
      </c>
      <c r="D3674" s="173" t="s">
        <v>2054</v>
      </c>
      <c r="E3674" s="349" t="s">
        <v>1052</v>
      </c>
      <c r="F3674" s="349"/>
      <c r="G3674" s="147" t="s">
        <v>187</v>
      </c>
      <c r="H3674" s="148">
        <v>1</v>
      </c>
      <c r="I3674" s="149">
        <v>345.22</v>
      </c>
      <c r="J3674" s="149">
        <v>345.22</v>
      </c>
    </row>
    <row r="3675" spans="1:10" x14ac:dyDescent="0.25">
      <c r="A3675" s="169"/>
      <c r="B3675" s="169"/>
      <c r="C3675" s="169"/>
      <c r="D3675" s="169"/>
      <c r="E3675" s="169" t="s">
        <v>1053</v>
      </c>
      <c r="F3675" s="150">
        <v>24.13</v>
      </c>
      <c r="G3675" s="169" t="s">
        <v>1054</v>
      </c>
      <c r="H3675" s="150">
        <v>0</v>
      </c>
      <c r="I3675" s="169" t="s">
        <v>1055</v>
      </c>
      <c r="J3675" s="150">
        <v>24.13</v>
      </c>
    </row>
    <row r="3676" spans="1:10" ht="14.45" customHeight="1" x14ac:dyDescent="0.25">
      <c r="A3676" s="169"/>
      <c r="B3676" s="169"/>
      <c r="C3676" s="169"/>
      <c r="D3676" s="169"/>
      <c r="E3676" s="169" t="s">
        <v>2581</v>
      </c>
      <c r="F3676" s="150">
        <v>0</v>
      </c>
      <c r="G3676" s="169"/>
      <c r="H3676" s="351" t="s">
        <v>2582</v>
      </c>
      <c r="I3676" s="351"/>
      <c r="J3676" s="150">
        <v>374.87</v>
      </c>
    </row>
    <row r="3677" spans="1:10" ht="15.75" thickBot="1" x14ac:dyDescent="0.3">
      <c r="A3677" s="161"/>
      <c r="B3677" s="161"/>
      <c r="C3677" s="161"/>
      <c r="D3677" s="161"/>
      <c r="E3677" s="161"/>
      <c r="F3677" s="161"/>
      <c r="G3677" s="161" t="s">
        <v>1056</v>
      </c>
      <c r="H3677" s="151">
        <v>3</v>
      </c>
      <c r="I3677" s="161" t="s">
        <v>1057</v>
      </c>
      <c r="J3677" s="162">
        <v>1124.6099999999999</v>
      </c>
    </row>
    <row r="3678" spans="1:10" ht="15.75" thickTop="1" x14ac:dyDescent="0.25">
      <c r="A3678" s="152"/>
      <c r="B3678" s="152"/>
      <c r="C3678" s="152"/>
      <c r="D3678" s="152"/>
      <c r="E3678" s="152"/>
      <c r="F3678" s="152"/>
      <c r="G3678" s="152"/>
      <c r="H3678" s="152"/>
      <c r="I3678" s="152"/>
      <c r="J3678" s="152"/>
    </row>
    <row r="3679" spans="1:10" x14ac:dyDescent="0.25">
      <c r="A3679" s="170" t="s">
        <v>2358</v>
      </c>
      <c r="B3679" s="139" t="s">
        <v>1029</v>
      </c>
      <c r="C3679" s="170" t="s">
        <v>1030</v>
      </c>
      <c r="D3679" s="170" t="s">
        <v>1031</v>
      </c>
      <c r="E3679" s="352" t="s">
        <v>1032</v>
      </c>
      <c r="F3679" s="352"/>
      <c r="G3679" s="140" t="s">
        <v>1033</v>
      </c>
      <c r="H3679" s="139" t="s">
        <v>1034</v>
      </c>
      <c r="I3679" s="139" t="s">
        <v>1035</v>
      </c>
      <c r="J3679" s="139" t="s">
        <v>1036</v>
      </c>
    </row>
    <row r="3680" spans="1:10" ht="26.45" customHeight="1" x14ac:dyDescent="0.25">
      <c r="A3680" s="171" t="s">
        <v>1037</v>
      </c>
      <c r="B3680" s="136" t="s">
        <v>629</v>
      </c>
      <c r="C3680" s="171" t="s">
        <v>180</v>
      </c>
      <c r="D3680" s="171" t="s">
        <v>630</v>
      </c>
      <c r="E3680" s="353" t="s">
        <v>1759</v>
      </c>
      <c r="F3680" s="353"/>
      <c r="G3680" s="137" t="s">
        <v>179</v>
      </c>
      <c r="H3680" s="141">
        <v>1</v>
      </c>
      <c r="I3680" s="138">
        <v>8.33</v>
      </c>
      <c r="J3680" s="138">
        <v>8.33</v>
      </c>
    </row>
    <row r="3681" spans="1:10" ht="25.5" x14ac:dyDescent="0.25">
      <c r="A3681" s="172" t="s">
        <v>1039</v>
      </c>
      <c r="B3681" s="142" t="s">
        <v>1063</v>
      </c>
      <c r="C3681" s="172" t="s">
        <v>180</v>
      </c>
      <c r="D3681" s="172" t="s">
        <v>1064</v>
      </c>
      <c r="E3681" s="350" t="s">
        <v>1042</v>
      </c>
      <c r="F3681" s="350"/>
      <c r="G3681" s="143" t="s">
        <v>1043</v>
      </c>
      <c r="H3681" s="144">
        <v>0.4</v>
      </c>
      <c r="I3681" s="145">
        <v>14.76</v>
      </c>
      <c r="J3681" s="145">
        <v>5.9</v>
      </c>
    </row>
    <row r="3682" spans="1:10" ht="25.5" x14ac:dyDescent="0.25">
      <c r="A3682" s="173" t="s">
        <v>1049</v>
      </c>
      <c r="B3682" s="146" t="s">
        <v>1437</v>
      </c>
      <c r="C3682" s="173" t="s">
        <v>180</v>
      </c>
      <c r="D3682" s="173" t="s">
        <v>1438</v>
      </c>
      <c r="E3682" s="349" t="s">
        <v>1052</v>
      </c>
      <c r="F3682" s="349"/>
      <c r="G3682" s="147" t="s">
        <v>1070</v>
      </c>
      <c r="H3682" s="148">
        <v>0.4</v>
      </c>
      <c r="I3682" s="149">
        <v>6.09</v>
      </c>
      <c r="J3682" s="149">
        <v>2.4300000000000002</v>
      </c>
    </row>
    <row r="3683" spans="1:10" x14ac:dyDescent="0.25">
      <c r="A3683" s="169"/>
      <c r="B3683" s="169"/>
      <c r="C3683" s="169"/>
      <c r="D3683" s="169"/>
      <c r="E3683" s="169" t="s">
        <v>1053</v>
      </c>
      <c r="F3683" s="150">
        <v>4.5199999999999996</v>
      </c>
      <c r="G3683" s="169" t="s">
        <v>1054</v>
      </c>
      <c r="H3683" s="150">
        <v>0</v>
      </c>
      <c r="I3683" s="169" t="s">
        <v>1055</v>
      </c>
      <c r="J3683" s="150">
        <v>4.5199999999999996</v>
      </c>
    </row>
    <row r="3684" spans="1:10" ht="14.45" customHeight="1" x14ac:dyDescent="0.25">
      <c r="A3684" s="169"/>
      <c r="B3684" s="169"/>
      <c r="C3684" s="169"/>
      <c r="D3684" s="169"/>
      <c r="E3684" s="169" t="s">
        <v>2581</v>
      </c>
      <c r="F3684" s="150">
        <v>0</v>
      </c>
      <c r="G3684" s="169"/>
      <c r="H3684" s="351" t="s">
        <v>2582</v>
      </c>
      <c r="I3684" s="351"/>
      <c r="J3684" s="150">
        <v>8.33</v>
      </c>
    </row>
    <row r="3685" spans="1:10" ht="15.75" thickBot="1" x14ac:dyDescent="0.3">
      <c r="A3685" s="161"/>
      <c r="B3685" s="161"/>
      <c r="C3685" s="161"/>
      <c r="D3685" s="161"/>
      <c r="E3685" s="161"/>
      <c r="F3685" s="161"/>
      <c r="G3685" s="161" t="s">
        <v>1056</v>
      </c>
      <c r="H3685" s="151">
        <v>2.82</v>
      </c>
      <c r="I3685" s="161" t="s">
        <v>1057</v>
      </c>
      <c r="J3685" s="162">
        <v>23.49</v>
      </c>
    </row>
    <row r="3686" spans="1:10" ht="15.75" thickTop="1" x14ac:dyDescent="0.25">
      <c r="A3686" s="152"/>
      <c r="B3686" s="152"/>
      <c r="C3686" s="152"/>
      <c r="D3686" s="152"/>
      <c r="E3686" s="152"/>
      <c r="F3686" s="152"/>
      <c r="G3686" s="152"/>
      <c r="H3686" s="152"/>
      <c r="I3686" s="152"/>
      <c r="J3686" s="152"/>
    </row>
    <row r="3687" spans="1:10" x14ac:dyDescent="0.25">
      <c r="A3687" s="170" t="s">
        <v>2359</v>
      </c>
      <c r="B3687" s="139" t="s">
        <v>1029</v>
      </c>
      <c r="C3687" s="170" t="s">
        <v>1030</v>
      </c>
      <c r="D3687" s="170" t="s">
        <v>1031</v>
      </c>
      <c r="E3687" s="352" t="s">
        <v>1032</v>
      </c>
      <c r="F3687" s="352"/>
      <c r="G3687" s="140" t="s">
        <v>1033</v>
      </c>
      <c r="H3687" s="139" t="s">
        <v>1034</v>
      </c>
      <c r="I3687" s="139" t="s">
        <v>1035</v>
      </c>
      <c r="J3687" s="139" t="s">
        <v>1036</v>
      </c>
    </row>
    <row r="3688" spans="1:10" ht="25.5" x14ac:dyDescent="0.25">
      <c r="A3688" s="171" t="s">
        <v>1037</v>
      </c>
      <c r="B3688" s="136" t="s">
        <v>682</v>
      </c>
      <c r="C3688" s="171" t="s">
        <v>186</v>
      </c>
      <c r="D3688" s="171" t="s">
        <v>683</v>
      </c>
      <c r="E3688" s="353" t="s">
        <v>1263</v>
      </c>
      <c r="F3688" s="353"/>
      <c r="G3688" s="137" t="s">
        <v>2239</v>
      </c>
      <c r="H3688" s="141">
        <v>1</v>
      </c>
      <c r="I3688" s="138">
        <v>928.43</v>
      </c>
      <c r="J3688" s="138">
        <v>928.43</v>
      </c>
    </row>
    <row r="3689" spans="1:10" ht="25.5" x14ac:dyDescent="0.25">
      <c r="A3689" s="172" t="s">
        <v>1039</v>
      </c>
      <c r="B3689" s="142" t="s">
        <v>2024</v>
      </c>
      <c r="C3689" s="172" t="s">
        <v>186</v>
      </c>
      <c r="D3689" s="172" t="s">
        <v>2025</v>
      </c>
      <c r="E3689" s="350" t="s">
        <v>1263</v>
      </c>
      <c r="F3689" s="350"/>
      <c r="G3689" s="143" t="s">
        <v>2649</v>
      </c>
      <c r="H3689" s="144">
        <v>4</v>
      </c>
      <c r="I3689" s="145">
        <v>19.64</v>
      </c>
      <c r="J3689" s="145">
        <v>78.56</v>
      </c>
    </row>
    <row r="3690" spans="1:10" ht="25.5" x14ac:dyDescent="0.25">
      <c r="A3690" s="172" t="s">
        <v>1039</v>
      </c>
      <c r="B3690" s="142" t="s">
        <v>2023</v>
      </c>
      <c r="C3690" s="172" t="s">
        <v>186</v>
      </c>
      <c r="D3690" s="172" t="s">
        <v>1589</v>
      </c>
      <c r="E3690" s="350" t="s">
        <v>1263</v>
      </c>
      <c r="F3690" s="350"/>
      <c r="G3690" s="143" t="s">
        <v>2649</v>
      </c>
      <c r="H3690" s="144">
        <v>4</v>
      </c>
      <c r="I3690" s="145">
        <v>24.97</v>
      </c>
      <c r="J3690" s="145">
        <v>99.88</v>
      </c>
    </row>
    <row r="3691" spans="1:10" ht="25.5" x14ac:dyDescent="0.25">
      <c r="A3691" s="173" t="s">
        <v>1049</v>
      </c>
      <c r="B3691" s="146" t="s">
        <v>2923</v>
      </c>
      <c r="C3691" s="173" t="s">
        <v>186</v>
      </c>
      <c r="D3691" s="173" t="s">
        <v>683</v>
      </c>
      <c r="E3691" s="349" t="s">
        <v>1052</v>
      </c>
      <c r="F3691" s="349"/>
      <c r="G3691" s="147" t="s">
        <v>2239</v>
      </c>
      <c r="H3691" s="148">
        <v>1</v>
      </c>
      <c r="I3691" s="149">
        <v>749.99</v>
      </c>
      <c r="J3691" s="149">
        <v>749.99</v>
      </c>
    </row>
    <row r="3692" spans="1:10" x14ac:dyDescent="0.25">
      <c r="A3692" s="169"/>
      <c r="B3692" s="169"/>
      <c r="C3692" s="169"/>
      <c r="D3692" s="169"/>
      <c r="E3692" s="169" t="s">
        <v>1053</v>
      </c>
      <c r="F3692" s="150">
        <v>119.2</v>
      </c>
      <c r="G3692" s="169" t="s">
        <v>1054</v>
      </c>
      <c r="H3692" s="150">
        <v>0</v>
      </c>
      <c r="I3692" s="169" t="s">
        <v>1055</v>
      </c>
      <c r="J3692" s="150">
        <v>119.2</v>
      </c>
    </row>
    <row r="3693" spans="1:10" ht="14.45" customHeight="1" x14ac:dyDescent="0.25">
      <c r="A3693" s="169"/>
      <c r="B3693" s="169"/>
      <c r="C3693" s="169"/>
      <c r="D3693" s="169"/>
      <c r="E3693" s="169" t="s">
        <v>2581</v>
      </c>
      <c r="F3693" s="150">
        <v>0</v>
      </c>
      <c r="G3693" s="169"/>
      <c r="H3693" s="351" t="s">
        <v>2582</v>
      </c>
      <c r="I3693" s="351"/>
      <c r="J3693" s="150">
        <v>928.43</v>
      </c>
    </row>
    <row r="3694" spans="1:10" ht="15.75" thickBot="1" x14ac:dyDescent="0.3">
      <c r="A3694" s="161"/>
      <c r="B3694" s="161"/>
      <c r="C3694" s="161"/>
      <c r="D3694" s="161"/>
      <c r="E3694" s="161"/>
      <c r="F3694" s="161"/>
      <c r="G3694" s="161" t="s">
        <v>1056</v>
      </c>
      <c r="H3694" s="151">
        <v>1</v>
      </c>
      <c r="I3694" s="161" t="s">
        <v>1057</v>
      </c>
      <c r="J3694" s="162">
        <v>928.43</v>
      </c>
    </row>
    <row r="3695" spans="1:10" ht="15.75" thickTop="1" x14ac:dyDescent="0.25">
      <c r="A3695" s="152"/>
      <c r="B3695" s="152"/>
      <c r="C3695" s="152"/>
      <c r="D3695" s="152"/>
      <c r="E3695" s="152"/>
      <c r="F3695" s="152"/>
      <c r="G3695" s="152"/>
      <c r="H3695" s="152"/>
      <c r="I3695" s="152"/>
      <c r="J3695" s="152"/>
    </row>
    <row r="3696" spans="1:10" x14ac:dyDescent="0.25">
      <c r="A3696" s="170" t="s">
        <v>2360</v>
      </c>
      <c r="B3696" s="139" t="s">
        <v>1029</v>
      </c>
      <c r="C3696" s="170" t="s">
        <v>1030</v>
      </c>
      <c r="D3696" s="170" t="s">
        <v>1031</v>
      </c>
      <c r="E3696" s="352" t="s">
        <v>1032</v>
      </c>
      <c r="F3696" s="352"/>
      <c r="G3696" s="140" t="s">
        <v>1033</v>
      </c>
      <c r="H3696" s="139" t="s">
        <v>1034</v>
      </c>
      <c r="I3696" s="139" t="s">
        <v>1035</v>
      </c>
      <c r="J3696" s="139" t="s">
        <v>1036</v>
      </c>
    </row>
    <row r="3697" spans="1:10" ht="25.5" x14ac:dyDescent="0.25">
      <c r="A3697" s="171" t="s">
        <v>1037</v>
      </c>
      <c r="B3697" s="136" t="s">
        <v>684</v>
      </c>
      <c r="C3697" s="171" t="s">
        <v>479</v>
      </c>
      <c r="D3697" s="171" t="s">
        <v>685</v>
      </c>
      <c r="E3697" s="353">
        <v>55</v>
      </c>
      <c r="F3697" s="353"/>
      <c r="G3697" s="137" t="s">
        <v>187</v>
      </c>
      <c r="H3697" s="141">
        <v>1</v>
      </c>
      <c r="I3697" s="138">
        <v>837.33</v>
      </c>
      <c r="J3697" s="138">
        <v>837.33</v>
      </c>
    </row>
    <row r="3698" spans="1:10" ht="25.5" x14ac:dyDescent="0.25">
      <c r="A3698" s="172" t="s">
        <v>1039</v>
      </c>
      <c r="B3698" s="142" t="s">
        <v>1510</v>
      </c>
      <c r="C3698" s="172" t="s">
        <v>180</v>
      </c>
      <c r="D3698" s="172" t="s">
        <v>1511</v>
      </c>
      <c r="E3698" s="350" t="s">
        <v>1042</v>
      </c>
      <c r="F3698" s="350"/>
      <c r="G3698" s="143" t="s">
        <v>1043</v>
      </c>
      <c r="H3698" s="144">
        <v>4.343</v>
      </c>
      <c r="I3698" s="145">
        <v>15.34</v>
      </c>
      <c r="J3698" s="145">
        <v>66.62</v>
      </c>
    </row>
    <row r="3699" spans="1:10" ht="25.5" x14ac:dyDescent="0.25">
      <c r="A3699" s="172" t="s">
        <v>1039</v>
      </c>
      <c r="B3699" s="142" t="s">
        <v>1512</v>
      </c>
      <c r="C3699" s="172" t="s">
        <v>180</v>
      </c>
      <c r="D3699" s="172" t="s">
        <v>1513</v>
      </c>
      <c r="E3699" s="350" t="s">
        <v>1042</v>
      </c>
      <c r="F3699" s="350"/>
      <c r="G3699" s="143" t="s">
        <v>1043</v>
      </c>
      <c r="H3699" s="144">
        <v>3.7229999999999999</v>
      </c>
      <c r="I3699" s="145">
        <v>20.39</v>
      </c>
      <c r="J3699" s="145">
        <v>75.91</v>
      </c>
    </row>
    <row r="3700" spans="1:10" x14ac:dyDescent="0.25">
      <c r="A3700" s="173" t="s">
        <v>1049</v>
      </c>
      <c r="B3700" s="146" t="s">
        <v>2055</v>
      </c>
      <c r="C3700" s="173" t="s">
        <v>479</v>
      </c>
      <c r="D3700" s="173" t="s">
        <v>2056</v>
      </c>
      <c r="E3700" s="349" t="s">
        <v>1052</v>
      </c>
      <c r="F3700" s="349"/>
      <c r="G3700" s="147" t="s">
        <v>187</v>
      </c>
      <c r="H3700" s="148">
        <v>1</v>
      </c>
      <c r="I3700" s="149">
        <v>63</v>
      </c>
      <c r="J3700" s="149">
        <v>63</v>
      </c>
    </row>
    <row r="3701" spans="1:10" x14ac:dyDescent="0.25">
      <c r="A3701" s="173" t="s">
        <v>1049</v>
      </c>
      <c r="B3701" s="146" t="s">
        <v>2057</v>
      </c>
      <c r="C3701" s="173" t="s">
        <v>479</v>
      </c>
      <c r="D3701" s="173" t="s">
        <v>2924</v>
      </c>
      <c r="E3701" s="349" t="s">
        <v>1052</v>
      </c>
      <c r="F3701" s="349"/>
      <c r="G3701" s="147" t="s">
        <v>187</v>
      </c>
      <c r="H3701" s="148">
        <v>1</v>
      </c>
      <c r="I3701" s="149">
        <v>631.79999999999995</v>
      </c>
      <c r="J3701" s="149">
        <v>631.79999999999995</v>
      </c>
    </row>
    <row r="3702" spans="1:10" x14ac:dyDescent="0.25">
      <c r="A3702" s="169"/>
      <c r="B3702" s="169"/>
      <c r="C3702" s="169"/>
      <c r="D3702" s="169"/>
      <c r="E3702" s="169" t="s">
        <v>1053</v>
      </c>
      <c r="F3702" s="150">
        <v>117.44</v>
      </c>
      <c r="G3702" s="169" t="s">
        <v>1054</v>
      </c>
      <c r="H3702" s="150">
        <v>0</v>
      </c>
      <c r="I3702" s="169" t="s">
        <v>1055</v>
      </c>
      <c r="J3702" s="150">
        <v>117.44</v>
      </c>
    </row>
    <row r="3703" spans="1:10" ht="14.45" customHeight="1" x14ac:dyDescent="0.25">
      <c r="A3703" s="169"/>
      <c r="B3703" s="169"/>
      <c r="C3703" s="169"/>
      <c r="D3703" s="169"/>
      <c r="E3703" s="169" t="s">
        <v>2581</v>
      </c>
      <c r="F3703" s="150">
        <v>0</v>
      </c>
      <c r="G3703" s="169"/>
      <c r="H3703" s="351" t="s">
        <v>2582</v>
      </c>
      <c r="I3703" s="351"/>
      <c r="J3703" s="150">
        <v>837.33</v>
      </c>
    </row>
    <row r="3704" spans="1:10" ht="15.75" thickBot="1" x14ac:dyDescent="0.3">
      <c r="A3704" s="161"/>
      <c r="B3704" s="161"/>
      <c r="C3704" s="161"/>
      <c r="D3704" s="161"/>
      <c r="E3704" s="161"/>
      <c r="F3704" s="161"/>
      <c r="G3704" s="161" t="s">
        <v>1056</v>
      </c>
      <c r="H3704" s="151">
        <v>1</v>
      </c>
      <c r="I3704" s="161" t="s">
        <v>1057</v>
      </c>
      <c r="J3704" s="162">
        <v>837.33</v>
      </c>
    </row>
    <row r="3705" spans="1:10" ht="15.75" thickTop="1" x14ac:dyDescent="0.25">
      <c r="A3705" s="152"/>
      <c r="B3705" s="152"/>
      <c r="C3705" s="152"/>
      <c r="D3705" s="152"/>
      <c r="E3705" s="152"/>
      <c r="F3705" s="152"/>
      <c r="G3705" s="152"/>
      <c r="H3705" s="152"/>
      <c r="I3705" s="152"/>
      <c r="J3705" s="152"/>
    </row>
    <row r="3706" spans="1:10" x14ac:dyDescent="0.25">
      <c r="A3706" s="170" t="s">
        <v>2361</v>
      </c>
      <c r="B3706" s="139" t="s">
        <v>1029</v>
      </c>
      <c r="C3706" s="170" t="s">
        <v>1030</v>
      </c>
      <c r="D3706" s="170" t="s">
        <v>1031</v>
      </c>
      <c r="E3706" s="352" t="s">
        <v>1032</v>
      </c>
      <c r="F3706" s="352"/>
      <c r="G3706" s="140" t="s">
        <v>1033</v>
      </c>
      <c r="H3706" s="139" t="s">
        <v>1034</v>
      </c>
      <c r="I3706" s="139" t="s">
        <v>1035</v>
      </c>
      <c r="J3706" s="139" t="s">
        <v>1036</v>
      </c>
    </row>
    <row r="3707" spans="1:10" ht="26.45" customHeight="1" x14ac:dyDescent="0.25">
      <c r="A3707" s="171" t="s">
        <v>1037</v>
      </c>
      <c r="B3707" s="136" t="s">
        <v>686</v>
      </c>
      <c r="C3707" s="171" t="s">
        <v>180</v>
      </c>
      <c r="D3707" s="171" t="s">
        <v>687</v>
      </c>
      <c r="E3707" s="353" t="s">
        <v>1229</v>
      </c>
      <c r="F3707" s="353"/>
      <c r="G3707" s="137" t="s">
        <v>187</v>
      </c>
      <c r="H3707" s="141">
        <v>1</v>
      </c>
      <c r="I3707" s="138">
        <v>111.54</v>
      </c>
      <c r="J3707" s="138">
        <v>111.54</v>
      </c>
    </row>
    <row r="3708" spans="1:10" ht="25.5" x14ac:dyDescent="0.25">
      <c r="A3708" s="172" t="s">
        <v>1039</v>
      </c>
      <c r="B3708" s="142" t="s">
        <v>1510</v>
      </c>
      <c r="C3708" s="172" t="s">
        <v>180</v>
      </c>
      <c r="D3708" s="172" t="s">
        <v>1511</v>
      </c>
      <c r="E3708" s="350" t="s">
        <v>1042</v>
      </c>
      <c r="F3708" s="350"/>
      <c r="G3708" s="143" t="s">
        <v>1043</v>
      </c>
      <c r="H3708" s="144">
        <v>0.65</v>
      </c>
      <c r="I3708" s="145">
        <v>15.34</v>
      </c>
      <c r="J3708" s="145">
        <v>9.9700000000000006</v>
      </c>
    </row>
    <row r="3709" spans="1:10" ht="25.5" x14ac:dyDescent="0.25">
      <c r="A3709" s="172" t="s">
        <v>1039</v>
      </c>
      <c r="B3709" s="142" t="s">
        <v>1512</v>
      </c>
      <c r="C3709" s="172" t="s">
        <v>180</v>
      </c>
      <c r="D3709" s="172" t="s">
        <v>1513</v>
      </c>
      <c r="E3709" s="350" t="s">
        <v>1042</v>
      </c>
      <c r="F3709" s="350"/>
      <c r="G3709" s="143" t="s">
        <v>1043</v>
      </c>
      <c r="H3709" s="144">
        <v>0.65</v>
      </c>
      <c r="I3709" s="145">
        <v>20.39</v>
      </c>
      <c r="J3709" s="145">
        <v>13.25</v>
      </c>
    </row>
    <row r="3710" spans="1:10" x14ac:dyDescent="0.25">
      <c r="A3710" s="173" t="s">
        <v>1049</v>
      </c>
      <c r="B3710" s="146" t="s">
        <v>1928</v>
      </c>
      <c r="C3710" s="173" t="s">
        <v>180</v>
      </c>
      <c r="D3710" s="173" t="s">
        <v>1929</v>
      </c>
      <c r="E3710" s="349" t="s">
        <v>1052</v>
      </c>
      <c r="F3710" s="349"/>
      <c r="G3710" s="147" t="s">
        <v>187</v>
      </c>
      <c r="H3710" s="148">
        <v>0.02</v>
      </c>
      <c r="I3710" s="149">
        <v>3.2</v>
      </c>
      <c r="J3710" s="149">
        <v>0.06</v>
      </c>
    </row>
    <row r="3711" spans="1:10" ht="25.5" x14ac:dyDescent="0.25">
      <c r="A3711" s="173" t="s">
        <v>1049</v>
      </c>
      <c r="B3711" s="146" t="s">
        <v>2058</v>
      </c>
      <c r="C3711" s="173" t="s">
        <v>180</v>
      </c>
      <c r="D3711" s="173" t="s">
        <v>2059</v>
      </c>
      <c r="E3711" s="349" t="s">
        <v>1052</v>
      </c>
      <c r="F3711" s="349"/>
      <c r="G3711" s="147" t="s">
        <v>187</v>
      </c>
      <c r="H3711" s="148">
        <v>1</v>
      </c>
      <c r="I3711" s="149">
        <v>88.26</v>
      </c>
      <c r="J3711" s="149">
        <v>88.26</v>
      </c>
    </row>
    <row r="3712" spans="1:10" x14ac:dyDescent="0.25">
      <c r="A3712" s="169"/>
      <c r="B3712" s="169"/>
      <c r="C3712" s="169"/>
      <c r="D3712" s="169"/>
      <c r="E3712" s="169" t="s">
        <v>1053</v>
      </c>
      <c r="F3712" s="150">
        <v>19.170000000000002</v>
      </c>
      <c r="G3712" s="169" t="s">
        <v>1054</v>
      </c>
      <c r="H3712" s="150">
        <v>0</v>
      </c>
      <c r="I3712" s="169" t="s">
        <v>1055</v>
      </c>
      <c r="J3712" s="150">
        <v>19.170000000000002</v>
      </c>
    </row>
    <row r="3713" spans="1:10" ht="14.45" customHeight="1" x14ac:dyDescent="0.25">
      <c r="A3713" s="169"/>
      <c r="B3713" s="169"/>
      <c r="C3713" s="169"/>
      <c r="D3713" s="169"/>
      <c r="E3713" s="169" t="s">
        <v>2581</v>
      </c>
      <c r="F3713" s="150">
        <v>0</v>
      </c>
      <c r="G3713" s="169"/>
      <c r="H3713" s="351" t="s">
        <v>2582</v>
      </c>
      <c r="I3713" s="351"/>
      <c r="J3713" s="150">
        <v>111.54</v>
      </c>
    </row>
    <row r="3714" spans="1:10" ht="15.75" thickBot="1" x14ac:dyDescent="0.3">
      <c r="A3714" s="161"/>
      <c r="B3714" s="161"/>
      <c r="C3714" s="161"/>
      <c r="D3714" s="161"/>
      <c r="E3714" s="161"/>
      <c r="F3714" s="161"/>
      <c r="G3714" s="161" t="s">
        <v>1056</v>
      </c>
      <c r="H3714" s="151">
        <v>1</v>
      </c>
      <c r="I3714" s="161" t="s">
        <v>1057</v>
      </c>
      <c r="J3714" s="162">
        <v>111.54</v>
      </c>
    </row>
    <row r="3715" spans="1:10" ht="15.75" thickTop="1" x14ac:dyDescent="0.25">
      <c r="A3715" s="152"/>
      <c r="B3715" s="152"/>
      <c r="C3715" s="152"/>
      <c r="D3715" s="152"/>
      <c r="E3715" s="152"/>
      <c r="F3715" s="152"/>
      <c r="G3715" s="152"/>
      <c r="H3715" s="152"/>
      <c r="I3715" s="152"/>
      <c r="J3715" s="152"/>
    </row>
    <row r="3716" spans="1:10" x14ac:dyDescent="0.25">
      <c r="A3716" s="170" t="s">
        <v>2362</v>
      </c>
      <c r="B3716" s="139" t="s">
        <v>1029</v>
      </c>
      <c r="C3716" s="170" t="s">
        <v>1030</v>
      </c>
      <c r="D3716" s="170" t="s">
        <v>1031</v>
      </c>
      <c r="E3716" s="352" t="s">
        <v>1032</v>
      </c>
      <c r="F3716" s="352"/>
      <c r="G3716" s="140" t="s">
        <v>1033</v>
      </c>
      <c r="H3716" s="139" t="s">
        <v>1034</v>
      </c>
      <c r="I3716" s="139" t="s">
        <v>1035</v>
      </c>
      <c r="J3716" s="139" t="s">
        <v>1036</v>
      </c>
    </row>
    <row r="3717" spans="1:10" ht="39.6" customHeight="1" x14ac:dyDescent="0.25">
      <c r="A3717" s="171" t="s">
        <v>1037</v>
      </c>
      <c r="B3717" s="136" t="s">
        <v>688</v>
      </c>
      <c r="C3717" s="171" t="s">
        <v>180</v>
      </c>
      <c r="D3717" s="171" t="s">
        <v>689</v>
      </c>
      <c r="E3717" s="353" t="s">
        <v>1129</v>
      </c>
      <c r="F3717" s="353"/>
      <c r="G3717" s="137" t="s">
        <v>187</v>
      </c>
      <c r="H3717" s="141">
        <v>1</v>
      </c>
      <c r="I3717" s="138">
        <v>204.33</v>
      </c>
      <c r="J3717" s="138">
        <v>204.33</v>
      </c>
    </row>
    <row r="3718" spans="1:10" ht="25.5" x14ac:dyDescent="0.25">
      <c r="A3718" s="172" t="s">
        <v>1039</v>
      </c>
      <c r="B3718" s="142" t="s">
        <v>1510</v>
      </c>
      <c r="C3718" s="172" t="s">
        <v>180</v>
      </c>
      <c r="D3718" s="172" t="s">
        <v>1511</v>
      </c>
      <c r="E3718" s="350" t="s">
        <v>1042</v>
      </c>
      <c r="F3718" s="350"/>
      <c r="G3718" s="143" t="s">
        <v>1043</v>
      </c>
      <c r="H3718" s="144">
        <v>0.81799999999999995</v>
      </c>
      <c r="I3718" s="145">
        <v>15.34</v>
      </c>
      <c r="J3718" s="145">
        <v>12.54</v>
      </c>
    </row>
    <row r="3719" spans="1:10" ht="25.5" x14ac:dyDescent="0.25">
      <c r="A3719" s="172" t="s">
        <v>1039</v>
      </c>
      <c r="B3719" s="142" t="s">
        <v>1512</v>
      </c>
      <c r="C3719" s="172" t="s">
        <v>180</v>
      </c>
      <c r="D3719" s="172" t="s">
        <v>1513</v>
      </c>
      <c r="E3719" s="350" t="s">
        <v>1042</v>
      </c>
      <c r="F3719" s="350"/>
      <c r="G3719" s="143" t="s">
        <v>1043</v>
      </c>
      <c r="H3719" s="144">
        <v>0.81799999999999995</v>
      </c>
      <c r="I3719" s="145">
        <v>20.39</v>
      </c>
      <c r="J3719" s="145">
        <v>16.670000000000002</v>
      </c>
    </row>
    <row r="3720" spans="1:10" x14ac:dyDescent="0.25">
      <c r="A3720" s="173" t="s">
        <v>1049</v>
      </c>
      <c r="B3720" s="146" t="s">
        <v>1940</v>
      </c>
      <c r="C3720" s="173" t="s">
        <v>180</v>
      </c>
      <c r="D3720" s="173" t="s">
        <v>1941</v>
      </c>
      <c r="E3720" s="349" t="s">
        <v>1052</v>
      </c>
      <c r="F3720" s="349"/>
      <c r="G3720" s="147" t="s">
        <v>187</v>
      </c>
      <c r="H3720" s="148">
        <v>3.7999999999999999E-2</v>
      </c>
      <c r="I3720" s="149">
        <v>11.8</v>
      </c>
      <c r="J3720" s="149">
        <v>0.44</v>
      </c>
    </row>
    <row r="3721" spans="1:10" ht="25.5" x14ac:dyDescent="0.25">
      <c r="A3721" s="173" t="s">
        <v>1049</v>
      </c>
      <c r="B3721" s="146" t="s">
        <v>2060</v>
      </c>
      <c r="C3721" s="173" t="s">
        <v>180</v>
      </c>
      <c r="D3721" s="173" t="s">
        <v>2061</v>
      </c>
      <c r="E3721" s="349" t="s">
        <v>1052</v>
      </c>
      <c r="F3721" s="349"/>
      <c r="G3721" s="147" t="s">
        <v>187</v>
      </c>
      <c r="H3721" s="148">
        <v>1</v>
      </c>
      <c r="I3721" s="149">
        <v>174.68</v>
      </c>
      <c r="J3721" s="149">
        <v>174.68</v>
      </c>
    </row>
    <row r="3722" spans="1:10" x14ac:dyDescent="0.25">
      <c r="A3722" s="169"/>
      <c r="B3722" s="169"/>
      <c r="C3722" s="169"/>
      <c r="D3722" s="169"/>
      <c r="E3722" s="169" t="s">
        <v>1053</v>
      </c>
      <c r="F3722" s="150">
        <v>24.13</v>
      </c>
      <c r="G3722" s="169" t="s">
        <v>1054</v>
      </c>
      <c r="H3722" s="150">
        <v>0</v>
      </c>
      <c r="I3722" s="169" t="s">
        <v>1055</v>
      </c>
      <c r="J3722" s="150">
        <v>24.13</v>
      </c>
    </row>
    <row r="3723" spans="1:10" ht="14.45" customHeight="1" x14ac:dyDescent="0.25">
      <c r="A3723" s="169"/>
      <c r="B3723" s="169"/>
      <c r="C3723" s="169"/>
      <c r="D3723" s="169"/>
      <c r="E3723" s="169" t="s">
        <v>2581</v>
      </c>
      <c r="F3723" s="150">
        <v>0</v>
      </c>
      <c r="G3723" s="169"/>
      <c r="H3723" s="351" t="s">
        <v>2582</v>
      </c>
      <c r="I3723" s="351"/>
      <c r="J3723" s="150">
        <v>204.33</v>
      </c>
    </row>
    <row r="3724" spans="1:10" ht="15.75" thickBot="1" x14ac:dyDescent="0.3">
      <c r="A3724" s="161"/>
      <c r="B3724" s="161"/>
      <c r="C3724" s="161"/>
      <c r="D3724" s="161"/>
      <c r="E3724" s="161"/>
      <c r="F3724" s="161"/>
      <c r="G3724" s="161" t="s">
        <v>1056</v>
      </c>
      <c r="H3724" s="151">
        <v>5</v>
      </c>
      <c r="I3724" s="161" t="s">
        <v>1057</v>
      </c>
      <c r="J3724" s="162">
        <v>1021.65</v>
      </c>
    </row>
    <row r="3725" spans="1:10" ht="15.75" thickTop="1" x14ac:dyDescent="0.25">
      <c r="A3725" s="152"/>
      <c r="B3725" s="152"/>
      <c r="C3725" s="152"/>
      <c r="D3725" s="152"/>
      <c r="E3725" s="152"/>
      <c r="F3725" s="152"/>
      <c r="G3725" s="152"/>
      <c r="H3725" s="152"/>
      <c r="I3725" s="152"/>
      <c r="J3725" s="152"/>
    </row>
    <row r="3726" spans="1:10" x14ac:dyDescent="0.25">
      <c r="A3726" s="170" t="s">
        <v>2363</v>
      </c>
      <c r="B3726" s="139" t="s">
        <v>1029</v>
      </c>
      <c r="C3726" s="170" t="s">
        <v>1030</v>
      </c>
      <c r="D3726" s="170" t="s">
        <v>1031</v>
      </c>
      <c r="E3726" s="352" t="s">
        <v>1032</v>
      </c>
      <c r="F3726" s="352"/>
      <c r="G3726" s="140" t="s">
        <v>1033</v>
      </c>
      <c r="H3726" s="139" t="s">
        <v>1034</v>
      </c>
      <c r="I3726" s="139" t="s">
        <v>1035</v>
      </c>
      <c r="J3726" s="139" t="s">
        <v>1036</v>
      </c>
    </row>
    <row r="3727" spans="1:10" ht="26.45" customHeight="1" x14ac:dyDescent="0.25">
      <c r="A3727" s="171" t="s">
        <v>1037</v>
      </c>
      <c r="B3727" s="136" t="s">
        <v>690</v>
      </c>
      <c r="C3727" s="171" t="s">
        <v>397</v>
      </c>
      <c r="D3727" s="171" t="s">
        <v>691</v>
      </c>
      <c r="E3727" s="353" t="s">
        <v>2062</v>
      </c>
      <c r="F3727" s="353"/>
      <c r="G3727" s="137" t="s">
        <v>692</v>
      </c>
      <c r="H3727" s="141">
        <v>1</v>
      </c>
      <c r="I3727" s="138">
        <v>3852.88</v>
      </c>
      <c r="J3727" s="138">
        <v>3852.88</v>
      </c>
    </row>
    <row r="3728" spans="1:10" ht="25.5" x14ac:dyDescent="0.25">
      <c r="A3728" s="172" t="s">
        <v>1039</v>
      </c>
      <c r="B3728" s="142" t="s">
        <v>2063</v>
      </c>
      <c r="C3728" s="172" t="s">
        <v>397</v>
      </c>
      <c r="D3728" s="172" t="s">
        <v>2064</v>
      </c>
      <c r="E3728" s="350" t="s">
        <v>2065</v>
      </c>
      <c r="F3728" s="350"/>
      <c r="G3728" s="143" t="s">
        <v>1685</v>
      </c>
      <c r="H3728" s="144">
        <v>4</v>
      </c>
      <c r="I3728" s="145">
        <v>2.9</v>
      </c>
      <c r="J3728" s="145">
        <v>11.6</v>
      </c>
    </row>
    <row r="3729" spans="1:10" ht="25.5" x14ac:dyDescent="0.25">
      <c r="A3729" s="172" t="s">
        <v>1039</v>
      </c>
      <c r="B3729" s="142" t="s">
        <v>2066</v>
      </c>
      <c r="C3729" s="172" t="s">
        <v>397</v>
      </c>
      <c r="D3729" s="172" t="s">
        <v>2067</v>
      </c>
      <c r="E3729" s="350" t="s">
        <v>2065</v>
      </c>
      <c r="F3729" s="350"/>
      <c r="G3729" s="143" t="s">
        <v>1685</v>
      </c>
      <c r="H3729" s="144">
        <v>2</v>
      </c>
      <c r="I3729" s="145">
        <v>2.78</v>
      </c>
      <c r="J3729" s="145">
        <v>5.56</v>
      </c>
    </row>
    <row r="3730" spans="1:10" ht="25.5" x14ac:dyDescent="0.25">
      <c r="A3730" s="172" t="s">
        <v>1039</v>
      </c>
      <c r="B3730" s="142" t="s">
        <v>2068</v>
      </c>
      <c r="C3730" s="172" t="s">
        <v>397</v>
      </c>
      <c r="D3730" s="172" t="s">
        <v>2069</v>
      </c>
      <c r="E3730" s="350" t="s">
        <v>2065</v>
      </c>
      <c r="F3730" s="350"/>
      <c r="G3730" s="143" t="s">
        <v>1685</v>
      </c>
      <c r="H3730" s="144">
        <v>2</v>
      </c>
      <c r="I3730" s="145">
        <v>2.83</v>
      </c>
      <c r="J3730" s="145">
        <v>5.66</v>
      </c>
    </row>
    <row r="3731" spans="1:10" ht="25.5" x14ac:dyDescent="0.25">
      <c r="A3731" s="173" t="s">
        <v>1049</v>
      </c>
      <c r="B3731" s="146" t="s">
        <v>2070</v>
      </c>
      <c r="C3731" s="173" t="s">
        <v>397</v>
      </c>
      <c r="D3731" s="173" t="s">
        <v>2071</v>
      </c>
      <c r="E3731" s="349" t="s">
        <v>1052</v>
      </c>
      <c r="F3731" s="349"/>
      <c r="G3731" s="147" t="s">
        <v>692</v>
      </c>
      <c r="H3731" s="148">
        <v>1</v>
      </c>
      <c r="I3731" s="149">
        <v>3717.14</v>
      </c>
      <c r="J3731" s="149">
        <v>3717.14</v>
      </c>
    </row>
    <row r="3732" spans="1:10" x14ac:dyDescent="0.25">
      <c r="A3732" s="173" t="s">
        <v>1049</v>
      </c>
      <c r="B3732" s="146" t="s">
        <v>2072</v>
      </c>
      <c r="C3732" s="173" t="s">
        <v>180</v>
      </c>
      <c r="D3732" s="173" t="s">
        <v>2020</v>
      </c>
      <c r="E3732" s="349" t="s">
        <v>1325</v>
      </c>
      <c r="F3732" s="349"/>
      <c r="G3732" s="147" t="s">
        <v>1043</v>
      </c>
      <c r="H3732" s="148">
        <v>2</v>
      </c>
      <c r="I3732" s="149">
        <v>17.07</v>
      </c>
      <c r="J3732" s="149">
        <v>34.14</v>
      </c>
    </row>
    <row r="3733" spans="1:10" x14ac:dyDescent="0.25">
      <c r="A3733" s="173" t="s">
        <v>1049</v>
      </c>
      <c r="B3733" s="146" t="s">
        <v>2073</v>
      </c>
      <c r="C3733" s="173" t="s">
        <v>180</v>
      </c>
      <c r="D3733" s="173" t="s">
        <v>2074</v>
      </c>
      <c r="E3733" s="349" t="s">
        <v>1325</v>
      </c>
      <c r="F3733" s="349"/>
      <c r="G3733" s="147" t="s">
        <v>1043</v>
      </c>
      <c r="H3733" s="148">
        <v>2</v>
      </c>
      <c r="I3733" s="149">
        <v>17.07</v>
      </c>
      <c r="J3733" s="149">
        <v>34.14</v>
      </c>
    </row>
    <row r="3734" spans="1:10" x14ac:dyDescent="0.25">
      <c r="A3734" s="173" t="s">
        <v>1049</v>
      </c>
      <c r="B3734" s="146" t="s">
        <v>2075</v>
      </c>
      <c r="C3734" s="173" t="s">
        <v>180</v>
      </c>
      <c r="D3734" s="173" t="s">
        <v>2076</v>
      </c>
      <c r="E3734" s="349" t="s">
        <v>1325</v>
      </c>
      <c r="F3734" s="349"/>
      <c r="G3734" s="147" t="s">
        <v>1043</v>
      </c>
      <c r="H3734" s="148">
        <v>4</v>
      </c>
      <c r="I3734" s="149">
        <v>11.16</v>
      </c>
      <c r="J3734" s="149">
        <v>44.64</v>
      </c>
    </row>
    <row r="3735" spans="1:10" x14ac:dyDescent="0.25">
      <c r="A3735" s="169"/>
      <c r="B3735" s="169"/>
      <c r="C3735" s="169"/>
      <c r="D3735" s="169"/>
      <c r="E3735" s="169" t="s">
        <v>1053</v>
      </c>
      <c r="F3735" s="150">
        <v>112.92</v>
      </c>
      <c r="G3735" s="169" t="s">
        <v>1054</v>
      </c>
      <c r="H3735" s="150">
        <v>0</v>
      </c>
      <c r="I3735" s="169" t="s">
        <v>1055</v>
      </c>
      <c r="J3735" s="150">
        <v>112.92</v>
      </c>
    </row>
    <row r="3736" spans="1:10" ht="14.45" customHeight="1" x14ac:dyDescent="0.25">
      <c r="A3736" s="169"/>
      <c r="B3736" s="169"/>
      <c r="C3736" s="169"/>
      <c r="D3736" s="169"/>
      <c r="E3736" s="169" t="s">
        <v>2581</v>
      </c>
      <c r="F3736" s="150">
        <v>0</v>
      </c>
      <c r="G3736" s="169"/>
      <c r="H3736" s="351" t="s">
        <v>2582</v>
      </c>
      <c r="I3736" s="351"/>
      <c r="J3736" s="150">
        <v>3852.88</v>
      </c>
    </row>
    <row r="3737" spans="1:10" ht="15.75" thickBot="1" x14ac:dyDescent="0.3">
      <c r="A3737" s="161"/>
      <c r="B3737" s="161"/>
      <c r="C3737" s="161"/>
      <c r="D3737" s="161"/>
      <c r="E3737" s="161"/>
      <c r="F3737" s="161"/>
      <c r="G3737" s="161" t="s">
        <v>1056</v>
      </c>
      <c r="H3737" s="151">
        <v>2</v>
      </c>
      <c r="I3737" s="161" t="s">
        <v>1057</v>
      </c>
      <c r="J3737" s="162">
        <v>7705.76</v>
      </c>
    </row>
    <row r="3738" spans="1:10" ht="15.75" thickTop="1" x14ac:dyDescent="0.25">
      <c r="A3738" s="152"/>
      <c r="B3738" s="152"/>
      <c r="C3738" s="152"/>
      <c r="D3738" s="152"/>
      <c r="E3738" s="152"/>
      <c r="F3738" s="152"/>
      <c r="G3738" s="152"/>
      <c r="H3738" s="152"/>
      <c r="I3738" s="152"/>
      <c r="J3738" s="152"/>
    </row>
    <row r="3739" spans="1:10" x14ac:dyDescent="0.25">
      <c r="A3739" s="170" t="s">
        <v>2364</v>
      </c>
      <c r="B3739" s="139" t="s">
        <v>1029</v>
      </c>
      <c r="C3739" s="170" t="s">
        <v>1030</v>
      </c>
      <c r="D3739" s="170" t="s">
        <v>1031</v>
      </c>
      <c r="E3739" s="352" t="s">
        <v>1032</v>
      </c>
      <c r="F3739" s="352"/>
      <c r="G3739" s="140" t="s">
        <v>1033</v>
      </c>
      <c r="H3739" s="139" t="s">
        <v>1034</v>
      </c>
      <c r="I3739" s="139" t="s">
        <v>1035</v>
      </c>
      <c r="J3739" s="139" t="s">
        <v>1036</v>
      </c>
    </row>
    <row r="3740" spans="1:10" ht="38.25" x14ac:dyDescent="0.25">
      <c r="A3740" s="171" t="s">
        <v>1037</v>
      </c>
      <c r="B3740" s="136" t="s">
        <v>622</v>
      </c>
      <c r="C3740" s="171" t="s">
        <v>180</v>
      </c>
      <c r="D3740" s="171" t="s">
        <v>623</v>
      </c>
      <c r="E3740" s="353" t="s">
        <v>1146</v>
      </c>
      <c r="F3740" s="353"/>
      <c r="G3740" s="137" t="s">
        <v>184</v>
      </c>
      <c r="H3740" s="141">
        <v>1</v>
      </c>
      <c r="I3740" s="138">
        <v>8.8000000000000007</v>
      </c>
      <c r="J3740" s="138">
        <v>8.8000000000000007</v>
      </c>
    </row>
    <row r="3741" spans="1:10" ht="39.6" customHeight="1" x14ac:dyDescent="0.25">
      <c r="A3741" s="172" t="s">
        <v>1039</v>
      </c>
      <c r="B3741" s="142" t="s">
        <v>1989</v>
      </c>
      <c r="C3741" s="172" t="s">
        <v>180</v>
      </c>
      <c r="D3741" s="172" t="s">
        <v>1990</v>
      </c>
      <c r="E3741" s="350" t="s">
        <v>1256</v>
      </c>
      <c r="F3741" s="350"/>
      <c r="G3741" s="143" t="s">
        <v>1257</v>
      </c>
      <c r="H3741" s="144">
        <v>6.25E-2</v>
      </c>
      <c r="I3741" s="145">
        <v>111.46</v>
      </c>
      <c r="J3741" s="145">
        <v>6.96</v>
      </c>
    </row>
    <row r="3742" spans="1:10" ht="25.5" x14ac:dyDescent="0.25">
      <c r="A3742" s="172" t="s">
        <v>1039</v>
      </c>
      <c r="B3742" s="142" t="s">
        <v>1063</v>
      </c>
      <c r="C3742" s="172" t="s">
        <v>180</v>
      </c>
      <c r="D3742" s="172" t="s">
        <v>1064</v>
      </c>
      <c r="E3742" s="350" t="s">
        <v>1042</v>
      </c>
      <c r="F3742" s="350"/>
      <c r="G3742" s="143" t="s">
        <v>1043</v>
      </c>
      <c r="H3742" s="144">
        <v>0.125</v>
      </c>
      <c r="I3742" s="145">
        <v>14.76</v>
      </c>
      <c r="J3742" s="145">
        <v>1.84</v>
      </c>
    </row>
    <row r="3743" spans="1:10" x14ac:dyDescent="0.25">
      <c r="A3743" s="169"/>
      <c r="B3743" s="169"/>
      <c r="C3743" s="169"/>
      <c r="D3743" s="169"/>
      <c r="E3743" s="169" t="s">
        <v>1053</v>
      </c>
      <c r="F3743" s="150">
        <v>2.68</v>
      </c>
      <c r="G3743" s="169" t="s">
        <v>1054</v>
      </c>
      <c r="H3743" s="150">
        <v>0</v>
      </c>
      <c r="I3743" s="169" t="s">
        <v>1055</v>
      </c>
      <c r="J3743" s="150">
        <v>2.68</v>
      </c>
    </row>
    <row r="3744" spans="1:10" ht="14.45" customHeight="1" x14ac:dyDescent="0.25">
      <c r="A3744" s="169"/>
      <c r="B3744" s="169"/>
      <c r="C3744" s="169"/>
      <c r="D3744" s="169"/>
      <c r="E3744" s="169" t="s">
        <v>2581</v>
      </c>
      <c r="F3744" s="150">
        <v>0</v>
      </c>
      <c r="G3744" s="169"/>
      <c r="H3744" s="351" t="s">
        <v>2582</v>
      </c>
      <c r="I3744" s="351"/>
      <c r="J3744" s="150">
        <v>8.8000000000000007</v>
      </c>
    </row>
    <row r="3745" spans="1:10" ht="15.75" thickBot="1" x14ac:dyDescent="0.3">
      <c r="A3745" s="161"/>
      <c r="B3745" s="161"/>
      <c r="C3745" s="161"/>
      <c r="D3745" s="161"/>
      <c r="E3745" s="161"/>
      <c r="F3745" s="161"/>
      <c r="G3745" s="161" t="s">
        <v>1056</v>
      </c>
      <c r="H3745" s="151">
        <v>4.1399999999999997</v>
      </c>
      <c r="I3745" s="161" t="s">
        <v>1057</v>
      </c>
      <c r="J3745" s="162">
        <v>36.43</v>
      </c>
    </row>
    <row r="3746" spans="1:10" ht="15.75" thickTop="1" x14ac:dyDescent="0.25">
      <c r="A3746" s="152"/>
      <c r="B3746" s="152"/>
      <c r="C3746" s="152"/>
      <c r="D3746" s="152"/>
      <c r="E3746" s="152"/>
      <c r="F3746" s="152"/>
      <c r="G3746" s="152"/>
      <c r="H3746" s="152"/>
      <c r="I3746" s="152"/>
      <c r="J3746" s="152"/>
    </row>
    <row r="3747" spans="1:10" x14ac:dyDescent="0.25">
      <c r="A3747" s="170" t="s">
        <v>2365</v>
      </c>
      <c r="B3747" s="139" t="s">
        <v>1029</v>
      </c>
      <c r="C3747" s="170" t="s">
        <v>1030</v>
      </c>
      <c r="D3747" s="170" t="s">
        <v>1031</v>
      </c>
      <c r="E3747" s="352" t="s">
        <v>1032</v>
      </c>
      <c r="F3747" s="352"/>
      <c r="G3747" s="140" t="s">
        <v>1033</v>
      </c>
      <c r="H3747" s="139" t="s">
        <v>1034</v>
      </c>
      <c r="I3747" s="139" t="s">
        <v>1035</v>
      </c>
      <c r="J3747" s="139" t="s">
        <v>1036</v>
      </c>
    </row>
    <row r="3748" spans="1:10" ht="38.25" x14ac:dyDescent="0.25">
      <c r="A3748" s="171" t="s">
        <v>1037</v>
      </c>
      <c r="B3748" s="136" t="s">
        <v>624</v>
      </c>
      <c r="C3748" s="171" t="s">
        <v>180</v>
      </c>
      <c r="D3748" s="171" t="s">
        <v>625</v>
      </c>
      <c r="E3748" s="353" t="s">
        <v>1146</v>
      </c>
      <c r="F3748" s="353"/>
      <c r="G3748" s="137" t="s">
        <v>184</v>
      </c>
      <c r="H3748" s="141">
        <v>1</v>
      </c>
      <c r="I3748" s="138">
        <v>210.8</v>
      </c>
      <c r="J3748" s="138">
        <v>210.8</v>
      </c>
    </row>
    <row r="3749" spans="1:10" ht="26.45" customHeight="1" x14ac:dyDescent="0.25">
      <c r="A3749" s="172" t="s">
        <v>1039</v>
      </c>
      <c r="B3749" s="142" t="s">
        <v>1563</v>
      </c>
      <c r="C3749" s="172" t="s">
        <v>180</v>
      </c>
      <c r="D3749" s="172" t="s">
        <v>1564</v>
      </c>
      <c r="E3749" s="350" t="s">
        <v>1256</v>
      </c>
      <c r="F3749" s="350"/>
      <c r="G3749" s="143" t="s">
        <v>1257</v>
      </c>
      <c r="H3749" s="144">
        <v>6.9000000000000006E-2</v>
      </c>
      <c r="I3749" s="145">
        <v>26.04</v>
      </c>
      <c r="J3749" s="145">
        <v>1.79</v>
      </c>
    </row>
    <row r="3750" spans="1:10" ht="26.45" customHeight="1" x14ac:dyDescent="0.25">
      <c r="A3750" s="172" t="s">
        <v>1039</v>
      </c>
      <c r="B3750" s="142" t="s">
        <v>1565</v>
      </c>
      <c r="C3750" s="172" t="s">
        <v>180</v>
      </c>
      <c r="D3750" s="172" t="s">
        <v>1566</v>
      </c>
      <c r="E3750" s="350" t="s">
        <v>1256</v>
      </c>
      <c r="F3750" s="350"/>
      <c r="G3750" s="143" t="s">
        <v>1260</v>
      </c>
      <c r="H3750" s="144">
        <v>6.4000000000000001E-2</v>
      </c>
      <c r="I3750" s="145">
        <v>20.85</v>
      </c>
      <c r="J3750" s="145">
        <v>1.33</v>
      </c>
    </row>
    <row r="3751" spans="1:10" ht="25.5" x14ac:dyDescent="0.25">
      <c r="A3751" s="172" t="s">
        <v>1039</v>
      </c>
      <c r="B3751" s="142" t="s">
        <v>1298</v>
      </c>
      <c r="C3751" s="172" t="s">
        <v>180</v>
      </c>
      <c r="D3751" s="172" t="s">
        <v>1299</v>
      </c>
      <c r="E3751" s="350" t="s">
        <v>1042</v>
      </c>
      <c r="F3751" s="350"/>
      <c r="G3751" s="143" t="s">
        <v>1043</v>
      </c>
      <c r="H3751" s="144">
        <v>2.5459999999999998</v>
      </c>
      <c r="I3751" s="145">
        <v>20.81</v>
      </c>
      <c r="J3751" s="145">
        <v>52.98</v>
      </c>
    </row>
    <row r="3752" spans="1:10" ht="25.5" x14ac:dyDescent="0.25">
      <c r="A3752" s="172" t="s">
        <v>1039</v>
      </c>
      <c r="B3752" s="142" t="s">
        <v>1063</v>
      </c>
      <c r="C3752" s="172" t="s">
        <v>180</v>
      </c>
      <c r="D3752" s="172" t="s">
        <v>1064</v>
      </c>
      <c r="E3752" s="350" t="s">
        <v>1042</v>
      </c>
      <c r="F3752" s="350"/>
      <c r="G3752" s="143" t="s">
        <v>1043</v>
      </c>
      <c r="H3752" s="144">
        <v>3.819</v>
      </c>
      <c r="I3752" s="145">
        <v>14.76</v>
      </c>
      <c r="J3752" s="145">
        <v>56.36</v>
      </c>
    </row>
    <row r="3753" spans="1:10" ht="25.5" x14ac:dyDescent="0.25">
      <c r="A3753" s="173" t="s">
        <v>1049</v>
      </c>
      <c r="B3753" s="146" t="s">
        <v>1991</v>
      </c>
      <c r="C3753" s="173" t="s">
        <v>180</v>
      </c>
      <c r="D3753" s="173" t="s">
        <v>1992</v>
      </c>
      <c r="E3753" s="349" t="s">
        <v>1052</v>
      </c>
      <c r="F3753" s="349"/>
      <c r="G3753" s="147" t="s">
        <v>184</v>
      </c>
      <c r="H3753" s="148">
        <v>1.1000000000000001</v>
      </c>
      <c r="I3753" s="149">
        <v>89.4</v>
      </c>
      <c r="J3753" s="149">
        <v>98.34</v>
      </c>
    </row>
    <row r="3754" spans="1:10" x14ac:dyDescent="0.25">
      <c r="A3754" s="169"/>
      <c r="B3754" s="169"/>
      <c r="C3754" s="169"/>
      <c r="D3754" s="169"/>
      <c r="E3754" s="169" t="s">
        <v>1053</v>
      </c>
      <c r="F3754" s="150">
        <v>89.61</v>
      </c>
      <c r="G3754" s="169" t="s">
        <v>1054</v>
      </c>
      <c r="H3754" s="150">
        <v>0</v>
      </c>
      <c r="I3754" s="169" t="s">
        <v>1055</v>
      </c>
      <c r="J3754" s="150">
        <v>89.61</v>
      </c>
    </row>
    <row r="3755" spans="1:10" ht="14.45" customHeight="1" x14ac:dyDescent="0.25">
      <c r="A3755" s="169"/>
      <c r="B3755" s="169"/>
      <c r="C3755" s="169"/>
      <c r="D3755" s="169"/>
      <c r="E3755" s="169" t="s">
        <v>2581</v>
      </c>
      <c r="F3755" s="150">
        <v>0</v>
      </c>
      <c r="G3755" s="169"/>
      <c r="H3755" s="351" t="s">
        <v>2582</v>
      </c>
      <c r="I3755" s="351"/>
      <c r="J3755" s="150">
        <v>210.8</v>
      </c>
    </row>
    <row r="3756" spans="1:10" ht="15.75" thickBot="1" x14ac:dyDescent="0.3">
      <c r="A3756" s="161"/>
      <c r="B3756" s="161"/>
      <c r="C3756" s="161"/>
      <c r="D3756" s="161"/>
      <c r="E3756" s="161"/>
      <c r="F3756" s="161"/>
      <c r="G3756" s="161" t="s">
        <v>1056</v>
      </c>
      <c r="H3756" s="151">
        <v>0.55000000000000004</v>
      </c>
      <c r="I3756" s="161" t="s">
        <v>1057</v>
      </c>
      <c r="J3756" s="162">
        <v>115.94</v>
      </c>
    </row>
    <row r="3757" spans="1:10" ht="15.75" thickTop="1" x14ac:dyDescent="0.25">
      <c r="A3757" s="152"/>
      <c r="B3757" s="152"/>
      <c r="C3757" s="152"/>
      <c r="D3757" s="152"/>
      <c r="E3757" s="152"/>
      <c r="F3757" s="152"/>
      <c r="G3757" s="152"/>
      <c r="H3757" s="152"/>
      <c r="I3757" s="152"/>
      <c r="J3757" s="152"/>
    </row>
    <row r="3758" spans="1:10" x14ac:dyDescent="0.25">
      <c r="A3758" s="170" t="s">
        <v>2366</v>
      </c>
      <c r="B3758" s="139" t="s">
        <v>1029</v>
      </c>
      <c r="C3758" s="170" t="s">
        <v>1030</v>
      </c>
      <c r="D3758" s="170" t="s">
        <v>1031</v>
      </c>
      <c r="E3758" s="352" t="s">
        <v>1032</v>
      </c>
      <c r="F3758" s="352"/>
      <c r="G3758" s="140" t="s">
        <v>1033</v>
      </c>
      <c r="H3758" s="139" t="s">
        <v>1034</v>
      </c>
      <c r="I3758" s="139" t="s">
        <v>1035</v>
      </c>
      <c r="J3758" s="139" t="s">
        <v>1036</v>
      </c>
    </row>
    <row r="3759" spans="1:10" ht="26.45" customHeight="1" x14ac:dyDescent="0.25">
      <c r="A3759" s="171" t="s">
        <v>1037</v>
      </c>
      <c r="B3759" s="136" t="s">
        <v>626</v>
      </c>
      <c r="C3759" s="171" t="s">
        <v>180</v>
      </c>
      <c r="D3759" s="171" t="s">
        <v>627</v>
      </c>
      <c r="E3759" s="353" t="s">
        <v>1146</v>
      </c>
      <c r="F3759" s="353"/>
      <c r="G3759" s="137" t="s">
        <v>184</v>
      </c>
      <c r="H3759" s="141">
        <v>1</v>
      </c>
      <c r="I3759" s="138">
        <v>23.24</v>
      </c>
      <c r="J3759" s="138">
        <v>23.24</v>
      </c>
    </row>
    <row r="3760" spans="1:10" ht="26.45" customHeight="1" x14ac:dyDescent="0.25">
      <c r="A3760" s="172" t="s">
        <v>1039</v>
      </c>
      <c r="B3760" s="142" t="s">
        <v>1563</v>
      </c>
      <c r="C3760" s="172" t="s">
        <v>180</v>
      </c>
      <c r="D3760" s="172" t="s">
        <v>1564</v>
      </c>
      <c r="E3760" s="350" t="s">
        <v>1256</v>
      </c>
      <c r="F3760" s="350"/>
      <c r="G3760" s="143" t="s">
        <v>1257</v>
      </c>
      <c r="H3760" s="144">
        <v>0.27400000000000002</v>
      </c>
      <c r="I3760" s="145">
        <v>26.04</v>
      </c>
      <c r="J3760" s="145">
        <v>7.13</v>
      </c>
    </row>
    <row r="3761" spans="1:10" ht="26.45" customHeight="1" x14ac:dyDescent="0.25">
      <c r="A3761" s="172" t="s">
        <v>1039</v>
      </c>
      <c r="B3761" s="142" t="s">
        <v>1565</v>
      </c>
      <c r="C3761" s="172" t="s">
        <v>180</v>
      </c>
      <c r="D3761" s="172" t="s">
        <v>1566</v>
      </c>
      <c r="E3761" s="350" t="s">
        <v>1256</v>
      </c>
      <c r="F3761" s="350"/>
      <c r="G3761" s="143" t="s">
        <v>1260</v>
      </c>
      <c r="H3761" s="144">
        <v>0.254</v>
      </c>
      <c r="I3761" s="145">
        <v>20.85</v>
      </c>
      <c r="J3761" s="145">
        <v>5.29</v>
      </c>
    </row>
    <row r="3762" spans="1:10" ht="26.45" customHeight="1" x14ac:dyDescent="0.25">
      <c r="A3762" s="172" t="s">
        <v>1039</v>
      </c>
      <c r="B3762" s="142" t="s">
        <v>1567</v>
      </c>
      <c r="C3762" s="172" t="s">
        <v>180</v>
      </c>
      <c r="D3762" s="172" t="s">
        <v>1568</v>
      </c>
      <c r="E3762" s="350" t="s">
        <v>1146</v>
      </c>
      <c r="F3762" s="350"/>
      <c r="G3762" s="143" t="s">
        <v>184</v>
      </c>
      <c r="H3762" s="144">
        <v>1</v>
      </c>
      <c r="I3762" s="145">
        <v>1.23</v>
      </c>
      <c r="J3762" s="145">
        <v>1.23</v>
      </c>
    </row>
    <row r="3763" spans="1:10" ht="25.5" x14ac:dyDescent="0.25">
      <c r="A3763" s="172" t="s">
        <v>1039</v>
      </c>
      <c r="B3763" s="142" t="s">
        <v>1063</v>
      </c>
      <c r="C3763" s="172" t="s">
        <v>180</v>
      </c>
      <c r="D3763" s="172" t="s">
        <v>1064</v>
      </c>
      <c r="E3763" s="350" t="s">
        <v>1042</v>
      </c>
      <c r="F3763" s="350"/>
      <c r="G3763" s="143" t="s">
        <v>1043</v>
      </c>
      <c r="H3763" s="144">
        <v>0.65</v>
      </c>
      <c r="I3763" s="145">
        <v>14.76</v>
      </c>
      <c r="J3763" s="145">
        <v>9.59</v>
      </c>
    </row>
    <row r="3764" spans="1:10" x14ac:dyDescent="0.25">
      <c r="A3764" s="169"/>
      <c r="B3764" s="169"/>
      <c r="C3764" s="169"/>
      <c r="D3764" s="169"/>
      <c r="E3764" s="169" t="s">
        <v>1053</v>
      </c>
      <c r="F3764" s="150">
        <v>16.79</v>
      </c>
      <c r="G3764" s="169" t="s">
        <v>1054</v>
      </c>
      <c r="H3764" s="150">
        <v>0</v>
      </c>
      <c r="I3764" s="169" t="s">
        <v>1055</v>
      </c>
      <c r="J3764" s="150">
        <v>16.79</v>
      </c>
    </row>
    <row r="3765" spans="1:10" ht="14.45" customHeight="1" x14ac:dyDescent="0.25">
      <c r="A3765" s="169"/>
      <c r="B3765" s="169"/>
      <c r="C3765" s="169"/>
      <c r="D3765" s="169"/>
      <c r="E3765" s="169" t="s">
        <v>2581</v>
      </c>
      <c r="F3765" s="150">
        <v>0</v>
      </c>
      <c r="G3765" s="169"/>
      <c r="H3765" s="351" t="s">
        <v>2582</v>
      </c>
      <c r="I3765" s="351"/>
      <c r="J3765" s="150">
        <v>23.24</v>
      </c>
    </row>
    <row r="3766" spans="1:10" ht="15.75" thickBot="1" x14ac:dyDescent="0.3">
      <c r="A3766" s="161"/>
      <c r="B3766" s="161"/>
      <c r="C3766" s="161"/>
      <c r="D3766" s="161"/>
      <c r="E3766" s="161"/>
      <c r="F3766" s="161"/>
      <c r="G3766" s="161" t="s">
        <v>1056</v>
      </c>
      <c r="H3766" s="151">
        <v>5.38</v>
      </c>
      <c r="I3766" s="161" t="s">
        <v>1057</v>
      </c>
      <c r="J3766" s="162">
        <v>125.03</v>
      </c>
    </row>
    <row r="3767" spans="1:10" ht="15.75" thickTop="1" x14ac:dyDescent="0.25">
      <c r="A3767" s="152"/>
      <c r="B3767" s="152"/>
      <c r="C3767" s="152"/>
      <c r="D3767" s="152"/>
      <c r="E3767" s="152"/>
      <c r="F3767" s="152"/>
      <c r="G3767" s="152"/>
      <c r="H3767" s="152"/>
      <c r="I3767" s="152"/>
      <c r="J3767" s="152"/>
    </row>
    <row r="3768" spans="1:10" x14ac:dyDescent="0.25">
      <c r="A3768" s="170" t="s">
        <v>2367</v>
      </c>
      <c r="B3768" s="139" t="s">
        <v>1029</v>
      </c>
      <c r="C3768" s="170" t="s">
        <v>1030</v>
      </c>
      <c r="D3768" s="170" t="s">
        <v>1031</v>
      </c>
      <c r="E3768" s="352" t="s">
        <v>1032</v>
      </c>
      <c r="F3768" s="352"/>
      <c r="G3768" s="140" t="s">
        <v>1033</v>
      </c>
      <c r="H3768" s="139" t="s">
        <v>1034</v>
      </c>
      <c r="I3768" s="139" t="s">
        <v>1035</v>
      </c>
      <c r="J3768" s="139" t="s">
        <v>1036</v>
      </c>
    </row>
    <row r="3769" spans="1:10" ht="38.25" x14ac:dyDescent="0.25">
      <c r="A3769" s="171" t="s">
        <v>1037</v>
      </c>
      <c r="B3769" s="136" t="s">
        <v>693</v>
      </c>
      <c r="C3769" s="171" t="s">
        <v>186</v>
      </c>
      <c r="D3769" s="171" t="s">
        <v>694</v>
      </c>
      <c r="E3769" s="353" t="s">
        <v>1263</v>
      </c>
      <c r="F3769" s="353"/>
      <c r="G3769" s="137" t="s">
        <v>141</v>
      </c>
      <c r="H3769" s="141">
        <v>1</v>
      </c>
      <c r="I3769" s="138">
        <v>522.91</v>
      </c>
      <c r="J3769" s="138">
        <v>522.91</v>
      </c>
    </row>
    <row r="3770" spans="1:10" ht="25.5" x14ac:dyDescent="0.25">
      <c r="A3770" s="172" t="s">
        <v>1039</v>
      </c>
      <c r="B3770" s="142" t="s">
        <v>1368</v>
      </c>
      <c r="C3770" s="172" t="s">
        <v>186</v>
      </c>
      <c r="D3770" s="172" t="s">
        <v>1299</v>
      </c>
      <c r="E3770" s="350" t="s">
        <v>1263</v>
      </c>
      <c r="F3770" s="350"/>
      <c r="G3770" s="143" t="s">
        <v>2649</v>
      </c>
      <c r="H3770" s="144">
        <v>1</v>
      </c>
      <c r="I3770" s="145">
        <v>24.55</v>
      </c>
      <c r="J3770" s="145">
        <v>24.55</v>
      </c>
    </row>
    <row r="3771" spans="1:10" ht="25.5" x14ac:dyDescent="0.25">
      <c r="A3771" s="172" t="s">
        <v>1039</v>
      </c>
      <c r="B3771" s="142" t="s">
        <v>1333</v>
      </c>
      <c r="C3771" s="172" t="s">
        <v>186</v>
      </c>
      <c r="D3771" s="172" t="s">
        <v>1064</v>
      </c>
      <c r="E3771" s="350" t="s">
        <v>1263</v>
      </c>
      <c r="F3771" s="350"/>
      <c r="G3771" s="143" t="s">
        <v>2649</v>
      </c>
      <c r="H3771" s="144">
        <v>1</v>
      </c>
      <c r="I3771" s="145">
        <v>18.36</v>
      </c>
      <c r="J3771" s="145">
        <v>18.36</v>
      </c>
    </row>
    <row r="3772" spans="1:10" ht="38.25" x14ac:dyDescent="0.25">
      <c r="A3772" s="173" t="s">
        <v>1049</v>
      </c>
      <c r="B3772" s="146" t="s">
        <v>2925</v>
      </c>
      <c r="C3772" s="173" t="s">
        <v>186</v>
      </c>
      <c r="D3772" s="173" t="s">
        <v>2077</v>
      </c>
      <c r="E3772" s="349" t="s">
        <v>1052</v>
      </c>
      <c r="F3772" s="349"/>
      <c r="G3772" s="147" t="s">
        <v>748</v>
      </c>
      <c r="H3772" s="148">
        <v>1</v>
      </c>
      <c r="I3772" s="149">
        <v>480</v>
      </c>
      <c r="J3772" s="149">
        <v>480</v>
      </c>
    </row>
    <row r="3773" spans="1:10" x14ac:dyDescent="0.25">
      <c r="A3773" s="169"/>
      <c r="B3773" s="169"/>
      <c r="C3773" s="169"/>
      <c r="D3773" s="169"/>
      <c r="E3773" s="169" t="s">
        <v>1053</v>
      </c>
      <c r="F3773" s="150">
        <v>28.63</v>
      </c>
      <c r="G3773" s="169" t="s">
        <v>1054</v>
      </c>
      <c r="H3773" s="150">
        <v>0</v>
      </c>
      <c r="I3773" s="169" t="s">
        <v>1055</v>
      </c>
      <c r="J3773" s="150">
        <v>28.63</v>
      </c>
    </row>
    <row r="3774" spans="1:10" ht="14.45" customHeight="1" x14ac:dyDescent="0.25">
      <c r="A3774" s="169"/>
      <c r="B3774" s="169"/>
      <c r="C3774" s="169"/>
      <c r="D3774" s="169"/>
      <c r="E3774" s="169" t="s">
        <v>2581</v>
      </c>
      <c r="F3774" s="150">
        <v>0</v>
      </c>
      <c r="G3774" s="169"/>
      <c r="H3774" s="351" t="s">
        <v>2582</v>
      </c>
      <c r="I3774" s="351"/>
      <c r="J3774" s="150">
        <v>522.91</v>
      </c>
    </row>
    <row r="3775" spans="1:10" ht="15.75" thickBot="1" x14ac:dyDescent="0.3">
      <c r="A3775" s="161"/>
      <c r="B3775" s="161"/>
      <c r="C3775" s="161"/>
      <c r="D3775" s="161"/>
      <c r="E3775" s="161"/>
      <c r="F3775" s="161"/>
      <c r="G3775" s="161" t="s">
        <v>1056</v>
      </c>
      <c r="H3775" s="151">
        <v>14.3</v>
      </c>
      <c r="I3775" s="161" t="s">
        <v>1057</v>
      </c>
      <c r="J3775" s="162">
        <v>7477.61</v>
      </c>
    </row>
    <row r="3776" spans="1:10" ht="15.75" thickTop="1" x14ac:dyDescent="0.25">
      <c r="A3776" s="152"/>
      <c r="B3776" s="152"/>
      <c r="C3776" s="152"/>
      <c r="D3776" s="152"/>
      <c r="E3776" s="152"/>
      <c r="F3776" s="152"/>
      <c r="G3776" s="152"/>
      <c r="H3776" s="152"/>
      <c r="I3776" s="152"/>
      <c r="J3776" s="152"/>
    </row>
    <row r="3777" spans="1:10" x14ac:dyDescent="0.25">
      <c r="A3777" s="170" t="s">
        <v>2368</v>
      </c>
      <c r="B3777" s="139" t="s">
        <v>1029</v>
      </c>
      <c r="C3777" s="170" t="s">
        <v>1030</v>
      </c>
      <c r="D3777" s="170" t="s">
        <v>1031</v>
      </c>
      <c r="E3777" s="352" t="s">
        <v>1032</v>
      </c>
      <c r="F3777" s="352"/>
      <c r="G3777" s="140" t="s">
        <v>1033</v>
      </c>
      <c r="H3777" s="139" t="s">
        <v>1034</v>
      </c>
      <c r="I3777" s="139" t="s">
        <v>1035</v>
      </c>
      <c r="J3777" s="139" t="s">
        <v>1036</v>
      </c>
    </row>
    <row r="3778" spans="1:10" ht="25.5" x14ac:dyDescent="0.25">
      <c r="A3778" s="171" t="s">
        <v>1037</v>
      </c>
      <c r="B3778" s="136" t="s">
        <v>258</v>
      </c>
      <c r="C3778" s="171" t="s">
        <v>186</v>
      </c>
      <c r="D3778" s="171" t="s">
        <v>259</v>
      </c>
      <c r="E3778" s="353" t="s">
        <v>1263</v>
      </c>
      <c r="F3778" s="353"/>
      <c r="G3778" s="137" t="s">
        <v>141</v>
      </c>
      <c r="H3778" s="141">
        <v>1</v>
      </c>
      <c r="I3778" s="138">
        <v>112</v>
      </c>
      <c r="J3778" s="138">
        <v>112</v>
      </c>
    </row>
    <row r="3779" spans="1:10" ht="25.5" x14ac:dyDescent="0.25">
      <c r="A3779" s="172" t="s">
        <v>1039</v>
      </c>
      <c r="B3779" s="142" t="s">
        <v>2078</v>
      </c>
      <c r="C3779" s="172" t="s">
        <v>186</v>
      </c>
      <c r="D3779" s="172" t="s">
        <v>2926</v>
      </c>
      <c r="E3779" s="350" t="s">
        <v>1263</v>
      </c>
      <c r="F3779" s="350"/>
      <c r="G3779" s="143" t="s">
        <v>184</v>
      </c>
      <c r="H3779" s="144">
        <v>0.01</v>
      </c>
      <c r="I3779" s="145">
        <v>349.03</v>
      </c>
      <c r="J3779" s="145">
        <v>3.49</v>
      </c>
    </row>
    <row r="3780" spans="1:10" ht="25.5" x14ac:dyDescent="0.25">
      <c r="A3780" s="172" t="s">
        <v>1039</v>
      </c>
      <c r="B3780" s="142" t="s">
        <v>1368</v>
      </c>
      <c r="C3780" s="172" t="s">
        <v>186</v>
      </c>
      <c r="D3780" s="172" t="s">
        <v>1299</v>
      </c>
      <c r="E3780" s="350" t="s">
        <v>1263</v>
      </c>
      <c r="F3780" s="350"/>
      <c r="G3780" s="143" t="s">
        <v>2649</v>
      </c>
      <c r="H3780" s="144">
        <v>0.6</v>
      </c>
      <c r="I3780" s="145">
        <v>24.55</v>
      </c>
      <c r="J3780" s="145">
        <v>14.73</v>
      </c>
    </row>
    <row r="3781" spans="1:10" ht="25.5" x14ac:dyDescent="0.25">
      <c r="A3781" s="172" t="s">
        <v>1039</v>
      </c>
      <c r="B3781" s="142" t="s">
        <v>1333</v>
      </c>
      <c r="C3781" s="172" t="s">
        <v>186</v>
      </c>
      <c r="D3781" s="172" t="s">
        <v>1064</v>
      </c>
      <c r="E3781" s="350" t="s">
        <v>1263</v>
      </c>
      <c r="F3781" s="350"/>
      <c r="G3781" s="143" t="s">
        <v>2649</v>
      </c>
      <c r="H3781" s="144">
        <v>0.6</v>
      </c>
      <c r="I3781" s="145">
        <v>18.36</v>
      </c>
      <c r="J3781" s="145">
        <v>11.01</v>
      </c>
    </row>
    <row r="3782" spans="1:10" ht="25.5" x14ac:dyDescent="0.25">
      <c r="A3782" s="173" t="s">
        <v>1049</v>
      </c>
      <c r="B3782" s="146" t="s">
        <v>2927</v>
      </c>
      <c r="C3782" s="173" t="s">
        <v>186</v>
      </c>
      <c r="D3782" s="173" t="s">
        <v>2079</v>
      </c>
      <c r="E3782" s="349" t="s">
        <v>1052</v>
      </c>
      <c r="F3782" s="349"/>
      <c r="G3782" s="147" t="s">
        <v>748</v>
      </c>
      <c r="H3782" s="148">
        <v>1</v>
      </c>
      <c r="I3782" s="149">
        <v>82.77</v>
      </c>
      <c r="J3782" s="149">
        <v>82.77</v>
      </c>
    </row>
    <row r="3783" spans="1:10" x14ac:dyDescent="0.25">
      <c r="A3783" s="169"/>
      <c r="B3783" s="169"/>
      <c r="C3783" s="169"/>
      <c r="D3783" s="169"/>
      <c r="E3783" s="169" t="s">
        <v>1053</v>
      </c>
      <c r="F3783" s="150">
        <v>17.850000000000001</v>
      </c>
      <c r="G3783" s="169" t="s">
        <v>1054</v>
      </c>
      <c r="H3783" s="150">
        <v>0</v>
      </c>
      <c r="I3783" s="169" t="s">
        <v>1055</v>
      </c>
      <c r="J3783" s="150">
        <v>17.850000000000001</v>
      </c>
    </row>
    <row r="3784" spans="1:10" ht="14.45" customHeight="1" x14ac:dyDescent="0.25">
      <c r="A3784" s="169"/>
      <c r="B3784" s="169"/>
      <c r="C3784" s="169"/>
      <c r="D3784" s="169"/>
      <c r="E3784" s="169" t="s">
        <v>2581</v>
      </c>
      <c r="F3784" s="150">
        <v>0</v>
      </c>
      <c r="G3784" s="169"/>
      <c r="H3784" s="351" t="s">
        <v>2582</v>
      </c>
      <c r="I3784" s="351"/>
      <c r="J3784" s="150">
        <v>112</v>
      </c>
    </row>
    <row r="3785" spans="1:10" ht="15.75" thickBot="1" x14ac:dyDescent="0.3">
      <c r="A3785" s="161"/>
      <c r="B3785" s="161"/>
      <c r="C3785" s="161"/>
      <c r="D3785" s="161"/>
      <c r="E3785" s="161"/>
      <c r="F3785" s="161"/>
      <c r="G3785" s="161" t="s">
        <v>1056</v>
      </c>
      <c r="H3785" s="151">
        <v>21.65</v>
      </c>
      <c r="I3785" s="161" t="s">
        <v>1057</v>
      </c>
      <c r="J3785" s="162">
        <v>2424.8000000000002</v>
      </c>
    </row>
    <row r="3786" spans="1:10" ht="15.75" thickTop="1" x14ac:dyDescent="0.25">
      <c r="A3786" s="152"/>
      <c r="B3786" s="152"/>
      <c r="C3786" s="152"/>
      <c r="D3786" s="152"/>
      <c r="E3786" s="152"/>
      <c r="F3786" s="152"/>
      <c r="G3786" s="152"/>
      <c r="H3786" s="152"/>
      <c r="I3786" s="152"/>
      <c r="J3786" s="152"/>
    </row>
    <row r="3787" spans="1:10" x14ac:dyDescent="0.25">
      <c r="A3787" s="174" t="s">
        <v>1995</v>
      </c>
      <c r="B3787" s="174"/>
      <c r="C3787" s="174"/>
      <c r="D3787" s="174" t="s">
        <v>2081</v>
      </c>
      <c r="E3787" s="174"/>
      <c r="F3787" s="354"/>
      <c r="G3787" s="354"/>
      <c r="H3787" s="166"/>
      <c r="I3787" s="174"/>
      <c r="J3787" s="167">
        <v>203342.99</v>
      </c>
    </row>
    <row r="3788" spans="1:10" x14ac:dyDescent="0.25">
      <c r="A3788" s="170" t="s">
        <v>277</v>
      </c>
      <c r="B3788" s="139" t="s">
        <v>1029</v>
      </c>
      <c r="C3788" s="170" t="s">
        <v>1030</v>
      </c>
      <c r="D3788" s="170" t="s">
        <v>1031</v>
      </c>
      <c r="E3788" s="352" t="s">
        <v>1032</v>
      </c>
      <c r="F3788" s="352"/>
      <c r="G3788" s="140" t="s">
        <v>1033</v>
      </c>
      <c r="H3788" s="139" t="s">
        <v>1034</v>
      </c>
      <c r="I3788" s="139" t="s">
        <v>1035</v>
      </c>
      <c r="J3788" s="139" t="s">
        <v>1036</v>
      </c>
    </row>
    <row r="3789" spans="1:10" ht="51" x14ac:dyDescent="0.25">
      <c r="A3789" s="171" t="s">
        <v>1037</v>
      </c>
      <c r="B3789" s="136" t="s">
        <v>695</v>
      </c>
      <c r="C3789" s="171" t="s">
        <v>180</v>
      </c>
      <c r="D3789" s="171" t="s">
        <v>696</v>
      </c>
      <c r="E3789" s="353" t="s">
        <v>1207</v>
      </c>
      <c r="F3789" s="353"/>
      <c r="G3789" s="137" t="s">
        <v>179</v>
      </c>
      <c r="H3789" s="141">
        <v>1</v>
      </c>
      <c r="I3789" s="138">
        <v>5.59</v>
      </c>
      <c r="J3789" s="138">
        <v>5.59</v>
      </c>
    </row>
    <row r="3790" spans="1:10" ht="51" x14ac:dyDescent="0.25">
      <c r="A3790" s="172" t="s">
        <v>1039</v>
      </c>
      <c r="B3790" s="142" t="s">
        <v>2082</v>
      </c>
      <c r="C3790" s="172" t="s">
        <v>180</v>
      </c>
      <c r="D3790" s="172" t="s">
        <v>2083</v>
      </c>
      <c r="E3790" s="350" t="s">
        <v>1256</v>
      </c>
      <c r="F3790" s="350"/>
      <c r="G3790" s="143" t="s">
        <v>1257</v>
      </c>
      <c r="H3790" s="144">
        <v>2.5000000000000001E-3</v>
      </c>
      <c r="I3790" s="145">
        <v>16.68</v>
      </c>
      <c r="J3790" s="145">
        <v>0.04</v>
      </c>
    </row>
    <row r="3791" spans="1:10" ht="51" x14ac:dyDescent="0.25">
      <c r="A3791" s="172" t="s">
        <v>1039</v>
      </c>
      <c r="B3791" s="142" t="s">
        <v>2084</v>
      </c>
      <c r="C3791" s="172" t="s">
        <v>180</v>
      </c>
      <c r="D3791" s="172" t="s">
        <v>2085</v>
      </c>
      <c r="E3791" s="350" t="s">
        <v>1256</v>
      </c>
      <c r="F3791" s="350"/>
      <c r="G3791" s="143" t="s">
        <v>1260</v>
      </c>
      <c r="H3791" s="144">
        <v>0.13070000000000001</v>
      </c>
      <c r="I3791" s="145">
        <v>4.1900000000000004</v>
      </c>
      <c r="J3791" s="145">
        <v>0.54</v>
      </c>
    </row>
    <row r="3792" spans="1:10" ht="38.25" x14ac:dyDescent="0.25">
      <c r="A3792" s="172" t="s">
        <v>1039</v>
      </c>
      <c r="B3792" s="142" t="s">
        <v>1753</v>
      </c>
      <c r="C3792" s="172" t="s">
        <v>180</v>
      </c>
      <c r="D3792" s="172" t="s">
        <v>2928</v>
      </c>
      <c r="E3792" s="350" t="s">
        <v>1042</v>
      </c>
      <c r="F3792" s="350"/>
      <c r="G3792" s="143" t="s">
        <v>184</v>
      </c>
      <c r="H3792" s="144">
        <v>4.1999999999999997E-3</v>
      </c>
      <c r="I3792" s="145">
        <v>303.58999999999997</v>
      </c>
      <c r="J3792" s="145">
        <v>1.27</v>
      </c>
    </row>
    <row r="3793" spans="1:10" ht="25.5" x14ac:dyDescent="0.25">
      <c r="A3793" s="172" t="s">
        <v>1039</v>
      </c>
      <c r="B3793" s="142" t="s">
        <v>1298</v>
      </c>
      <c r="C3793" s="172" t="s">
        <v>180</v>
      </c>
      <c r="D3793" s="172" t="s">
        <v>1299</v>
      </c>
      <c r="E3793" s="350" t="s">
        <v>1042</v>
      </c>
      <c r="F3793" s="350"/>
      <c r="G3793" s="143" t="s">
        <v>1043</v>
      </c>
      <c r="H3793" s="144">
        <v>0.13300000000000001</v>
      </c>
      <c r="I3793" s="145">
        <v>20.81</v>
      </c>
      <c r="J3793" s="145">
        <v>2.76</v>
      </c>
    </row>
    <row r="3794" spans="1:10" ht="25.5" x14ac:dyDescent="0.25">
      <c r="A3794" s="172" t="s">
        <v>1039</v>
      </c>
      <c r="B3794" s="142" t="s">
        <v>1063</v>
      </c>
      <c r="C3794" s="172" t="s">
        <v>180</v>
      </c>
      <c r="D3794" s="172" t="s">
        <v>1064</v>
      </c>
      <c r="E3794" s="350" t="s">
        <v>1042</v>
      </c>
      <c r="F3794" s="350"/>
      <c r="G3794" s="143" t="s">
        <v>1043</v>
      </c>
      <c r="H3794" s="144">
        <v>6.7000000000000004E-2</v>
      </c>
      <c r="I3794" s="145">
        <v>14.76</v>
      </c>
      <c r="J3794" s="145">
        <v>0.98</v>
      </c>
    </row>
    <row r="3795" spans="1:10" x14ac:dyDescent="0.25">
      <c r="A3795" s="169"/>
      <c r="B3795" s="169"/>
      <c r="C3795" s="169"/>
      <c r="D3795" s="169"/>
      <c r="E3795" s="169" t="s">
        <v>1053</v>
      </c>
      <c r="F3795" s="150">
        <v>3.31</v>
      </c>
      <c r="G3795" s="169" t="s">
        <v>1054</v>
      </c>
      <c r="H3795" s="150">
        <v>0</v>
      </c>
      <c r="I3795" s="169" t="s">
        <v>1055</v>
      </c>
      <c r="J3795" s="150">
        <v>3.31</v>
      </c>
    </row>
    <row r="3796" spans="1:10" ht="14.45" customHeight="1" x14ac:dyDescent="0.25">
      <c r="A3796" s="169"/>
      <c r="B3796" s="169"/>
      <c r="C3796" s="169"/>
      <c r="D3796" s="169"/>
      <c r="E3796" s="169" t="s">
        <v>2581</v>
      </c>
      <c r="F3796" s="150">
        <v>0</v>
      </c>
      <c r="G3796" s="169"/>
      <c r="H3796" s="351" t="s">
        <v>2582</v>
      </c>
      <c r="I3796" s="351"/>
      <c r="J3796" s="150">
        <v>5.59</v>
      </c>
    </row>
    <row r="3797" spans="1:10" ht="15.75" thickBot="1" x14ac:dyDescent="0.3">
      <c r="A3797" s="161"/>
      <c r="B3797" s="161"/>
      <c r="C3797" s="161"/>
      <c r="D3797" s="161"/>
      <c r="E3797" s="161"/>
      <c r="F3797" s="161"/>
      <c r="G3797" s="161" t="s">
        <v>1056</v>
      </c>
      <c r="H3797" s="151">
        <v>1050.93</v>
      </c>
      <c r="I3797" s="161" t="s">
        <v>1057</v>
      </c>
      <c r="J3797" s="162">
        <v>5874.69</v>
      </c>
    </row>
    <row r="3798" spans="1:10" ht="15.75" thickTop="1" x14ac:dyDescent="0.25">
      <c r="A3798" s="152"/>
      <c r="B3798" s="152"/>
      <c r="C3798" s="152"/>
      <c r="D3798" s="152"/>
      <c r="E3798" s="152"/>
      <c r="F3798" s="152"/>
      <c r="G3798" s="152"/>
      <c r="H3798" s="152"/>
      <c r="I3798" s="152"/>
      <c r="J3798" s="152"/>
    </row>
    <row r="3799" spans="1:10" x14ac:dyDescent="0.25">
      <c r="A3799" s="170" t="s">
        <v>635</v>
      </c>
      <c r="B3799" s="139" t="s">
        <v>1029</v>
      </c>
      <c r="C3799" s="170" t="s">
        <v>1030</v>
      </c>
      <c r="D3799" s="170" t="s">
        <v>1031</v>
      </c>
      <c r="E3799" s="352" t="s">
        <v>1032</v>
      </c>
      <c r="F3799" s="352"/>
      <c r="G3799" s="140" t="s">
        <v>1033</v>
      </c>
      <c r="H3799" s="139" t="s">
        <v>1034</v>
      </c>
      <c r="I3799" s="139" t="s">
        <v>1035</v>
      </c>
      <c r="J3799" s="139" t="s">
        <v>1036</v>
      </c>
    </row>
    <row r="3800" spans="1:10" ht="39.6" customHeight="1" x14ac:dyDescent="0.25">
      <c r="A3800" s="171" t="s">
        <v>1037</v>
      </c>
      <c r="B3800" s="136" t="s">
        <v>275</v>
      </c>
      <c r="C3800" s="171" t="s">
        <v>180</v>
      </c>
      <c r="D3800" s="171" t="s">
        <v>301</v>
      </c>
      <c r="E3800" s="353" t="s">
        <v>1207</v>
      </c>
      <c r="F3800" s="353"/>
      <c r="G3800" s="137" t="s">
        <v>179</v>
      </c>
      <c r="H3800" s="141">
        <v>1</v>
      </c>
      <c r="I3800" s="138">
        <v>2.82</v>
      </c>
      <c r="J3800" s="138">
        <v>2.82</v>
      </c>
    </row>
    <row r="3801" spans="1:10" ht="38.25" x14ac:dyDescent="0.25">
      <c r="A3801" s="172" t="s">
        <v>1039</v>
      </c>
      <c r="B3801" s="142" t="s">
        <v>1753</v>
      </c>
      <c r="C3801" s="172" t="s">
        <v>180</v>
      </c>
      <c r="D3801" s="172" t="s">
        <v>2928</v>
      </c>
      <c r="E3801" s="350" t="s">
        <v>1042</v>
      </c>
      <c r="F3801" s="350"/>
      <c r="G3801" s="143" t="s">
        <v>184</v>
      </c>
      <c r="H3801" s="144">
        <v>4.1999999999999997E-3</v>
      </c>
      <c r="I3801" s="145">
        <v>303.58999999999997</v>
      </c>
      <c r="J3801" s="145">
        <v>1.27</v>
      </c>
    </row>
    <row r="3802" spans="1:10" ht="25.5" x14ac:dyDescent="0.25">
      <c r="A3802" s="172" t="s">
        <v>1039</v>
      </c>
      <c r="B3802" s="142" t="s">
        <v>1298</v>
      </c>
      <c r="C3802" s="172" t="s">
        <v>180</v>
      </c>
      <c r="D3802" s="172" t="s">
        <v>1299</v>
      </c>
      <c r="E3802" s="350" t="s">
        <v>1042</v>
      </c>
      <c r="F3802" s="350"/>
      <c r="G3802" s="143" t="s">
        <v>1043</v>
      </c>
      <c r="H3802" s="144">
        <v>7.0000000000000007E-2</v>
      </c>
      <c r="I3802" s="145">
        <v>20.81</v>
      </c>
      <c r="J3802" s="145">
        <v>1.45</v>
      </c>
    </row>
    <row r="3803" spans="1:10" ht="25.5" x14ac:dyDescent="0.25">
      <c r="A3803" s="172" t="s">
        <v>1039</v>
      </c>
      <c r="B3803" s="142" t="s">
        <v>1063</v>
      </c>
      <c r="C3803" s="172" t="s">
        <v>180</v>
      </c>
      <c r="D3803" s="172" t="s">
        <v>1064</v>
      </c>
      <c r="E3803" s="350" t="s">
        <v>1042</v>
      </c>
      <c r="F3803" s="350"/>
      <c r="G3803" s="143" t="s">
        <v>1043</v>
      </c>
      <c r="H3803" s="144">
        <v>7.0000000000000001E-3</v>
      </c>
      <c r="I3803" s="145">
        <v>14.76</v>
      </c>
      <c r="J3803" s="145">
        <v>0.1</v>
      </c>
    </row>
    <row r="3804" spans="1:10" x14ac:dyDescent="0.25">
      <c r="A3804" s="169"/>
      <c r="B3804" s="169"/>
      <c r="C3804" s="169"/>
      <c r="D3804" s="169"/>
      <c r="E3804" s="169" t="s">
        <v>1053</v>
      </c>
      <c r="F3804" s="150">
        <v>1.54</v>
      </c>
      <c r="G3804" s="169" t="s">
        <v>1054</v>
      </c>
      <c r="H3804" s="150">
        <v>0</v>
      </c>
      <c r="I3804" s="169" t="s">
        <v>1055</v>
      </c>
      <c r="J3804" s="150">
        <v>1.54</v>
      </c>
    </row>
    <row r="3805" spans="1:10" ht="14.45" customHeight="1" x14ac:dyDescent="0.25">
      <c r="A3805" s="169"/>
      <c r="B3805" s="169"/>
      <c r="C3805" s="169"/>
      <c r="D3805" s="169"/>
      <c r="E3805" s="169" t="s">
        <v>2581</v>
      </c>
      <c r="F3805" s="150">
        <v>0</v>
      </c>
      <c r="G3805" s="169"/>
      <c r="H3805" s="351" t="s">
        <v>2582</v>
      </c>
      <c r="I3805" s="351"/>
      <c r="J3805" s="150">
        <v>2.82</v>
      </c>
    </row>
    <row r="3806" spans="1:10" ht="15.75" thickBot="1" x14ac:dyDescent="0.3">
      <c r="A3806" s="161"/>
      <c r="B3806" s="161"/>
      <c r="C3806" s="161"/>
      <c r="D3806" s="161"/>
      <c r="E3806" s="161"/>
      <c r="F3806" s="161"/>
      <c r="G3806" s="161" t="s">
        <v>1056</v>
      </c>
      <c r="H3806" s="151">
        <v>2726.33</v>
      </c>
      <c r="I3806" s="161" t="s">
        <v>1057</v>
      </c>
      <c r="J3806" s="162">
        <v>7688.25</v>
      </c>
    </row>
    <row r="3807" spans="1:10" ht="15.75" thickTop="1" x14ac:dyDescent="0.25">
      <c r="A3807" s="152"/>
      <c r="B3807" s="152"/>
      <c r="C3807" s="152"/>
      <c r="D3807" s="152"/>
      <c r="E3807" s="152"/>
      <c r="F3807" s="152"/>
      <c r="G3807" s="152"/>
      <c r="H3807" s="152"/>
      <c r="I3807" s="152"/>
      <c r="J3807" s="152"/>
    </row>
    <row r="3808" spans="1:10" x14ac:dyDescent="0.25">
      <c r="A3808" s="170" t="s">
        <v>638</v>
      </c>
      <c r="B3808" s="139" t="s">
        <v>1029</v>
      </c>
      <c r="C3808" s="170" t="s">
        <v>1030</v>
      </c>
      <c r="D3808" s="170" t="s">
        <v>1031</v>
      </c>
      <c r="E3808" s="352" t="s">
        <v>1032</v>
      </c>
      <c r="F3808" s="352"/>
      <c r="G3808" s="140" t="s">
        <v>1033</v>
      </c>
      <c r="H3808" s="139" t="s">
        <v>1034</v>
      </c>
      <c r="I3808" s="139" t="s">
        <v>1035</v>
      </c>
      <c r="J3808" s="139" t="s">
        <v>1036</v>
      </c>
    </row>
    <row r="3809" spans="1:10" ht="51" x14ac:dyDescent="0.25">
      <c r="A3809" s="171" t="s">
        <v>1037</v>
      </c>
      <c r="B3809" s="136" t="s">
        <v>697</v>
      </c>
      <c r="C3809" s="171" t="s">
        <v>180</v>
      </c>
      <c r="D3809" s="171" t="s">
        <v>698</v>
      </c>
      <c r="E3809" s="353" t="s">
        <v>1207</v>
      </c>
      <c r="F3809" s="353"/>
      <c r="G3809" s="137" t="s">
        <v>179</v>
      </c>
      <c r="H3809" s="141">
        <v>1</v>
      </c>
      <c r="I3809" s="138">
        <v>40.53</v>
      </c>
      <c r="J3809" s="138">
        <v>40.53</v>
      </c>
    </row>
    <row r="3810" spans="1:10" ht="51" x14ac:dyDescent="0.25">
      <c r="A3810" s="172" t="s">
        <v>1039</v>
      </c>
      <c r="B3810" s="142" t="s">
        <v>1385</v>
      </c>
      <c r="C3810" s="172" t="s">
        <v>180</v>
      </c>
      <c r="D3810" s="172" t="s">
        <v>2688</v>
      </c>
      <c r="E3810" s="350" t="s">
        <v>1042</v>
      </c>
      <c r="F3810" s="350"/>
      <c r="G3810" s="143" t="s">
        <v>184</v>
      </c>
      <c r="H3810" s="144">
        <v>3.1399999999999997E-2</v>
      </c>
      <c r="I3810" s="145">
        <v>345.45</v>
      </c>
      <c r="J3810" s="145">
        <v>10.84</v>
      </c>
    </row>
    <row r="3811" spans="1:10" ht="25.5" x14ac:dyDescent="0.25">
      <c r="A3811" s="172" t="s">
        <v>1039</v>
      </c>
      <c r="B3811" s="142" t="s">
        <v>1298</v>
      </c>
      <c r="C3811" s="172" t="s">
        <v>180</v>
      </c>
      <c r="D3811" s="172" t="s">
        <v>1299</v>
      </c>
      <c r="E3811" s="350" t="s">
        <v>1042</v>
      </c>
      <c r="F3811" s="350"/>
      <c r="G3811" s="143" t="s">
        <v>1043</v>
      </c>
      <c r="H3811" s="144">
        <v>0.78</v>
      </c>
      <c r="I3811" s="145">
        <v>20.81</v>
      </c>
      <c r="J3811" s="145">
        <v>16.23</v>
      </c>
    </row>
    <row r="3812" spans="1:10" ht="25.5" x14ac:dyDescent="0.25">
      <c r="A3812" s="172" t="s">
        <v>1039</v>
      </c>
      <c r="B3812" s="142" t="s">
        <v>1063</v>
      </c>
      <c r="C3812" s="172" t="s">
        <v>180</v>
      </c>
      <c r="D3812" s="172" t="s">
        <v>1064</v>
      </c>
      <c r="E3812" s="350" t="s">
        <v>1042</v>
      </c>
      <c r="F3812" s="350"/>
      <c r="G3812" s="143" t="s">
        <v>1043</v>
      </c>
      <c r="H3812" s="144">
        <v>0.78</v>
      </c>
      <c r="I3812" s="145">
        <v>14.76</v>
      </c>
      <c r="J3812" s="145">
        <v>11.51</v>
      </c>
    </row>
    <row r="3813" spans="1:10" ht="25.5" x14ac:dyDescent="0.25">
      <c r="A3813" s="173" t="s">
        <v>1049</v>
      </c>
      <c r="B3813" s="146" t="s">
        <v>1754</v>
      </c>
      <c r="C3813" s="173" t="s">
        <v>180</v>
      </c>
      <c r="D3813" s="173" t="s">
        <v>2685</v>
      </c>
      <c r="E3813" s="349" t="s">
        <v>1052</v>
      </c>
      <c r="F3813" s="349"/>
      <c r="G3813" s="147" t="s">
        <v>179</v>
      </c>
      <c r="H3813" s="148">
        <v>0.13880000000000001</v>
      </c>
      <c r="I3813" s="149">
        <v>14.08</v>
      </c>
      <c r="J3813" s="149">
        <v>1.95</v>
      </c>
    </row>
    <row r="3814" spans="1:10" x14ac:dyDescent="0.25">
      <c r="A3814" s="169"/>
      <c r="B3814" s="169"/>
      <c r="C3814" s="169"/>
      <c r="D3814" s="169"/>
      <c r="E3814" s="169" t="s">
        <v>1053</v>
      </c>
      <c r="F3814" s="150">
        <v>24.37</v>
      </c>
      <c r="G3814" s="169" t="s">
        <v>1054</v>
      </c>
      <c r="H3814" s="150">
        <v>0</v>
      </c>
      <c r="I3814" s="169" t="s">
        <v>1055</v>
      </c>
      <c r="J3814" s="150">
        <v>24.37</v>
      </c>
    </row>
    <row r="3815" spans="1:10" ht="14.45" customHeight="1" x14ac:dyDescent="0.25">
      <c r="A3815" s="169"/>
      <c r="B3815" s="169"/>
      <c r="C3815" s="169"/>
      <c r="D3815" s="169"/>
      <c r="E3815" s="169" t="s">
        <v>2581</v>
      </c>
      <c r="F3815" s="150">
        <v>0</v>
      </c>
      <c r="G3815" s="169"/>
      <c r="H3815" s="351" t="s">
        <v>2582</v>
      </c>
      <c r="I3815" s="351"/>
      <c r="J3815" s="150">
        <v>40.53</v>
      </c>
    </row>
    <row r="3816" spans="1:10" ht="15.75" thickBot="1" x14ac:dyDescent="0.3">
      <c r="A3816" s="161"/>
      <c r="B3816" s="161"/>
      <c r="C3816" s="161"/>
      <c r="D3816" s="161"/>
      <c r="E3816" s="161"/>
      <c r="F3816" s="161"/>
      <c r="G3816" s="161" t="s">
        <v>1056</v>
      </c>
      <c r="H3816" s="151">
        <v>1050.93</v>
      </c>
      <c r="I3816" s="161" t="s">
        <v>1057</v>
      </c>
      <c r="J3816" s="162">
        <v>42594.19</v>
      </c>
    </row>
    <row r="3817" spans="1:10" ht="15.75" thickTop="1" x14ac:dyDescent="0.25">
      <c r="A3817" s="152"/>
      <c r="B3817" s="152"/>
      <c r="C3817" s="152"/>
      <c r="D3817" s="152"/>
      <c r="E3817" s="152"/>
      <c r="F3817" s="152"/>
      <c r="G3817" s="152"/>
      <c r="H3817" s="152"/>
      <c r="I3817" s="152"/>
      <c r="J3817" s="152"/>
    </row>
    <row r="3818" spans="1:10" x14ac:dyDescent="0.25">
      <c r="A3818" s="170" t="s">
        <v>641</v>
      </c>
      <c r="B3818" s="139" t="s">
        <v>1029</v>
      </c>
      <c r="C3818" s="170" t="s">
        <v>1030</v>
      </c>
      <c r="D3818" s="170" t="s">
        <v>1031</v>
      </c>
      <c r="E3818" s="352" t="s">
        <v>1032</v>
      </c>
      <c r="F3818" s="352"/>
      <c r="G3818" s="140" t="s">
        <v>1033</v>
      </c>
      <c r="H3818" s="139" t="s">
        <v>1034</v>
      </c>
      <c r="I3818" s="139" t="s">
        <v>1035</v>
      </c>
      <c r="J3818" s="139" t="s">
        <v>1036</v>
      </c>
    </row>
    <row r="3819" spans="1:10" ht="63.75" x14ac:dyDescent="0.25">
      <c r="A3819" s="171" t="s">
        <v>1037</v>
      </c>
      <c r="B3819" s="136" t="s">
        <v>699</v>
      </c>
      <c r="C3819" s="171" t="s">
        <v>180</v>
      </c>
      <c r="D3819" s="171" t="s">
        <v>700</v>
      </c>
      <c r="E3819" s="353" t="s">
        <v>1207</v>
      </c>
      <c r="F3819" s="353"/>
      <c r="G3819" s="137" t="s">
        <v>179</v>
      </c>
      <c r="H3819" s="141">
        <v>1</v>
      </c>
      <c r="I3819" s="138">
        <v>21.37</v>
      </c>
      <c r="J3819" s="138">
        <v>21.37</v>
      </c>
    </row>
    <row r="3820" spans="1:10" ht="51" x14ac:dyDescent="0.25">
      <c r="A3820" s="172" t="s">
        <v>1039</v>
      </c>
      <c r="B3820" s="142" t="s">
        <v>1385</v>
      </c>
      <c r="C3820" s="172" t="s">
        <v>180</v>
      </c>
      <c r="D3820" s="172" t="s">
        <v>2688</v>
      </c>
      <c r="E3820" s="350" t="s">
        <v>1042</v>
      </c>
      <c r="F3820" s="350"/>
      <c r="G3820" s="143" t="s">
        <v>184</v>
      </c>
      <c r="H3820" s="144">
        <v>3.7600000000000001E-2</v>
      </c>
      <c r="I3820" s="145">
        <v>345.45</v>
      </c>
      <c r="J3820" s="145">
        <v>12.98</v>
      </c>
    </row>
    <row r="3821" spans="1:10" ht="25.5" x14ac:dyDescent="0.25">
      <c r="A3821" s="172" t="s">
        <v>1039</v>
      </c>
      <c r="B3821" s="142" t="s">
        <v>1298</v>
      </c>
      <c r="C3821" s="172" t="s">
        <v>180</v>
      </c>
      <c r="D3821" s="172" t="s">
        <v>1299</v>
      </c>
      <c r="E3821" s="350" t="s">
        <v>1042</v>
      </c>
      <c r="F3821" s="350"/>
      <c r="G3821" s="143" t="s">
        <v>1043</v>
      </c>
      <c r="H3821" s="144">
        <v>0.32</v>
      </c>
      <c r="I3821" s="145">
        <v>20.81</v>
      </c>
      <c r="J3821" s="145">
        <v>6.65</v>
      </c>
    </row>
    <row r="3822" spans="1:10" ht="25.5" x14ac:dyDescent="0.25">
      <c r="A3822" s="172" t="s">
        <v>1039</v>
      </c>
      <c r="B3822" s="142" t="s">
        <v>1063</v>
      </c>
      <c r="C3822" s="172" t="s">
        <v>180</v>
      </c>
      <c r="D3822" s="172" t="s">
        <v>1064</v>
      </c>
      <c r="E3822" s="350" t="s">
        <v>1042</v>
      </c>
      <c r="F3822" s="350"/>
      <c r="G3822" s="143" t="s">
        <v>1043</v>
      </c>
      <c r="H3822" s="144">
        <v>0.11799999999999999</v>
      </c>
      <c r="I3822" s="145">
        <v>14.76</v>
      </c>
      <c r="J3822" s="145">
        <v>1.74</v>
      </c>
    </row>
    <row r="3823" spans="1:10" x14ac:dyDescent="0.25">
      <c r="A3823" s="169"/>
      <c r="B3823" s="169"/>
      <c r="C3823" s="169"/>
      <c r="D3823" s="169"/>
      <c r="E3823" s="169" t="s">
        <v>1053</v>
      </c>
      <c r="F3823" s="150">
        <v>9.32</v>
      </c>
      <c r="G3823" s="169" t="s">
        <v>1054</v>
      </c>
      <c r="H3823" s="150">
        <v>0</v>
      </c>
      <c r="I3823" s="169" t="s">
        <v>1055</v>
      </c>
      <c r="J3823" s="150">
        <v>9.32</v>
      </c>
    </row>
    <row r="3824" spans="1:10" ht="14.45" customHeight="1" x14ac:dyDescent="0.25">
      <c r="A3824" s="169"/>
      <c r="B3824" s="169"/>
      <c r="C3824" s="169"/>
      <c r="D3824" s="169"/>
      <c r="E3824" s="169" t="s">
        <v>2581</v>
      </c>
      <c r="F3824" s="150">
        <v>0</v>
      </c>
      <c r="G3824" s="169"/>
      <c r="H3824" s="351" t="s">
        <v>2582</v>
      </c>
      <c r="I3824" s="351"/>
      <c r="J3824" s="150">
        <v>21.37</v>
      </c>
    </row>
    <row r="3825" spans="1:10" ht="15.75" thickBot="1" x14ac:dyDescent="0.3">
      <c r="A3825" s="161"/>
      <c r="B3825" s="161"/>
      <c r="C3825" s="161"/>
      <c r="D3825" s="161"/>
      <c r="E3825" s="161"/>
      <c r="F3825" s="161"/>
      <c r="G3825" s="161" t="s">
        <v>1056</v>
      </c>
      <c r="H3825" s="151">
        <v>226.9</v>
      </c>
      <c r="I3825" s="161" t="s">
        <v>1057</v>
      </c>
      <c r="J3825" s="162">
        <v>4848.8500000000004</v>
      </c>
    </row>
    <row r="3826" spans="1:10" ht="15.75" thickTop="1" x14ac:dyDescent="0.25">
      <c r="A3826" s="152"/>
      <c r="B3826" s="152"/>
      <c r="C3826" s="152"/>
      <c r="D3826" s="152"/>
      <c r="E3826" s="152"/>
      <c r="F3826" s="152"/>
      <c r="G3826" s="152"/>
      <c r="H3826" s="152"/>
      <c r="I3826" s="152"/>
      <c r="J3826" s="152"/>
    </row>
    <row r="3827" spans="1:10" x14ac:dyDescent="0.25">
      <c r="A3827" s="170" t="s">
        <v>644</v>
      </c>
      <c r="B3827" s="139" t="s">
        <v>1029</v>
      </c>
      <c r="C3827" s="170" t="s">
        <v>1030</v>
      </c>
      <c r="D3827" s="170" t="s">
        <v>1031</v>
      </c>
      <c r="E3827" s="352" t="s">
        <v>1032</v>
      </c>
      <c r="F3827" s="352"/>
      <c r="G3827" s="140" t="s">
        <v>1033</v>
      </c>
      <c r="H3827" s="139" t="s">
        <v>1034</v>
      </c>
      <c r="I3827" s="139" t="s">
        <v>1035</v>
      </c>
      <c r="J3827" s="139" t="s">
        <v>1036</v>
      </c>
    </row>
    <row r="3828" spans="1:10" ht="63.75" x14ac:dyDescent="0.25">
      <c r="A3828" s="171" t="s">
        <v>1037</v>
      </c>
      <c r="B3828" s="136" t="s">
        <v>701</v>
      </c>
      <c r="C3828" s="171" t="s">
        <v>180</v>
      </c>
      <c r="D3828" s="171" t="s">
        <v>702</v>
      </c>
      <c r="E3828" s="353" t="s">
        <v>1207</v>
      </c>
      <c r="F3828" s="353"/>
      <c r="G3828" s="137" t="s">
        <v>179</v>
      </c>
      <c r="H3828" s="141">
        <v>1</v>
      </c>
      <c r="I3828" s="138">
        <v>25.43</v>
      </c>
      <c r="J3828" s="138">
        <v>25.43</v>
      </c>
    </row>
    <row r="3829" spans="1:10" ht="63.75" x14ac:dyDescent="0.25">
      <c r="A3829" s="172" t="s">
        <v>1039</v>
      </c>
      <c r="B3829" s="142" t="s">
        <v>2086</v>
      </c>
      <c r="C3829" s="172" t="s">
        <v>180</v>
      </c>
      <c r="D3829" s="172" t="s">
        <v>2087</v>
      </c>
      <c r="E3829" s="350" t="s">
        <v>1207</v>
      </c>
      <c r="F3829" s="350"/>
      <c r="G3829" s="143" t="s">
        <v>179</v>
      </c>
      <c r="H3829" s="144">
        <v>0.11210000000000001</v>
      </c>
      <c r="I3829" s="145">
        <v>28.15</v>
      </c>
      <c r="J3829" s="145">
        <v>3.15</v>
      </c>
    </row>
    <row r="3830" spans="1:10" ht="51" x14ac:dyDescent="0.25">
      <c r="A3830" s="172" t="s">
        <v>1039</v>
      </c>
      <c r="B3830" s="142" t="s">
        <v>2088</v>
      </c>
      <c r="C3830" s="172" t="s">
        <v>180</v>
      </c>
      <c r="D3830" s="172" t="s">
        <v>2089</v>
      </c>
      <c r="E3830" s="350" t="s">
        <v>1207</v>
      </c>
      <c r="F3830" s="350"/>
      <c r="G3830" s="143" t="s">
        <v>179</v>
      </c>
      <c r="H3830" s="144">
        <v>0.7339</v>
      </c>
      <c r="I3830" s="145">
        <v>25.28</v>
      </c>
      <c r="J3830" s="145">
        <v>18.55</v>
      </c>
    </row>
    <row r="3831" spans="1:10" ht="63.75" x14ac:dyDescent="0.25">
      <c r="A3831" s="172" t="s">
        <v>1039</v>
      </c>
      <c r="B3831" s="142" t="s">
        <v>2090</v>
      </c>
      <c r="C3831" s="172" t="s">
        <v>180</v>
      </c>
      <c r="D3831" s="172" t="s">
        <v>2091</v>
      </c>
      <c r="E3831" s="350" t="s">
        <v>1207</v>
      </c>
      <c r="F3831" s="350"/>
      <c r="G3831" s="143" t="s">
        <v>179</v>
      </c>
      <c r="H3831" s="144">
        <v>0.154</v>
      </c>
      <c r="I3831" s="145">
        <v>24.25</v>
      </c>
      <c r="J3831" s="145">
        <v>3.73</v>
      </c>
    </row>
    <row r="3832" spans="1:10" x14ac:dyDescent="0.25">
      <c r="A3832" s="169"/>
      <c r="B3832" s="169"/>
      <c r="C3832" s="169"/>
      <c r="D3832" s="169"/>
      <c r="E3832" s="169" t="s">
        <v>1053</v>
      </c>
      <c r="F3832" s="150">
        <v>12.63</v>
      </c>
      <c r="G3832" s="169" t="s">
        <v>1054</v>
      </c>
      <c r="H3832" s="150">
        <v>0</v>
      </c>
      <c r="I3832" s="169" t="s">
        <v>1055</v>
      </c>
      <c r="J3832" s="150">
        <v>12.63</v>
      </c>
    </row>
    <row r="3833" spans="1:10" ht="14.45" customHeight="1" x14ac:dyDescent="0.25">
      <c r="A3833" s="169"/>
      <c r="B3833" s="169"/>
      <c r="C3833" s="169"/>
      <c r="D3833" s="169"/>
      <c r="E3833" s="169" t="s">
        <v>2581</v>
      </c>
      <c r="F3833" s="150">
        <v>0</v>
      </c>
      <c r="G3833" s="169"/>
      <c r="H3833" s="351" t="s">
        <v>2582</v>
      </c>
      <c r="I3833" s="351"/>
      <c r="J3833" s="150">
        <v>25.43</v>
      </c>
    </row>
    <row r="3834" spans="1:10" ht="15.75" thickBot="1" x14ac:dyDescent="0.3">
      <c r="A3834" s="161"/>
      <c r="B3834" s="161"/>
      <c r="C3834" s="161"/>
      <c r="D3834" s="161"/>
      <c r="E3834" s="161"/>
      <c r="F3834" s="161"/>
      <c r="G3834" s="161" t="s">
        <v>1056</v>
      </c>
      <c r="H3834" s="151">
        <v>2252.33</v>
      </c>
      <c r="I3834" s="161" t="s">
        <v>1057</v>
      </c>
      <c r="J3834" s="162">
        <v>57276.75</v>
      </c>
    </row>
    <row r="3835" spans="1:10" ht="15.75" thickTop="1" x14ac:dyDescent="0.25">
      <c r="A3835" s="152"/>
      <c r="B3835" s="152"/>
      <c r="C3835" s="152"/>
      <c r="D3835" s="152"/>
      <c r="E3835" s="152"/>
      <c r="F3835" s="152"/>
      <c r="G3835" s="152"/>
      <c r="H3835" s="152"/>
      <c r="I3835" s="152"/>
      <c r="J3835" s="152"/>
    </row>
    <row r="3836" spans="1:10" x14ac:dyDescent="0.25">
      <c r="A3836" s="170" t="s">
        <v>647</v>
      </c>
      <c r="B3836" s="139" t="s">
        <v>1029</v>
      </c>
      <c r="C3836" s="170" t="s">
        <v>1030</v>
      </c>
      <c r="D3836" s="170" t="s">
        <v>1031</v>
      </c>
      <c r="E3836" s="352" t="s">
        <v>1032</v>
      </c>
      <c r="F3836" s="352"/>
      <c r="G3836" s="140" t="s">
        <v>1033</v>
      </c>
      <c r="H3836" s="139" t="s">
        <v>1034</v>
      </c>
      <c r="I3836" s="139" t="s">
        <v>1035</v>
      </c>
      <c r="J3836" s="139" t="s">
        <v>1036</v>
      </c>
    </row>
    <row r="3837" spans="1:10" ht="25.5" x14ac:dyDescent="0.25">
      <c r="A3837" s="171" t="s">
        <v>1037</v>
      </c>
      <c r="B3837" s="136" t="s">
        <v>703</v>
      </c>
      <c r="C3837" s="171" t="s">
        <v>180</v>
      </c>
      <c r="D3837" s="171" t="s">
        <v>704</v>
      </c>
      <c r="E3837" s="353" t="s">
        <v>1149</v>
      </c>
      <c r="F3837" s="353"/>
      <c r="G3837" s="137" t="s">
        <v>179</v>
      </c>
      <c r="H3837" s="141">
        <v>1</v>
      </c>
      <c r="I3837" s="138">
        <v>11.86</v>
      </c>
      <c r="J3837" s="138">
        <v>11.86</v>
      </c>
    </row>
    <row r="3838" spans="1:10" ht="25.5" x14ac:dyDescent="0.25">
      <c r="A3838" s="172" t="s">
        <v>1039</v>
      </c>
      <c r="B3838" s="142" t="s">
        <v>1061</v>
      </c>
      <c r="C3838" s="172" t="s">
        <v>180</v>
      </c>
      <c r="D3838" s="172" t="s">
        <v>1062</v>
      </c>
      <c r="E3838" s="350" t="s">
        <v>1042</v>
      </c>
      <c r="F3838" s="350"/>
      <c r="G3838" s="143" t="s">
        <v>1043</v>
      </c>
      <c r="H3838" s="144">
        <v>0.312</v>
      </c>
      <c r="I3838" s="145">
        <v>21.91</v>
      </c>
      <c r="J3838" s="145">
        <v>6.83</v>
      </c>
    </row>
    <row r="3839" spans="1:10" ht="25.5" x14ac:dyDescent="0.25">
      <c r="A3839" s="172" t="s">
        <v>1039</v>
      </c>
      <c r="B3839" s="142" t="s">
        <v>1063</v>
      </c>
      <c r="C3839" s="172" t="s">
        <v>180</v>
      </c>
      <c r="D3839" s="172" t="s">
        <v>1064</v>
      </c>
      <c r="E3839" s="350" t="s">
        <v>1042</v>
      </c>
      <c r="F3839" s="350"/>
      <c r="G3839" s="143" t="s">
        <v>1043</v>
      </c>
      <c r="H3839" s="144">
        <v>0.114</v>
      </c>
      <c r="I3839" s="145">
        <v>14.76</v>
      </c>
      <c r="J3839" s="145">
        <v>1.68</v>
      </c>
    </row>
    <row r="3840" spans="1:10" ht="25.5" x14ac:dyDescent="0.25">
      <c r="A3840" s="173" t="s">
        <v>1049</v>
      </c>
      <c r="B3840" s="146" t="s">
        <v>2092</v>
      </c>
      <c r="C3840" s="173" t="s">
        <v>180</v>
      </c>
      <c r="D3840" s="173" t="s">
        <v>2929</v>
      </c>
      <c r="E3840" s="349" t="s">
        <v>1052</v>
      </c>
      <c r="F3840" s="349"/>
      <c r="G3840" s="147" t="s">
        <v>2093</v>
      </c>
      <c r="H3840" s="148">
        <v>4.8899999999999999E-2</v>
      </c>
      <c r="I3840" s="149">
        <v>67.650000000000006</v>
      </c>
      <c r="J3840" s="149">
        <v>3.3</v>
      </c>
    </row>
    <row r="3841" spans="1:10" ht="25.5" x14ac:dyDescent="0.25">
      <c r="A3841" s="173" t="s">
        <v>1049</v>
      </c>
      <c r="B3841" s="146" t="s">
        <v>1371</v>
      </c>
      <c r="C3841" s="173" t="s">
        <v>180</v>
      </c>
      <c r="D3841" s="173" t="s">
        <v>1372</v>
      </c>
      <c r="E3841" s="349" t="s">
        <v>1052</v>
      </c>
      <c r="F3841" s="349"/>
      <c r="G3841" s="147" t="s">
        <v>187</v>
      </c>
      <c r="H3841" s="148">
        <v>0.1</v>
      </c>
      <c r="I3841" s="149">
        <v>0.59</v>
      </c>
      <c r="J3841" s="149">
        <v>0.05</v>
      </c>
    </row>
    <row r="3842" spans="1:10" x14ac:dyDescent="0.25">
      <c r="A3842" s="169"/>
      <c r="B3842" s="169"/>
      <c r="C3842" s="169"/>
      <c r="D3842" s="169"/>
      <c r="E3842" s="169" t="s">
        <v>1053</v>
      </c>
      <c r="F3842" s="150">
        <v>6.66</v>
      </c>
      <c r="G3842" s="169" t="s">
        <v>1054</v>
      </c>
      <c r="H3842" s="150">
        <v>0</v>
      </c>
      <c r="I3842" s="169" t="s">
        <v>1055</v>
      </c>
      <c r="J3842" s="150">
        <v>6.66</v>
      </c>
    </row>
    <row r="3843" spans="1:10" ht="14.45" customHeight="1" x14ac:dyDescent="0.25">
      <c r="A3843" s="169"/>
      <c r="B3843" s="169"/>
      <c r="C3843" s="169"/>
      <c r="D3843" s="169"/>
      <c r="E3843" s="169" t="s">
        <v>2581</v>
      </c>
      <c r="F3843" s="150">
        <v>0</v>
      </c>
      <c r="G3843" s="169"/>
      <c r="H3843" s="351" t="s">
        <v>2582</v>
      </c>
      <c r="I3843" s="351"/>
      <c r="J3843" s="150">
        <v>11.86</v>
      </c>
    </row>
    <row r="3844" spans="1:10" ht="15.75" thickBot="1" x14ac:dyDescent="0.3">
      <c r="A3844" s="161"/>
      <c r="B3844" s="161"/>
      <c r="C3844" s="161"/>
      <c r="D3844" s="161"/>
      <c r="E3844" s="161"/>
      <c r="F3844" s="161"/>
      <c r="G3844" s="161" t="s">
        <v>1056</v>
      </c>
      <c r="H3844" s="151">
        <v>2252.33</v>
      </c>
      <c r="I3844" s="161" t="s">
        <v>1057</v>
      </c>
      <c r="J3844" s="162">
        <v>26712.63</v>
      </c>
    </row>
    <row r="3845" spans="1:10" ht="15.75" thickTop="1" x14ac:dyDescent="0.25">
      <c r="A3845" s="152"/>
      <c r="B3845" s="152"/>
      <c r="C3845" s="152"/>
      <c r="D3845" s="152"/>
      <c r="E3845" s="152"/>
      <c r="F3845" s="152"/>
      <c r="G3845" s="152"/>
      <c r="H3845" s="152"/>
      <c r="I3845" s="152"/>
      <c r="J3845" s="152"/>
    </row>
    <row r="3846" spans="1:10" x14ac:dyDescent="0.25">
      <c r="A3846" s="170" t="s">
        <v>648</v>
      </c>
      <c r="B3846" s="139" t="s">
        <v>1029</v>
      </c>
      <c r="C3846" s="170" t="s">
        <v>1030</v>
      </c>
      <c r="D3846" s="170" t="s">
        <v>1031</v>
      </c>
      <c r="E3846" s="352" t="s">
        <v>1032</v>
      </c>
      <c r="F3846" s="352"/>
      <c r="G3846" s="140" t="s">
        <v>1033</v>
      </c>
      <c r="H3846" s="139" t="s">
        <v>1034</v>
      </c>
      <c r="I3846" s="139" t="s">
        <v>1035</v>
      </c>
      <c r="J3846" s="139" t="s">
        <v>1036</v>
      </c>
    </row>
    <row r="3847" spans="1:10" ht="25.5" x14ac:dyDescent="0.25">
      <c r="A3847" s="171" t="s">
        <v>1037</v>
      </c>
      <c r="B3847" s="136" t="s">
        <v>705</v>
      </c>
      <c r="C3847" s="171" t="s">
        <v>479</v>
      </c>
      <c r="D3847" s="171" t="s">
        <v>2369</v>
      </c>
      <c r="E3847" s="353">
        <v>121</v>
      </c>
      <c r="F3847" s="353"/>
      <c r="G3847" s="137" t="s">
        <v>179</v>
      </c>
      <c r="H3847" s="141">
        <v>1</v>
      </c>
      <c r="I3847" s="138">
        <v>63.72</v>
      </c>
      <c r="J3847" s="138">
        <v>63.72</v>
      </c>
    </row>
    <row r="3848" spans="1:10" ht="25.5" x14ac:dyDescent="0.25">
      <c r="A3848" s="172" t="s">
        <v>1039</v>
      </c>
      <c r="B3848" s="142" t="s">
        <v>1744</v>
      </c>
      <c r="C3848" s="172" t="s">
        <v>180</v>
      </c>
      <c r="D3848" s="172" t="s">
        <v>1745</v>
      </c>
      <c r="E3848" s="350" t="s">
        <v>1042</v>
      </c>
      <c r="F3848" s="350"/>
      <c r="G3848" s="143" t="s">
        <v>1043</v>
      </c>
      <c r="H3848" s="144">
        <v>0.30099999999999999</v>
      </c>
      <c r="I3848" s="145">
        <v>18.02</v>
      </c>
      <c r="J3848" s="145">
        <v>5.42</v>
      </c>
    </row>
    <row r="3849" spans="1:10" ht="25.5" x14ac:dyDescent="0.25">
      <c r="A3849" s="172" t="s">
        <v>1039</v>
      </c>
      <c r="B3849" s="142" t="s">
        <v>2094</v>
      </c>
      <c r="C3849" s="172" t="s">
        <v>180</v>
      </c>
      <c r="D3849" s="172" t="s">
        <v>2095</v>
      </c>
      <c r="E3849" s="350" t="s">
        <v>1042</v>
      </c>
      <c r="F3849" s="350"/>
      <c r="G3849" s="143" t="s">
        <v>1043</v>
      </c>
      <c r="H3849" s="144">
        <v>0.64200000000000002</v>
      </c>
      <c r="I3849" s="145">
        <v>22.8</v>
      </c>
      <c r="J3849" s="145">
        <v>14.63</v>
      </c>
    </row>
    <row r="3850" spans="1:10" x14ac:dyDescent="0.25">
      <c r="A3850" s="173" t="s">
        <v>1049</v>
      </c>
      <c r="B3850" s="146" t="s">
        <v>2930</v>
      </c>
      <c r="C3850" s="173" t="s">
        <v>479</v>
      </c>
      <c r="D3850" s="173" t="s">
        <v>2931</v>
      </c>
      <c r="E3850" s="349" t="s">
        <v>1052</v>
      </c>
      <c r="F3850" s="349"/>
      <c r="G3850" s="147" t="s">
        <v>144</v>
      </c>
      <c r="H3850" s="148">
        <v>6.5</v>
      </c>
      <c r="I3850" s="149">
        <v>3.29</v>
      </c>
      <c r="J3850" s="149">
        <v>21.38</v>
      </c>
    </row>
    <row r="3851" spans="1:10" ht="25.5" x14ac:dyDescent="0.25">
      <c r="A3851" s="173" t="s">
        <v>1049</v>
      </c>
      <c r="B3851" s="146" t="s">
        <v>2932</v>
      </c>
      <c r="C3851" s="173" t="s">
        <v>479</v>
      </c>
      <c r="D3851" s="173" t="s">
        <v>2933</v>
      </c>
      <c r="E3851" s="349" t="s">
        <v>1052</v>
      </c>
      <c r="F3851" s="349"/>
      <c r="G3851" s="147" t="s">
        <v>144</v>
      </c>
      <c r="H3851" s="148">
        <v>0.35</v>
      </c>
      <c r="I3851" s="149">
        <v>25.19</v>
      </c>
      <c r="J3851" s="149">
        <v>8.81</v>
      </c>
    </row>
    <row r="3852" spans="1:10" ht="25.5" x14ac:dyDescent="0.25">
      <c r="A3852" s="173" t="s">
        <v>1049</v>
      </c>
      <c r="B3852" s="146" t="s">
        <v>2096</v>
      </c>
      <c r="C3852" s="173" t="s">
        <v>479</v>
      </c>
      <c r="D3852" s="173" t="s">
        <v>2934</v>
      </c>
      <c r="E3852" s="349" t="s">
        <v>1052</v>
      </c>
      <c r="F3852" s="349"/>
      <c r="G3852" s="147" t="s">
        <v>179</v>
      </c>
      <c r="H3852" s="148">
        <v>1.1000000000000001</v>
      </c>
      <c r="I3852" s="149">
        <v>12.26</v>
      </c>
      <c r="J3852" s="149">
        <v>13.48</v>
      </c>
    </row>
    <row r="3853" spans="1:10" x14ac:dyDescent="0.25">
      <c r="A3853" s="169"/>
      <c r="B3853" s="169"/>
      <c r="C3853" s="169"/>
      <c r="D3853" s="169"/>
      <c r="E3853" s="169" t="s">
        <v>1053</v>
      </c>
      <c r="F3853" s="150">
        <v>16.77</v>
      </c>
      <c r="G3853" s="169" t="s">
        <v>1054</v>
      </c>
      <c r="H3853" s="150">
        <v>0</v>
      </c>
      <c r="I3853" s="169" t="s">
        <v>1055</v>
      </c>
      <c r="J3853" s="150">
        <v>16.77</v>
      </c>
    </row>
    <row r="3854" spans="1:10" ht="14.45" customHeight="1" x14ac:dyDescent="0.25">
      <c r="A3854" s="169"/>
      <c r="B3854" s="169"/>
      <c r="C3854" s="169"/>
      <c r="D3854" s="169"/>
      <c r="E3854" s="169" t="s">
        <v>2581</v>
      </c>
      <c r="F3854" s="150">
        <v>0</v>
      </c>
      <c r="G3854" s="169"/>
      <c r="H3854" s="351" t="s">
        <v>2582</v>
      </c>
      <c r="I3854" s="351"/>
      <c r="J3854" s="150">
        <v>63.72</v>
      </c>
    </row>
    <row r="3855" spans="1:10" ht="15.75" thickBot="1" x14ac:dyDescent="0.3">
      <c r="A3855" s="161"/>
      <c r="B3855" s="161"/>
      <c r="C3855" s="161"/>
      <c r="D3855" s="161"/>
      <c r="E3855" s="161"/>
      <c r="F3855" s="161"/>
      <c r="G3855" s="161" t="s">
        <v>1056</v>
      </c>
      <c r="H3855" s="151">
        <v>307.94</v>
      </c>
      <c r="I3855" s="161" t="s">
        <v>1057</v>
      </c>
      <c r="J3855" s="162">
        <v>19621.93</v>
      </c>
    </row>
    <row r="3856" spans="1:10" ht="15.75" thickTop="1" x14ac:dyDescent="0.25">
      <c r="A3856" s="152"/>
      <c r="B3856" s="152"/>
      <c r="C3856" s="152"/>
      <c r="D3856" s="152"/>
      <c r="E3856" s="152"/>
      <c r="F3856" s="152"/>
      <c r="G3856" s="152"/>
      <c r="H3856" s="152"/>
      <c r="I3856" s="152"/>
      <c r="J3856" s="152"/>
    </row>
    <row r="3857" spans="1:10" x14ac:dyDescent="0.25">
      <c r="A3857" s="170" t="s">
        <v>649</v>
      </c>
      <c r="B3857" s="139" t="s">
        <v>1029</v>
      </c>
      <c r="C3857" s="170" t="s">
        <v>1030</v>
      </c>
      <c r="D3857" s="170" t="s">
        <v>1031</v>
      </c>
      <c r="E3857" s="352" t="s">
        <v>1032</v>
      </c>
      <c r="F3857" s="352"/>
      <c r="G3857" s="140" t="s">
        <v>1033</v>
      </c>
      <c r="H3857" s="139" t="s">
        <v>1034</v>
      </c>
      <c r="I3857" s="139" t="s">
        <v>1035</v>
      </c>
      <c r="J3857" s="139" t="s">
        <v>1036</v>
      </c>
    </row>
    <row r="3858" spans="1:10" ht="51" x14ac:dyDescent="0.25">
      <c r="A3858" s="171" t="s">
        <v>1037</v>
      </c>
      <c r="B3858" s="136" t="s">
        <v>707</v>
      </c>
      <c r="C3858" s="171" t="s">
        <v>180</v>
      </c>
      <c r="D3858" s="171" t="s">
        <v>708</v>
      </c>
      <c r="E3858" s="353" t="s">
        <v>1207</v>
      </c>
      <c r="F3858" s="353"/>
      <c r="G3858" s="137" t="s">
        <v>179</v>
      </c>
      <c r="H3858" s="141">
        <v>1</v>
      </c>
      <c r="I3858" s="138">
        <v>24.66</v>
      </c>
      <c r="J3858" s="138">
        <v>24.66</v>
      </c>
    </row>
    <row r="3859" spans="1:10" ht="51" x14ac:dyDescent="0.25">
      <c r="A3859" s="172" t="s">
        <v>1039</v>
      </c>
      <c r="B3859" s="142" t="s">
        <v>1385</v>
      </c>
      <c r="C3859" s="172" t="s">
        <v>180</v>
      </c>
      <c r="D3859" s="172" t="s">
        <v>2688</v>
      </c>
      <c r="E3859" s="350" t="s">
        <v>1042</v>
      </c>
      <c r="F3859" s="350"/>
      <c r="G3859" s="143" t="s">
        <v>184</v>
      </c>
      <c r="H3859" s="144">
        <v>2.1299999999999999E-2</v>
      </c>
      <c r="I3859" s="145">
        <v>345.45</v>
      </c>
      <c r="J3859" s="145">
        <v>7.35</v>
      </c>
    </row>
    <row r="3860" spans="1:10" ht="25.5" x14ac:dyDescent="0.25">
      <c r="A3860" s="172" t="s">
        <v>1039</v>
      </c>
      <c r="B3860" s="142" t="s">
        <v>1298</v>
      </c>
      <c r="C3860" s="172" t="s">
        <v>180</v>
      </c>
      <c r="D3860" s="172" t="s">
        <v>1299</v>
      </c>
      <c r="E3860" s="350" t="s">
        <v>1042</v>
      </c>
      <c r="F3860" s="350"/>
      <c r="G3860" s="143" t="s">
        <v>1043</v>
      </c>
      <c r="H3860" s="144">
        <v>0.66</v>
      </c>
      <c r="I3860" s="145">
        <v>20.81</v>
      </c>
      <c r="J3860" s="145">
        <v>13.73</v>
      </c>
    </row>
    <row r="3861" spans="1:10" ht="25.5" x14ac:dyDescent="0.25">
      <c r="A3861" s="172" t="s">
        <v>1039</v>
      </c>
      <c r="B3861" s="142" t="s">
        <v>1063</v>
      </c>
      <c r="C3861" s="172" t="s">
        <v>180</v>
      </c>
      <c r="D3861" s="172" t="s">
        <v>1064</v>
      </c>
      <c r="E3861" s="350" t="s">
        <v>1042</v>
      </c>
      <c r="F3861" s="350"/>
      <c r="G3861" s="143" t="s">
        <v>1043</v>
      </c>
      <c r="H3861" s="144">
        <v>0.24299999999999999</v>
      </c>
      <c r="I3861" s="145">
        <v>14.76</v>
      </c>
      <c r="J3861" s="145">
        <v>3.58</v>
      </c>
    </row>
    <row r="3862" spans="1:10" x14ac:dyDescent="0.25">
      <c r="A3862" s="169"/>
      <c r="B3862" s="169"/>
      <c r="C3862" s="169"/>
      <c r="D3862" s="169"/>
      <c r="E3862" s="169" t="s">
        <v>1053</v>
      </c>
      <c r="F3862" s="150">
        <v>15.56</v>
      </c>
      <c r="G3862" s="169" t="s">
        <v>1054</v>
      </c>
      <c r="H3862" s="150">
        <v>0</v>
      </c>
      <c r="I3862" s="169" t="s">
        <v>1055</v>
      </c>
      <c r="J3862" s="150">
        <v>15.56</v>
      </c>
    </row>
    <row r="3863" spans="1:10" ht="14.45" customHeight="1" x14ac:dyDescent="0.25">
      <c r="A3863" s="169"/>
      <c r="B3863" s="169"/>
      <c r="C3863" s="169"/>
      <c r="D3863" s="169"/>
      <c r="E3863" s="169" t="s">
        <v>2581</v>
      </c>
      <c r="F3863" s="150">
        <v>0</v>
      </c>
      <c r="G3863" s="169"/>
      <c r="H3863" s="351" t="s">
        <v>2582</v>
      </c>
      <c r="I3863" s="351"/>
      <c r="J3863" s="150">
        <v>24.66</v>
      </c>
    </row>
    <row r="3864" spans="1:10" ht="15.75" thickBot="1" x14ac:dyDescent="0.3">
      <c r="A3864" s="161"/>
      <c r="B3864" s="161"/>
      <c r="C3864" s="161"/>
      <c r="D3864" s="161"/>
      <c r="E3864" s="161"/>
      <c r="F3864" s="161"/>
      <c r="G3864" s="161" t="s">
        <v>1056</v>
      </c>
      <c r="H3864" s="151">
        <v>394.37</v>
      </c>
      <c r="I3864" s="161" t="s">
        <v>1057</v>
      </c>
      <c r="J3864" s="162">
        <v>9725.16</v>
      </c>
    </row>
    <row r="3865" spans="1:10" ht="15.75" thickTop="1" x14ac:dyDescent="0.25">
      <c r="A3865" s="152"/>
      <c r="B3865" s="152"/>
      <c r="C3865" s="152"/>
      <c r="D3865" s="152"/>
      <c r="E3865" s="152"/>
      <c r="F3865" s="152"/>
      <c r="G3865" s="152"/>
      <c r="H3865" s="152"/>
      <c r="I3865" s="152"/>
      <c r="J3865" s="152"/>
    </row>
    <row r="3866" spans="1:10" x14ac:dyDescent="0.25">
      <c r="A3866" s="170" t="s">
        <v>652</v>
      </c>
      <c r="B3866" s="139" t="s">
        <v>1029</v>
      </c>
      <c r="C3866" s="170" t="s">
        <v>1030</v>
      </c>
      <c r="D3866" s="170" t="s">
        <v>1031</v>
      </c>
      <c r="E3866" s="352" t="s">
        <v>1032</v>
      </c>
      <c r="F3866" s="352"/>
      <c r="G3866" s="140" t="s">
        <v>1033</v>
      </c>
      <c r="H3866" s="139" t="s">
        <v>1034</v>
      </c>
      <c r="I3866" s="139" t="s">
        <v>1035</v>
      </c>
      <c r="J3866" s="139" t="s">
        <v>1036</v>
      </c>
    </row>
    <row r="3867" spans="1:10" ht="39.6" customHeight="1" x14ac:dyDescent="0.25">
      <c r="A3867" s="171" t="s">
        <v>1037</v>
      </c>
      <c r="B3867" s="136" t="s">
        <v>710</v>
      </c>
      <c r="C3867" s="171" t="s">
        <v>180</v>
      </c>
      <c r="D3867" s="171" t="s">
        <v>711</v>
      </c>
      <c r="E3867" s="353" t="s">
        <v>1207</v>
      </c>
      <c r="F3867" s="353"/>
      <c r="G3867" s="137" t="s">
        <v>179</v>
      </c>
      <c r="H3867" s="141">
        <v>1</v>
      </c>
      <c r="I3867" s="138">
        <v>19.27</v>
      </c>
      <c r="J3867" s="138">
        <v>19.27</v>
      </c>
    </row>
    <row r="3868" spans="1:10" ht="25.5" x14ac:dyDescent="0.25">
      <c r="A3868" s="172" t="s">
        <v>1039</v>
      </c>
      <c r="B3868" s="142" t="s">
        <v>2097</v>
      </c>
      <c r="C3868" s="172" t="s">
        <v>180</v>
      </c>
      <c r="D3868" s="172" t="s">
        <v>2098</v>
      </c>
      <c r="E3868" s="350" t="s">
        <v>1042</v>
      </c>
      <c r="F3868" s="350"/>
      <c r="G3868" s="143" t="s">
        <v>1043</v>
      </c>
      <c r="H3868" s="144">
        <v>0.37</v>
      </c>
      <c r="I3868" s="145">
        <v>20.68</v>
      </c>
      <c r="J3868" s="145">
        <v>7.65</v>
      </c>
    </row>
    <row r="3869" spans="1:10" ht="25.5" x14ac:dyDescent="0.25">
      <c r="A3869" s="172" t="s">
        <v>1039</v>
      </c>
      <c r="B3869" s="142" t="s">
        <v>1063</v>
      </c>
      <c r="C3869" s="172" t="s">
        <v>180</v>
      </c>
      <c r="D3869" s="172" t="s">
        <v>1064</v>
      </c>
      <c r="E3869" s="350" t="s">
        <v>1042</v>
      </c>
      <c r="F3869" s="350"/>
      <c r="G3869" s="143" t="s">
        <v>1043</v>
      </c>
      <c r="H3869" s="144">
        <v>0.08</v>
      </c>
      <c r="I3869" s="145">
        <v>14.76</v>
      </c>
      <c r="J3869" s="145">
        <v>1.18</v>
      </c>
    </row>
    <row r="3870" spans="1:10" x14ac:dyDescent="0.25">
      <c r="A3870" s="173" t="s">
        <v>1049</v>
      </c>
      <c r="B3870" s="146" t="s">
        <v>2099</v>
      </c>
      <c r="C3870" s="173" t="s">
        <v>180</v>
      </c>
      <c r="D3870" s="173" t="s">
        <v>2100</v>
      </c>
      <c r="E3870" s="349" t="s">
        <v>1052</v>
      </c>
      <c r="F3870" s="349"/>
      <c r="G3870" s="147" t="s">
        <v>144</v>
      </c>
      <c r="H3870" s="148">
        <v>17.13</v>
      </c>
      <c r="I3870" s="149">
        <v>0.61</v>
      </c>
      <c r="J3870" s="149">
        <v>10.44</v>
      </c>
    </row>
    <row r="3871" spans="1:10" x14ac:dyDescent="0.25">
      <c r="A3871" s="169"/>
      <c r="B3871" s="169"/>
      <c r="C3871" s="169"/>
      <c r="D3871" s="169"/>
      <c r="E3871" s="169" t="s">
        <v>1053</v>
      </c>
      <c r="F3871" s="150">
        <v>7.25</v>
      </c>
      <c r="G3871" s="169" t="s">
        <v>1054</v>
      </c>
      <c r="H3871" s="150">
        <v>0</v>
      </c>
      <c r="I3871" s="169" t="s">
        <v>1055</v>
      </c>
      <c r="J3871" s="150">
        <v>7.25</v>
      </c>
    </row>
    <row r="3872" spans="1:10" ht="14.45" customHeight="1" x14ac:dyDescent="0.25">
      <c r="A3872" s="169"/>
      <c r="B3872" s="169"/>
      <c r="C3872" s="169"/>
      <c r="D3872" s="169"/>
      <c r="E3872" s="169" t="s">
        <v>2581</v>
      </c>
      <c r="F3872" s="150">
        <v>0</v>
      </c>
      <c r="G3872" s="169"/>
      <c r="H3872" s="351" t="s">
        <v>2582</v>
      </c>
      <c r="I3872" s="351"/>
      <c r="J3872" s="150">
        <v>19.27</v>
      </c>
    </row>
    <row r="3873" spans="1:10" ht="15.75" thickBot="1" x14ac:dyDescent="0.3">
      <c r="A3873" s="161"/>
      <c r="B3873" s="161"/>
      <c r="C3873" s="161"/>
      <c r="D3873" s="161"/>
      <c r="E3873" s="161"/>
      <c r="F3873" s="161"/>
      <c r="G3873" s="161" t="s">
        <v>1056</v>
      </c>
      <c r="H3873" s="151">
        <v>813.35</v>
      </c>
      <c r="I3873" s="161" t="s">
        <v>1057</v>
      </c>
      <c r="J3873" s="162">
        <v>15673.25</v>
      </c>
    </row>
    <row r="3874" spans="1:10" ht="15.75" thickTop="1" x14ac:dyDescent="0.25">
      <c r="A3874" s="152"/>
      <c r="B3874" s="152"/>
      <c r="C3874" s="152"/>
      <c r="D3874" s="152"/>
      <c r="E3874" s="152"/>
      <c r="F3874" s="152"/>
      <c r="G3874" s="152"/>
      <c r="H3874" s="152"/>
      <c r="I3874" s="152"/>
      <c r="J3874" s="152"/>
    </row>
    <row r="3875" spans="1:10" x14ac:dyDescent="0.25">
      <c r="A3875" s="170" t="s">
        <v>653</v>
      </c>
      <c r="B3875" s="139" t="s">
        <v>1029</v>
      </c>
      <c r="C3875" s="170" t="s">
        <v>1030</v>
      </c>
      <c r="D3875" s="170" t="s">
        <v>1031</v>
      </c>
      <c r="E3875" s="352" t="s">
        <v>1032</v>
      </c>
      <c r="F3875" s="352"/>
      <c r="G3875" s="140" t="s">
        <v>1033</v>
      </c>
      <c r="H3875" s="139" t="s">
        <v>1034</v>
      </c>
      <c r="I3875" s="139" t="s">
        <v>1035</v>
      </c>
      <c r="J3875" s="139" t="s">
        <v>1036</v>
      </c>
    </row>
    <row r="3876" spans="1:10" ht="39.6" customHeight="1" x14ac:dyDescent="0.25">
      <c r="A3876" s="171" t="s">
        <v>1037</v>
      </c>
      <c r="B3876" s="136" t="s">
        <v>713</v>
      </c>
      <c r="C3876" s="171" t="s">
        <v>180</v>
      </c>
      <c r="D3876" s="171" t="s">
        <v>714</v>
      </c>
      <c r="E3876" s="353" t="s">
        <v>1207</v>
      </c>
      <c r="F3876" s="353"/>
      <c r="G3876" s="137" t="s">
        <v>179</v>
      </c>
      <c r="H3876" s="141">
        <v>1</v>
      </c>
      <c r="I3876" s="138">
        <v>3.39</v>
      </c>
      <c r="J3876" s="138">
        <v>3.39</v>
      </c>
    </row>
    <row r="3877" spans="1:10" ht="38.25" x14ac:dyDescent="0.25">
      <c r="A3877" s="172" t="s">
        <v>1039</v>
      </c>
      <c r="B3877" s="142" t="s">
        <v>2101</v>
      </c>
      <c r="C3877" s="172" t="s">
        <v>180</v>
      </c>
      <c r="D3877" s="172" t="s">
        <v>2935</v>
      </c>
      <c r="E3877" s="350" t="s">
        <v>1042</v>
      </c>
      <c r="F3877" s="350"/>
      <c r="G3877" s="143" t="s">
        <v>184</v>
      </c>
      <c r="H3877" s="144">
        <v>1.5E-3</v>
      </c>
      <c r="I3877" s="145">
        <v>1704.07</v>
      </c>
      <c r="J3877" s="145">
        <v>2.5499999999999998</v>
      </c>
    </row>
    <row r="3878" spans="1:10" ht="25.5" x14ac:dyDescent="0.25">
      <c r="A3878" s="172" t="s">
        <v>1039</v>
      </c>
      <c r="B3878" s="142" t="s">
        <v>1298</v>
      </c>
      <c r="C3878" s="172" t="s">
        <v>180</v>
      </c>
      <c r="D3878" s="172" t="s">
        <v>1299</v>
      </c>
      <c r="E3878" s="350" t="s">
        <v>1042</v>
      </c>
      <c r="F3878" s="350"/>
      <c r="G3878" s="143" t="s">
        <v>1043</v>
      </c>
      <c r="H3878" s="144">
        <v>3.7999999999999999E-2</v>
      </c>
      <c r="I3878" s="145">
        <v>20.81</v>
      </c>
      <c r="J3878" s="145">
        <v>0.79</v>
      </c>
    </row>
    <row r="3879" spans="1:10" ht="25.5" x14ac:dyDescent="0.25">
      <c r="A3879" s="172" t="s">
        <v>1039</v>
      </c>
      <c r="B3879" s="142" t="s">
        <v>1063</v>
      </c>
      <c r="C3879" s="172" t="s">
        <v>180</v>
      </c>
      <c r="D3879" s="172" t="s">
        <v>1064</v>
      </c>
      <c r="E3879" s="350" t="s">
        <v>1042</v>
      </c>
      <c r="F3879" s="350"/>
      <c r="G3879" s="143" t="s">
        <v>1043</v>
      </c>
      <c r="H3879" s="144">
        <v>3.8E-3</v>
      </c>
      <c r="I3879" s="145">
        <v>14.76</v>
      </c>
      <c r="J3879" s="145">
        <v>0.05</v>
      </c>
    </row>
    <row r="3880" spans="1:10" x14ac:dyDescent="0.25">
      <c r="A3880" s="169"/>
      <c r="B3880" s="169"/>
      <c r="C3880" s="169"/>
      <c r="D3880" s="169"/>
      <c r="E3880" s="169" t="s">
        <v>1053</v>
      </c>
      <c r="F3880" s="150">
        <v>0.79</v>
      </c>
      <c r="G3880" s="169" t="s">
        <v>1054</v>
      </c>
      <c r="H3880" s="150">
        <v>0</v>
      </c>
      <c r="I3880" s="169" t="s">
        <v>1055</v>
      </c>
      <c r="J3880" s="150">
        <v>0.79</v>
      </c>
    </row>
    <row r="3881" spans="1:10" ht="14.45" customHeight="1" x14ac:dyDescent="0.25">
      <c r="A3881" s="169"/>
      <c r="B3881" s="169"/>
      <c r="C3881" s="169"/>
      <c r="D3881" s="169"/>
      <c r="E3881" s="169" t="s">
        <v>2581</v>
      </c>
      <c r="F3881" s="150">
        <v>0</v>
      </c>
      <c r="G3881" s="169"/>
      <c r="H3881" s="351" t="s">
        <v>2582</v>
      </c>
      <c r="I3881" s="351"/>
      <c r="J3881" s="150">
        <v>3.39</v>
      </c>
    </row>
    <row r="3882" spans="1:10" ht="15.75" thickBot="1" x14ac:dyDescent="0.3">
      <c r="A3882" s="161"/>
      <c r="B3882" s="161"/>
      <c r="C3882" s="161"/>
      <c r="D3882" s="161"/>
      <c r="E3882" s="161"/>
      <c r="F3882" s="161"/>
      <c r="G3882" s="161" t="s">
        <v>1056</v>
      </c>
      <c r="H3882" s="151">
        <v>394.37</v>
      </c>
      <c r="I3882" s="161" t="s">
        <v>1057</v>
      </c>
      <c r="J3882" s="162">
        <v>1336.91</v>
      </c>
    </row>
    <row r="3883" spans="1:10" ht="15.75" thickTop="1" x14ac:dyDescent="0.25">
      <c r="A3883" s="152"/>
      <c r="B3883" s="152"/>
      <c r="C3883" s="152"/>
      <c r="D3883" s="152"/>
      <c r="E3883" s="152"/>
      <c r="F3883" s="152"/>
      <c r="G3883" s="152"/>
      <c r="H3883" s="152"/>
      <c r="I3883" s="152"/>
      <c r="J3883" s="152"/>
    </row>
    <row r="3884" spans="1:10" x14ac:dyDescent="0.25">
      <c r="A3884" s="170" t="s">
        <v>656</v>
      </c>
      <c r="B3884" s="139" t="s">
        <v>1029</v>
      </c>
      <c r="C3884" s="170" t="s">
        <v>1030</v>
      </c>
      <c r="D3884" s="170" t="s">
        <v>1031</v>
      </c>
      <c r="E3884" s="352" t="s">
        <v>1032</v>
      </c>
      <c r="F3884" s="352"/>
      <c r="G3884" s="140" t="s">
        <v>1033</v>
      </c>
      <c r="H3884" s="139" t="s">
        <v>1034</v>
      </c>
      <c r="I3884" s="139" t="s">
        <v>1035</v>
      </c>
      <c r="J3884" s="139" t="s">
        <v>1036</v>
      </c>
    </row>
    <row r="3885" spans="1:10" ht="38.25" x14ac:dyDescent="0.25">
      <c r="A3885" s="171" t="s">
        <v>1037</v>
      </c>
      <c r="B3885" s="136" t="s">
        <v>290</v>
      </c>
      <c r="C3885" s="171" t="s">
        <v>180</v>
      </c>
      <c r="D3885" s="171" t="s">
        <v>175</v>
      </c>
      <c r="E3885" s="353" t="s">
        <v>1042</v>
      </c>
      <c r="F3885" s="353"/>
      <c r="G3885" s="137" t="s">
        <v>179</v>
      </c>
      <c r="H3885" s="141">
        <v>1</v>
      </c>
      <c r="I3885" s="138">
        <v>8.0299999999999994</v>
      </c>
      <c r="J3885" s="138">
        <v>8.0299999999999994</v>
      </c>
    </row>
    <row r="3886" spans="1:10" ht="51" x14ac:dyDescent="0.25">
      <c r="A3886" s="172" t="s">
        <v>1039</v>
      </c>
      <c r="B3886" s="142" t="s">
        <v>2936</v>
      </c>
      <c r="C3886" s="172" t="s">
        <v>180</v>
      </c>
      <c r="D3886" s="172" t="s">
        <v>2937</v>
      </c>
      <c r="E3886" s="350" t="s">
        <v>1042</v>
      </c>
      <c r="F3886" s="350"/>
      <c r="G3886" s="143" t="s">
        <v>2938</v>
      </c>
      <c r="H3886" s="144">
        <v>0.16730700000000001</v>
      </c>
      <c r="I3886" s="145">
        <v>9.0299999999999994</v>
      </c>
      <c r="J3886" s="145">
        <v>1.51</v>
      </c>
    </row>
    <row r="3887" spans="1:10" ht="25.5" x14ac:dyDescent="0.25">
      <c r="A3887" s="172" t="s">
        <v>1039</v>
      </c>
      <c r="B3887" s="142" t="s">
        <v>2102</v>
      </c>
      <c r="C3887" s="172" t="s">
        <v>180</v>
      </c>
      <c r="D3887" s="172" t="s">
        <v>2103</v>
      </c>
      <c r="E3887" s="350" t="s">
        <v>1042</v>
      </c>
      <c r="F3887" s="350"/>
      <c r="G3887" s="143" t="s">
        <v>1043</v>
      </c>
      <c r="H3887" s="144">
        <v>0.29509999999999997</v>
      </c>
      <c r="I3887" s="145">
        <v>19.170000000000002</v>
      </c>
      <c r="J3887" s="145">
        <v>5.65</v>
      </c>
    </row>
    <row r="3888" spans="1:10" ht="25.5" x14ac:dyDescent="0.25">
      <c r="A3888" s="172" t="s">
        <v>1039</v>
      </c>
      <c r="B3888" s="142" t="s">
        <v>1063</v>
      </c>
      <c r="C3888" s="172" t="s">
        <v>180</v>
      </c>
      <c r="D3888" s="172" t="s">
        <v>1064</v>
      </c>
      <c r="E3888" s="350" t="s">
        <v>1042</v>
      </c>
      <c r="F3888" s="350"/>
      <c r="G3888" s="143" t="s">
        <v>1043</v>
      </c>
      <c r="H3888" s="144">
        <v>5.8999999999999997E-2</v>
      </c>
      <c r="I3888" s="145">
        <v>14.76</v>
      </c>
      <c r="J3888" s="145">
        <v>0.87</v>
      </c>
    </row>
    <row r="3889" spans="1:10" x14ac:dyDescent="0.25">
      <c r="A3889" s="169"/>
      <c r="B3889" s="169"/>
      <c r="C3889" s="169"/>
      <c r="D3889" s="169"/>
      <c r="E3889" s="169" t="s">
        <v>1053</v>
      </c>
      <c r="F3889" s="150">
        <v>6.66</v>
      </c>
      <c r="G3889" s="169" t="s">
        <v>1054</v>
      </c>
      <c r="H3889" s="150">
        <v>0</v>
      </c>
      <c r="I3889" s="169" t="s">
        <v>1055</v>
      </c>
      <c r="J3889" s="150">
        <v>6.66</v>
      </c>
    </row>
    <row r="3890" spans="1:10" ht="14.45" customHeight="1" x14ac:dyDescent="0.25">
      <c r="A3890" s="169"/>
      <c r="B3890" s="169"/>
      <c r="C3890" s="169"/>
      <c r="D3890" s="169"/>
      <c r="E3890" s="169" t="s">
        <v>2581</v>
      </c>
      <c r="F3890" s="150">
        <v>0</v>
      </c>
      <c r="G3890" s="169"/>
      <c r="H3890" s="351" t="s">
        <v>2582</v>
      </c>
      <c r="I3890" s="351"/>
      <c r="J3890" s="150">
        <v>8.0299999999999994</v>
      </c>
    </row>
    <row r="3891" spans="1:10" ht="15.75" thickBot="1" x14ac:dyDescent="0.3">
      <c r="A3891" s="161"/>
      <c r="B3891" s="161"/>
      <c r="C3891" s="161"/>
      <c r="D3891" s="161"/>
      <c r="E3891" s="161"/>
      <c r="F3891" s="161"/>
      <c r="G3891" s="161" t="s">
        <v>1056</v>
      </c>
      <c r="H3891" s="151">
        <v>1017.86</v>
      </c>
      <c r="I3891" s="161" t="s">
        <v>1057</v>
      </c>
      <c r="J3891" s="162">
        <v>8173.41</v>
      </c>
    </row>
    <row r="3892" spans="1:10" ht="15.75" thickTop="1" x14ac:dyDescent="0.25">
      <c r="A3892" s="152"/>
      <c r="B3892" s="152"/>
      <c r="C3892" s="152"/>
      <c r="D3892" s="152"/>
      <c r="E3892" s="152"/>
      <c r="F3892" s="152"/>
      <c r="G3892" s="152"/>
      <c r="H3892" s="152"/>
      <c r="I3892" s="152"/>
      <c r="J3892" s="152"/>
    </row>
    <row r="3893" spans="1:10" x14ac:dyDescent="0.25">
      <c r="A3893" s="170" t="s">
        <v>657</v>
      </c>
      <c r="B3893" s="139" t="s">
        <v>1029</v>
      </c>
      <c r="C3893" s="170" t="s">
        <v>1030</v>
      </c>
      <c r="D3893" s="170" t="s">
        <v>1031</v>
      </c>
      <c r="E3893" s="352" t="s">
        <v>1032</v>
      </c>
      <c r="F3893" s="352"/>
      <c r="G3893" s="140" t="s">
        <v>1033</v>
      </c>
      <c r="H3893" s="139" t="s">
        <v>1034</v>
      </c>
      <c r="I3893" s="139" t="s">
        <v>1035</v>
      </c>
      <c r="J3893" s="139" t="s">
        <v>1036</v>
      </c>
    </row>
    <row r="3894" spans="1:10" ht="38.25" x14ac:dyDescent="0.25">
      <c r="A3894" s="171" t="s">
        <v>1037</v>
      </c>
      <c r="B3894" s="136" t="s">
        <v>2370</v>
      </c>
      <c r="C3894" s="171" t="s">
        <v>186</v>
      </c>
      <c r="D3894" s="171" t="s">
        <v>2371</v>
      </c>
      <c r="E3894" s="353" t="s">
        <v>1263</v>
      </c>
      <c r="F3894" s="353"/>
      <c r="G3894" s="137" t="s">
        <v>2372</v>
      </c>
      <c r="H3894" s="141">
        <v>1</v>
      </c>
      <c r="I3894" s="138">
        <v>3.75</v>
      </c>
      <c r="J3894" s="138">
        <v>3.75</v>
      </c>
    </row>
    <row r="3895" spans="1:10" ht="38.25" x14ac:dyDescent="0.25">
      <c r="A3895" s="173" t="s">
        <v>1049</v>
      </c>
      <c r="B3895" s="146" t="s">
        <v>2939</v>
      </c>
      <c r="C3895" s="173" t="s">
        <v>186</v>
      </c>
      <c r="D3895" s="173" t="s">
        <v>2940</v>
      </c>
      <c r="E3895" s="349" t="s">
        <v>1052</v>
      </c>
      <c r="F3895" s="349"/>
      <c r="G3895" s="147" t="s">
        <v>2941</v>
      </c>
      <c r="H3895" s="148">
        <v>1</v>
      </c>
      <c r="I3895" s="149">
        <v>3.75</v>
      </c>
      <c r="J3895" s="149">
        <v>3.75</v>
      </c>
    </row>
    <row r="3896" spans="1:10" x14ac:dyDescent="0.25">
      <c r="A3896" s="169"/>
      <c r="B3896" s="169"/>
      <c r="C3896" s="169"/>
      <c r="D3896" s="169"/>
      <c r="E3896" s="169" t="s">
        <v>1053</v>
      </c>
      <c r="F3896" s="150">
        <v>0</v>
      </c>
      <c r="G3896" s="169" t="s">
        <v>1054</v>
      </c>
      <c r="H3896" s="150">
        <v>0</v>
      </c>
      <c r="I3896" s="169" t="s">
        <v>1055</v>
      </c>
      <c r="J3896" s="150">
        <v>0</v>
      </c>
    </row>
    <row r="3897" spans="1:10" ht="14.45" customHeight="1" x14ac:dyDescent="0.25">
      <c r="A3897" s="169"/>
      <c r="B3897" s="169"/>
      <c r="C3897" s="169"/>
      <c r="D3897" s="169"/>
      <c r="E3897" s="169" t="s">
        <v>2581</v>
      </c>
      <c r="F3897" s="150">
        <v>0</v>
      </c>
      <c r="G3897" s="169"/>
      <c r="H3897" s="351" t="s">
        <v>2582</v>
      </c>
      <c r="I3897" s="351"/>
      <c r="J3897" s="150">
        <v>3.75</v>
      </c>
    </row>
    <row r="3898" spans="1:10" ht="15.75" thickBot="1" x14ac:dyDescent="0.3">
      <c r="A3898" s="161"/>
      <c r="B3898" s="161"/>
      <c r="C3898" s="161"/>
      <c r="D3898" s="161"/>
      <c r="E3898" s="161"/>
      <c r="F3898" s="161"/>
      <c r="G3898" s="161" t="s">
        <v>1056</v>
      </c>
      <c r="H3898" s="151">
        <v>1017.86</v>
      </c>
      <c r="I3898" s="161" t="s">
        <v>1057</v>
      </c>
      <c r="J3898" s="162">
        <v>3816.97</v>
      </c>
    </row>
    <row r="3899" spans="1:10" ht="15.75" thickTop="1" x14ac:dyDescent="0.25">
      <c r="A3899" s="152"/>
      <c r="B3899" s="152"/>
      <c r="C3899" s="152"/>
      <c r="D3899" s="152"/>
      <c r="E3899" s="152"/>
      <c r="F3899" s="152"/>
      <c r="G3899" s="152"/>
      <c r="H3899" s="152"/>
      <c r="I3899" s="152"/>
      <c r="J3899" s="152"/>
    </row>
    <row r="3900" spans="1:10" x14ac:dyDescent="0.25">
      <c r="A3900" s="174" t="s">
        <v>2080</v>
      </c>
      <c r="B3900" s="174"/>
      <c r="C3900" s="174"/>
      <c r="D3900" s="174" t="s">
        <v>19</v>
      </c>
      <c r="E3900" s="174"/>
      <c r="F3900" s="354"/>
      <c r="G3900" s="354"/>
      <c r="H3900" s="166"/>
      <c r="I3900" s="174"/>
      <c r="J3900" s="167">
        <v>65301.62</v>
      </c>
    </row>
    <row r="3901" spans="1:10" x14ac:dyDescent="0.25">
      <c r="A3901" s="170" t="s">
        <v>278</v>
      </c>
      <c r="B3901" s="139" t="s">
        <v>1029</v>
      </c>
      <c r="C3901" s="170" t="s">
        <v>1030</v>
      </c>
      <c r="D3901" s="170" t="s">
        <v>1031</v>
      </c>
      <c r="E3901" s="352" t="s">
        <v>1032</v>
      </c>
      <c r="F3901" s="352"/>
      <c r="G3901" s="140" t="s">
        <v>1033</v>
      </c>
      <c r="H3901" s="139" t="s">
        <v>1034</v>
      </c>
      <c r="I3901" s="139" t="s">
        <v>1035</v>
      </c>
      <c r="J3901" s="139" t="s">
        <v>1036</v>
      </c>
    </row>
    <row r="3902" spans="1:10" ht="25.5" x14ac:dyDescent="0.25">
      <c r="A3902" s="171" t="s">
        <v>1037</v>
      </c>
      <c r="B3902" s="136" t="s">
        <v>717</v>
      </c>
      <c r="C3902" s="171" t="s">
        <v>180</v>
      </c>
      <c r="D3902" s="171" t="s">
        <v>718</v>
      </c>
      <c r="E3902" s="353" t="s">
        <v>1149</v>
      </c>
      <c r="F3902" s="353"/>
      <c r="G3902" s="137" t="s">
        <v>179</v>
      </c>
      <c r="H3902" s="141">
        <v>1</v>
      </c>
      <c r="I3902" s="138">
        <v>2.92</v>
      </c>
      <c r="J3902" s="138">
        <v>2.92</v>
      </c>
    </row>
    <row r="3903" spans="1:10" ht="25.5" x14ac:dyDescent="0.25">
      <c r="A3903" s="172" t="s">
        <v>1039</v>
      </c>
      <c r="B3903" s="142" t="s">
        <v>1061</v>
      </c>
      <c r="C3903" s="172" t="s">
        <v>180</v>
      </c>
      <c r="D3903" s="172" t="s">
        <v>1062</v>
      </c>
      <c r="E3903" s="350" t="s">
        <v>1042</v>
      </c>
      <c r="F3903" s="350"/>
      <c r="G3903" s="143" t="s">
        <v>1043</v>
      </c>
      <c r="H3903" s="144">
        <v>2.7E-2</v>
      </c>
      <c r="I3903" s="145">
        <v>21.91</v>
      </c>
      <c r="J3903" s="145">
        <v>0.59</v>
      </c>
    </row>
    <row r="3904" spans="1:10" ht="25.5" x14ac:dyDescent="0.25">
      <c r="A3904" s="172" t="s">
        <v>1039</v>
      </c>
      <c r="B3904" s="142" t="s">
        <v>1063</v>
      </c>
      <c r="C3904" s="172" t="s">
        <v>180</v>
      </c>
      <c r="D3904" s="172" t="s">
        <v>1064</v>
      </c>
      <c r="E3904" s="350" t="s">
        <v>1042</v>
      </c>
      <c r="F3904" s="350"/>
      <c r="G3904" s="143" t="s">
        <v>1043</v>
      </c>
      <c r="H3904" s="144">
        <v>0.01</v>
      </c>
      <c r="I3904" s="145">
        <v>14.76</v>
      </c>
      <c r="J3904" s="145">
        <v>0.14000000000000001</v>
      </c>
    </row>
    <row r="3905" spans="1:10" x14ac:dyDescent="0.25">
      <c r="A3905" s="173" t="s">
        <v>1049</v>
      </c>
      <c r="B3905" s="146" t="s">
        <v>2105</v>
      </c>
      <c r="C3905" s="173" t="s">
        <v>180</v>
      </c>
      <c r="D3905" s="173" t="s">
        <v>2106</v>
      </c>
      <c r="E3905" s="349" t="s">
        <v>1052</v>
      </c>
      <c r="F3905" s="349"/>
      <c r="G3905" s="147" t="s">
        <v>1070</v>
      </c>
      <c r="H3905" s="148">
        <v>0.16</v>
      </c>
      <c r="I3905" s="149">
        <v>13.72</v>
      </c>
      <c r="J3905" s="149">
        <v>2.19</v>
      </c>
    </row>
    <row r="3906" spans="1:10" x14ac:dyDescent="0.25">
      <c r="A3906" s="169"/>
      <c r="B3906" s="169"/>
      <c r="C3906" s="169"/>
      <c r="D3906" s="169"/>
      <c r="E3906" s="169" t="s">
        <v>1053</v>
      </c>
      <c r="F3906" s="150">
        <v>0.56999999999999995</v>
      </c>
      <c r="G3906" s="169" t="s">
        <v>1054</v>
      </c>
      <c r="H3906" s="150">
        <v>0</v>
      </c>
      <c r="I3906" s="169" t="s">
        <v>1055</v>
      </c>
      <c r="J3906" s="150">
        <v>0.56999999999999995</v>
      </c>
    </row>
    <row r="3907" spans="1:10" ht="14.45" customHeight="1" x14ac:dyDescent="0.25">
      <c r="A3907" s="169"/>
      <c r="B3907" s="169"/>
      <c r="C3907" s="169"/>
      <c r="D3907" s="169"/>
      <c r="E3907" s="169" t="s">
        <v>2581</v>
      </c>
      <c r="F3907" s="150">
        <v>0</v>
      </c>
      <c r="G3907" s="169"/>
      <c r="H3907" s="351" t="s">
        <v>2582</v>
      </c>
      <c r="I3907" s="351"/>
      <c r="J3907" s="150">
        <v>2.92</v>
      </c>
    </row>
    <row r="3908" spans="1:10" ht="15.75" thickBot="1" x14ac:dyDescent="0.3">
      <c r="A3908" s="161"/>
      <c r="B3908" s="161"/>
      <c r="C3908" s="161"/>
      <c r="D3908" s="161"/>
      <c r="E3908" s="161"/>
      <c r="F3908" s="161"/>
      <c r="G3908" s="161" t="s">
        <v>1056</v>
      </c>
      <c r="H3908" s="151">
        <v>2252.33</v>
      </c>
      <c r="I3908" s="161" t="s">
        <v>1057</v>
      </c>
      <c r="J3908" s="162">
        <v>6576.8</v>
      </c>
    </row>
    <row r="3909" spans="1:10" ht="15.75" thickTop="1" x14ac:dyDescent="0.25">
      <c r="A3909" s="152"/>
      <c r="B3909" s="152"/>
      <c r="C3909" s="152"/>
      <c r="D3909" s="152"/>
      <c r="E3909" s="152"/>
      <c r="F3909" s="152"/>
      <c r="G3909" s="152"/>
      <c r="H3909" s="152"/>
      <c r="I3909" s="152"/>
      <c r="J3909" s="152"/>
    </row>
    <row r="3910" spans="1:10" x14ac:dyDescent="0.25">
      <c r="A3910" s="170" t="s">
        <v>351</v>
      </c>
      <c r="B3910" s="139" t="s">
        <v>1029</v>
      </c>
      <c r="C3910" s="170" t="s">
        <v>1030</v>
      </c>
      <c r="D3910" s="170" t="s">
        <v>1031</v>
      </c>
      <c r="E3910" s="352" t="s">
        <v>1032</v>
      </c>
      <c r="F3910" s="352"/>
      <c r="G3910" s="140" t="s">
        <v>1033</v>
      </c>
      <c r="H3910" s="139" t="s">
        <v>1034</v>
      </c>
      <c r="I3910" s="139" t="s">
        <v>1035</v>
      </c>
      <c r="J3910" s="139" t="s">
        <v>1036</v>
      </c>
    </row>
    <row r="3911" spans="1:10" ht="25.5" x14ac:dyDescent="0.25">
      <c r="A3911" s="171" t="s">
        <v>1037</v>
      </c>
      <c r="B3911" s="136" t="s">
        <v>719</v>
      </c>
      <c r="C3911" s="171" t="s">
        <v>180</v>
      </c>
      <c r="D3911" s="171" t="s">
        <v>720</v>
      </c>
      <c r="E3911" s="353" t="s">
        <v>1149</v>
      </c>
      <c r="F3911" s="353"/>
      <c r="G3911" s="137" t="s">
        <v>179</v>
      </c>
      <c r="H3911" s="141">
        <v>1</v>
      </c>
      <c r="I3911" s="138">
        <v>3.16</v>
      </c>
      <c r="J3911" s="138">
        <v>3.16</v>
      </c>
    </row>
    <row r="3912" spans="1:10" ht="25.5" x14ac:dyDescent="0.25">
      <c r="A3912" s="172" t="s">
        <v>1039</v>
      </c>
      <c r="B3912" s="142" t="s">
        <v>1061</v>
      </c>
      <c r="C3912" s="172" t="s">
        <v>180</v>
      </c>
      <c r="D3912" s="172" t="s">
        <v>1062</v>
      </c>
      <c r="E3912" s="350" t="s">
        <v>1042</v>
      </c>
      <c r="F3912" s="350"/>
      <c r="G3912" s="143" t="s">
        <v>1043</v>
      </c>
      <c r="H3912" s="144">
        <v>3.5999999999999997E-2</v>
      </c>
      <c r="I3912" s="145">
        <v>21.91</v>
      </c>
      <c r="J3912" s="145">
        <v>0.78</v>
      </c>
    </row>
    <row r="3913" spans="1:10" ht="25.5" x14ac:dyDescent="0.25">
      <c r="A3913" s="172" t="s">
        <v>1039</v>
      </c>
      <c r="B3913" s="142" t="s">
        <v>1063</v>
      </c>
      <c r="C3913" s="172" t="s">
        <v>180</v>
      </c>
      <c r="D3913" s="172" t="s">
        <v>1064</v>
      </c>
      <c r="E3913" s="350" t="s">
        <v>1042</v>
      </c>
      <c r="F3913" s="350"/>
      <c r="G3913" s="143" t="s">
        <v>1043</v>
      </c>
      <c r="H3913" s="144">
        <v>1.2999999999999999E-2</v>
      </c>
      <c r="I3913" s="145">
        <v>14.76</v>
      </c>
      <c r="J3913" s="145">
        <v>0.19</v>
      </c>
    </row>
    <row r="3914" spans="1:10" x14ac:dyDescent="0.25">
      <c r="A3914" s="173" t="s">
        <v>1049</v>
      </c>
      <c r="B3914" s="146" t="s">
        <v>2105</v>
      </c>
      <c r="C3914" s="173" t="s">
        <v>180</v>
      </c>
      <c r="D3914" s="173" t="s">
        <v>2106</v>
      </c>
      <c r="E3914" s="349" t="s">
        <v>1052</v>
      </c>
      <c r="F3914" s="349"/>
      <c r="G3914" s="147" t="s">
        <v>1070</v>
      </c>
      <c r="H3914" s="148">
        <v>0.16</v>
      </c>
      <c r="I3914" s="149">
        <v>13.72</v>
      </c>
      <c r="J3914" s="149">
        <v>2.19</v>
      </c>
    </row>
    <row r="3915" spans="1:10" x14ac:dyDescent="0.25">
      <c r="A3915" s="169"/>
      <c r="B3915" s="169"/>
      <c r="C3915" s="169"/>
      <c r="D3915" s="169"/>
      <c r="E3915" s="169" t="s">
        <v>1053</v>
      </c>
      <c r="F3915" s="150">
        <v>0.76</v>
      </c>
      <c r="G3915" s="169" t="s">
        <v>1054</v>
      </c>
      <c r="H3915" s="150">
        <v>0</v>
      </c>
      <c r="I3915" s="169" t="s">
        <v>1055</v>
      </c>
      <c r="J3915" s="150">
        <v>0.76</v>
      </c>
    </row>
    <row r="3916" spans="1:10" ht="14.45" customHeight="1" x14ac:dyDescent="0.25">
      <c r="A3916" s="169"/>
      <c r="B3916" s="169"/>
      <c r="C3916" s="169"/>
      <c r="D3916" s="169"/>
      <c r="E3916" s="169" t="s">
        <v>2581</v>
      </c>
      <c r="F3916" s="150">
        <v>0</v>
      </c>
      <c r="G3916" s="169"/>
      <c r="H3916" s="351" t="s">
        <v>2582</v>
      </c>
      <c r="I3916" s="351"/>
      <c r="J3916" s="150">
        <v>3.16</v>
      </c>
    </row>
    <row r="3917" spans="1:10" ht="15.75" thickBot="1" x14ac:dyDescent="0.3">
      <c r="A3917" s="161"/>
      <c r="B3917" s="161"/>
      <c r="C3917" s="161"/>
      <c r="D3917" s="161"/>
      <c r="E3917" s="161"/>
      <c r="F3917" s="161"/>
      <c r="G3917" s="161" t="s">
        <v>1056</v>
      </c>
      <c r="H3917" s="151">
        <v>813.35</v>
      </c>
      <c r="I3917" s="161" t="s">
        <v>1057</v>
      </c>
      <c r="J3917" s="162">
        <v>2570.1799999999998</v>
      </c>
    </row>
    <row r="3918" spans="1:10" ht="15.75" thickTop="1" x14ac:dyDescent="0.25">
      <c r="A3918" s="152"/>
      <c r="B3918" s="152"/>
      <c r="C3918" s="152"/>
      <c r="D3918" s="152"/>
      <c r="E3918" s="152"/>
      <c r="F3918" s="152"/>
      <c r="G3918" s="152"/>
      <c r="H3918" s="152"/>
      <c r="I3918" s="152"/>
      <c r="J3918" s="152"/>
    </row>
    <row r="3919" spans="1:10" x14ac:dyDescent="0.25">
      <c r="A3919" s="170" t="s">
        <v>352</v>
      </c>
      <c r="B3919" s="139" t="s">
        <v>1029</v>
      </c>
      <c r="C3919" s="170" t="s">
        <v>1030</v>
      </c>
      <c r="D3919" s="170" t="s">
        <v>1031</v>
      </c>
      <c r="E3919" s="352" t="s">
        <v>1032</v>
      </c>
      <c r="F3919" s="352"/>
      <c r="G3919" s="140" t="s">
        <v>1033</v>
      </c>
      <c r="H3919" s="139" t="s">
        <v>1034</v>
      </c>
      <c r="I3919" s="139" t="s">
        <v>1035</v>
      </c>
      <c r="J3919" s="139" t="s">
        <v>1036</v>
      </c>
    </row>
    <row r="3920" spans="1:10" ht="25.5" x14ac:dyDescent="0.25">
      <c r="A3920" s="171" t="s">
        <v>1037</v>
      </c>
      <c r="B3920" s="136" t="s">
        <v>721</v>
      </c>
      <c r="C3920" s="171" t="s">
        <v>180</v>
      </c>
      <c r="D3920" s="171" t="s">
        <v>722</v>
      </c>
      <c r="E3920" s="353" t="s">
        <v>1149</v>
      </c>
      <c r="F3920" s="353"/>
      <c r="G3920" s="137" t="s">
        <v>179</v>
      </c>
      <c r="H3920" s="141">
        <v>1</v>
      </c>
      <c r="I3920" s="138">
        <v>11.25</v>
      </c>
      <c r="J3920" s="138">
        <v>11.25</v>
      </c>
    </row>
    <row r="3921" spans="1:10" ht="25.5" x14ac:dyDescent="0.25">
      <c r="A3921" s="172" t="s">
        <v>1039</v>
      </c>
      <c r="B3921" s="142" t="s">
        <v>1061</v>
      </c>
      <c r="C3921" s="172" t="s">
        <v>180</v>
      </c>
      <c r="D3921" s="172" t="s">
        <v>1062</v>
      </c>
      <c r="E3921" s="350" t="s">
        <v>1042</v>
      </c>
      <c r="F3921" s="350"/>
      <c r="G3921" s="143" t="s">
        <v>1043</v>
      </c>
      <c r="H3921" s="144">
        <v>0.188</v>
      </c>
      <c r="I3921" s="145">
        <v>21.91</v>
      </c>
      <c r="J3921" s="145">
        <v>4.1100000000000003</v>
      </c>
    </row>
    <row r="3922" spans="1:10" ht="25.5" x14ac:dyDescent="0.25">
      <c r="A3922" s="172" t="s">
        <v>1039</v>
      </c>
      <c r="B3922" s="142" t="s">
        <v>1063</v>
      </c>
      <c r="C3922" s="172" t="s">
        <v>180</v>
      </c>
      <c r="D3922" s="172" t="s">
        <v>1064</v>
      </c>
      <c r="E3922" s="350" t="s">
        <v>1042</v>
      </c>
      <c r="F3922" s="350"/>
      <c r="G3922" s="143" t="s">
        <v>1043</v>
      </c>
      <c r="H3922" s="144">
        <v>6.9000000000000006E-2</v>
      </c>
      <c r="I3922" s="145">
        <v>14.76</v>
      </c>
      <c r="J3922" s="145">
        <v>1.01</v>
      </c>
    </row>
    <row r="3923" spans="1:10" ht="25.5" x14ac:dyDescent="0.25">
      <c r="A3923" s="173" t="s">
        <v>1049</v>
      </c>
      <c r="B3923" s="146" t="s">
        <v>1757</v>
      </c>
      <c r="C3923" s="173" t="s">
        <v>180</v>
      </c>
      <c r="D3923" s="173" t="s">
        <v>1758</v>
      </c>
      <c r="E3923" s="349" t="s">
        <v>1052</v>
      </c>
      <c r="F3923" s="349"/>
      <c r="G3923" s="147" t="s">
        <v>144</v>
      </c>
      <c r="H3923" s="148">
        <v>1.1399999999999999</v>
      </c>
      <c r="I3923" s="149">
        <v>5.38</v>
      </c>
      <c r="J3923" s="149">
        <v>6.13</v>
      </c>
    </row>
    <row r="3924" spans="1:10" x14ac:dyDescent="0.25">
      <c r="A3924" s="169"/>
      <c r="B3924" s="169"/>
      <c r="C3924" s="169"/>
      <c r="D3924" s="169"/>
      <c r="E3924" s="169" t="s">
        <v>1053</v>
      </c>
      <c r="F3924" s="150">
        <v>4.0199999999999996</v>
      </c>
      <c r="G3924" s="169" t="s">
        <v>1054</v>
      </c>
      <c r="H3924" s="150">
        <v>0</v>
      </c>
      <c r="I3924" s="169" t="s">
        <v>1055</v>
      </c>
      <c r="J3924" s="150">
        <v>4.0199999999999996</v>
      </c>
    </row>
    <row r="3925" spans="1:10" ht="14.45" customHeight="1" x14ac:dyDescent="0.25">
      <c r="A3925" s="169"/>
      <c r="B3925" s="169"/>
      <c r="C3925" s="169"/>
      <c r="D3925" s="169"/>
      <c r="E3925" s="169" t="s">
        <v>2581</v>
      </c>
      <c r="F3925" s="150">
        <v>0</v>
      </c>
      <c r="G3925" s="169"/>
      <c r="H3925" s="351" t="s">
        <v>2582</v>
      </c>
      <c r="I3925" s="351"/>
      <c r="J3925" s="150">
        <v>11.25</v>
      </c>
    </row>
    <row r="3926" spans="1:10" ht="15.75" thickBot="1" x14ac:dyDescent="0.3">
      <c r="A3926" s="161"/>
      <c r="B3926" s="161"/>
      <c r="C3926" s="161"/>
      <c r="D3926" s="161"/>
      <c r="E3926" s="161"/>
      <c r="F3926" s="161"/>
      <c r="G3926" s="161" t="s">
        <v>1056</v>
      </c>
      <c r="H3926" s="151">
        <v>146.72999999999999</v>
      </c>
      <c r="I3926" s="161" t="s">
        <v>1057</v>
      </c>
      <c r="J3926" s="162">
        <v>1650.71</v>
      </c>
    </row>
    <row r="3927" spans="1:10" ht="15.75" thickTop="1" x14ac:dyDescent="0.25">
      <c r="A3927" s="152"/>
      <c r="B3927" s="152"/>
      <c r="C3927" s="152"/>
      <c r="D3927" s="152"/>
      <c r="E3927" s="152"/>
      <c r="F3927" s="152"/>
      <c r="G3927" s="152"/>
      <c r="H3927" s="152"/>
      <c r="I3927" s="152"/>
      <c r="J3927" s="152"/>
    </row>
    <row r="3928" spans="1:10" x14ac:dyDescent="0.25">
      <c r="A3928" s="170" t="s">
        <v>355</v>
      </c>
      <c r="B3928" s="139" t="s">
        <v>1029</v>
      </c>
      <c r="C3928" s="170" t="s">
        <v>1030</v>
      </c>
      <c r="D3928" s="170" t="s">
        <v>1031</v>
      </c>
      <c r="E3928" s="352" t="s">
        <v>1032</v>
      </c>
      <c r="F3928" s="352"/>
      <c r="G3928" s="140" t="s">
        <v>1033</v>
      </c>
      <c r="H3928" s="139" t="s">
        <v>1034</v>
      </c>
      <c r="I3928" s="139" t="s">
        <v>1035</v>
      </c>
      <c r="J3928" s="139" t="s">
        <v>1036</v>
      </c>
    </row>
    <row r="3929" spans="1:10" ht="38.25" x14ac:dyDescent="0.25">
      <c r="A3929" s="171" t="s">
        <v>1037</v>
      </c>
      <c r="B3929" s="136" t="s">
        <v>723</v>
      </c>
      <c r="C3929" s="171" t="s">
        <v>180</v>
      </c>
      <c r="D3929" s="171" t="s">
        <v>724</v>
      </c>
      <c r="E3929" s="353" t="s">
        <v>1149</v>
      </c>
      <c r="F3929" s="353"/>
      <c r="G3929" s="137" t="s">
        <v>179</v>
      </c>
      <c r="H3929" s="141">
        <v>1</v>
      </c>
      <c r="I3929" s="138">
        <v>11.39</v>
      </c>
      <c r="J3929" s="138">
        <v>11.39</v>
      </c>
    </row>
    <row r="3930" spans="1:10" ht="25.5" x14ac:dyDescent="0.25">
      <c r="A3930" s="172" t="s">
        <v>1039</v>
      </c>
      <c r="B3930" s="142" t="s">
        <v>1061</v>
      </c>
      <c r="C3930" s="172" t="s">
        <v>180</v>
      </c>
      <c r="D3930" s="172" t="s">
        <v>1062</v>
      </c>
      <c r="E3930" s="350" t="s">
        <v>1042</v>
      </c>
      <c r="F3930" s="350"/>
      <c r="G3930" s="143" t="s">
        <v>1043</v>
      </c>
      <c r="H3930" s="144">
        <v>0.309</v>
      </c>
      <c r="I3930" s="145">
        <v>21.91</v>
      </c>
      <c r="J3930" s="145">
        <v>6.77</v>
      </c>
    </row>
    <row r="3931" spans="1:10" ht="25.5" x14ac:dyDescent="0.25">
      <c r="A3931" s="172" t="s">
        <v>1039</v>
      </c>
      <c r="B3931" s="142" t="s">
        <v>1063</v>
      </c>
      <c r="C3931" s="172" t="s">
        <v>180</v>
      </c>
      <c r="D3931" s="172" t="s">
        <v>1064</v>
      </c>
      <c r="E3931" s="350" t="s">
        <v>1042</v>
      </c>
      <c r="F3931" s="350"/>
      <c r="G3931" s="143" t="s">
        <v>1043</v>
      </c>
      <c r="H3931" s="144">
        <v>7.6999999999999999E-2</v>
      </c>
      <c r="I3931" s="145">
        <v>14.76</v>
      </c>
      <c r="J3931" s="145">
        <v>1.1299999999999999</v>
      </c>
    </row>
    <row r="3932" spans="1:10" x14ac:dyDescent="0.25">
      <c r="A3932" s="173" t="s">
        <v>1049</v>
      </c>
      <c r="B3932" s="146" t="s">
        <v>1755</v>
      </c>
      <c r="C3932" s="173" t="s">
        <v>180</v>
      </c>
      <c r="D3932" s="173" t="s">
        <v>1756</v>
      </c>
      <c r="E3932" s="349" t="s">
        <v>1052</v>
      </c>
      <c r="F3932" s="349"/>
      <c r="G3932" s="147" t="s">
        <v>1070</v>
      </c>
      <c r="H3932" s="148">
        <v>0.2</v>
      </c>
      <c r="I3932" s="149">
        <v>17.47</v>
      </c>
      <c r="J3932" s="149">
        <v>3.49</v>
      </c>
    </row>
    <row r="3933" spans="1:10" x14ac:dyDescent="0.25">
      <c r="A3933" s="169"/>
      <c r="B3933" s="169"/>
      <c r="C3933" s="169"/>
      <c r="D3933" s="169"/>
      <c r="E3933" s="169" t="s">
        <v>1053</v>
      </c>
      <c r="F3933" s="150">
        <v>6.19</v>
      </c>
      <c r="G3933" s="169" t="s">
        <v>1054</v>
      </c>
      <c r="H3933" s="150">
        <v>0</v>
      </c>
      <c r="I3933" s="169" t="s">
        <v>1055</v>
      </c>
      <c r="J3933" s="150">
        <v>6.19</v>
      </c>
    </row>
    <row r="3934" spans="1:10" ht="14.45" customHeight="1" x14ac:dyDescent="0.25">
      <c r="A3934" s="169"/>
      <c r="B3934" s="169"/>
      <c r="C3934" s="169"/>
      <c r="D3934" s="169"/>
      <c r="E3934" s="169" t="s">
        <v>2581</v>
      </c>
      <c r="F3934" s="150">
        <v>0</v>
      </c>
      <c r="G3934" s="169"/>
      <c r="H3934" s="351" t="s">
        <v>2582</v>
      </c>
      <c r="I3934" s="351"/>
      <c r="J3934" s="150">
        <v>11.39</v>
      </c>
    </row>
    <row r="3935" spans="1:10" ht="15.75" thickBot="1" x14ac:dyDescent="0.3">
      <c r="A3935" s="161"/>
      <c r="B3935" s="161"/>
      <c r="C3935" s="161"/>
      <c r="D3935" s="161"/>
      <c r="E3935" s="161"/>
      <c r="F3935" s="161"/>
      <c r="G3935" s="161" t="s">
        <v>1056</v>
      </c>
      <c r="H3935" s="151">
        <v>789.21</v>
      </c>
      <c r="I3935" s="161" t="s">
        <v>1057</v>
      </c>
      <c r="J3935" s="162">
        <v>8989.1</v>
      </c>
    </row>
    <row r="3936" spans="1:10" ht="15.75" thickTop="1" x14ac:dyDescent="0.25">
      <c r="A3936" s="152"/>
      <c r="B3936" s="152"/>
      <c r="C3936" s="152"/>
      <c r="D3936" s="152"/>
      <c r="E3936" s="152"/>
      <c r="F3936" s="152"/>
      <c r="G3936" s="152"/>
      <c r="H3936" s="152"/>
      <c r="I3936" s="152"/>
      <c r="J3936" s="152"/>
    </row>
    <row r="3937" spans="1:10" x14ac:dyDescent="0.25">
      <c r="A3937" s="170" t="s">
        <v>356</v>
      </c>
      <c r="B3937" s="139" t="s">
        <v>1029</v>
      </c>
      <c r="C3937" s="170" t="s">
        <v>1030</v>
      </c>
      <c r="D3937" s="170" t="s">
        <v>1031</v>
      </c>
      <c r="E3937" s="352" t="s">
        <v>1032</v>
      </c>
      <c r="F3937" s="352"/>
      <c r="G3937" s="140" t="s">
        <v>1033</v>
      </c>
      <c r="H3937" s="139" t="s">
        <v>1034</v>
      </c>
      <c r="I3937" s="139" t="s">
        <v>1035</v>
      </c>
      <c r="J3937" s="139" t="s">
        <v>1036</v>
      </c>
    </row>
    <row r="3938" spans="1:10" ht="38.25" x14ac:dyDescent="0.25">
      <c r="A3938" s="171" t="s">
        <v>1037</v>
      </c>
      <c r="B3938" s="136" t="s">
        <v>725</v>
      </c>
      <c r="C3938" s="171" t="s">
        <v>180</v>
      </c>
      <c r="D3938" s="171" t="s">
        <v>726</v>
      </c>
      <c r="E3938" s="353" t="s">
        <v>1149</v>
      </c>
      <c r="F3938" s="353"/>
      <c r="G3938" s="137" t="s">
        <v>179</v>
      </c>
      <c r="H3938" s="141">
        <v>1</v>
      </c>
      <c r="I3938" s="138">
        <v>8.6199999999999992</v>
      </c>
      <c r="J3938" s="138">
        <v>8.6199999999999992</v>
      </c>
    </row>
    <row r="3939" spans="1:10" ht="25.5" x14ac:dyDescent="0.25">
      <c r="A3939" s="172" t="s">
        <v>1039</v>
      </c>
      <c r="B3939" s="142" t="s">
        <v>1061</v>
      </c>
      <c r="C3939" s="172" t="s">
        <v>180</v>
      </c>
      <c r="D3939" s="172" t="s">
        <v>1062</v>
      </c>
      <c r="E3939" s="350" t="s">
        <v>1042</v>
      </c>
      <c r="F3939" s="350"/>
      <c r="G3939" s="143" t="s">
        <v>1043</v>
      </c>
      <c r="H3939" s="144">
        <v>0.20100000000000001</v>
      </c>
      <c r="I3939" s="145">
        <v>21.91</v>
      </c>
      <c r="J3939" s="145">
        <v>4.4000000000000004</v>
      </c>
    </row>
    <row r="3940" spans="1:10" ht="25.5" x14ac:dyDescent="0.25">
      <c r="A3940" s="172" t="s">
        <v>1039</v>
      </c>
      <c r="B3940" s="142" t="s">
        <v>1063</v>
      </c>
      <c r="C3940" s="172" t="s">
        <v>180</v>
      </c>
      <c r="D3940" s="172" t="s">
        <v>1064</v>
      </c>
      <c r="E3940" s="350" t="s">
        <v>1042</v>
      </c>
      <c r="F3940" s="350"/>
      <c r="G3940" s="143" t="s">
        <v>1043</v>
      </c>
      <c r="H3940" s="144">
        <v>0.05</v>
      </c>
      <c r="I3940" s="145">
        <v>14.76</v>
      </c>
      <c r="J3940" s="145">
        <v>0.73</v>
      </c>
    </row>
    <row r="3941" spans="1:10" x14ac:dyDescent="0.25">
      <c r="A3941" s="173" t="s">
        <v>1049</v>
      </c>
      <c r="B3941" s="146" t="s">
        <v>1755</v>
      </c>
      <c r="C3941" s="173" t="s">
        <v>180</v>
      </c>
      <c r="D3941" s="173" t="s">
        <v>1756</v>
      </c>
      <c r="E3941" s="349" t="s">
        <v>1052</v>
      </c>
      <c r="F3941" s="349"/>
      <c r="G3941" s="147" t="s">
        <v>1070</v>
      </c>
      <c r="H3941" s="148">
        <v>0.2</v>
      </c>
      <c r="I3941" s="149">
        <v>17.47</v>
      </c>
      <c r="J3941" s="149">
        <v>3.49</v>
      </c>
    </row>
    <row r="3942" spans="1:10" x14ac:dyDescent="0.25">
      <c r="A3942" s="169"/>
      <c r="B3942" s="169"/>
      <c r="C3942" s="169"/>
      <c r="D3942" s="169"/>
      <c r="E3942" s="169" t="s">
        <v>1053</v>
      </c>
      <c r="F3942" s="150">
        <v>4.0200000000000005</v>
      </c>
      <c r="G3942" s="169" t="s">
        <v>1054</v>
      </c>
      <c r="H3942" s="150">
        <v>0</v>
      </c>
      <c r="I3942" s="169" t="s">
        <v>1055</v>
      </c>
      <c r="J3942" s="150">
        <v>4.0200000000000005</v>
      </c>
    </row>
    <row r="3943" spans="1:10" ht="14.45" customHeight="1" x14ac:dyDescent="0.25">
      <c r="A3943" s="169"/>
      <c r="B3943" s="169"/>
      <c r="C3943" s="169"/>
      <c r="D3943" s="169"/>
      <c r="E3943" s="169" t="s">
        <v>2581</v>
      </c>
      <c r="F3943" s="150">
        <v>0</v>
      </c>
      <c r="G3943" s="169"/>
      <c r="H3943" s="351" t="s">
        <v>2582</v>
      </c>
      <c r="I3943" s="351"/>
      <c r="J3943" s="150">
        <v>8.6199999999999992</v>
      </c>
    </row>
    <row r="3944" spans="1:10" ht="15.75" thickBot="1" x14ac:dyDescent="0.3">
      <c r="A3944" s="161"/>
      <c r="B3944" s="161"/>
      <c r="C3944" s="161"/>
      <c r="D3944" s="161"/>
      <c r="E3944" s="161"/>
      <c r="F3944" s="161"/>
      <c r="G3944" s="161" t="s">
        <v>1056</v>
      </c>
      <c r="H3944" s="151">
        <v>272.88</v>
      </c>
      <c r="I3944" s="161" t="s">
        <v>1057</v>
      </c>
      <c r="J3944" s="162">
        <v>2352.2199999999998</v>
      </c>
    </row>
    <row r="3945" spans="1:10" ht="15.75" thickTop="1" x14ac:dyDescent="0.25">
      <c r="A3945" s="152"/>
      <c r="B3945" s="152"/>
      <c r="C3945" s="152"/>
      <c r="D3945" s="152"/>
      <c r="E3945" s="152"/>
      <c r="F3945" s="152"/>
      <c r="G3945" s="152"/>
      <c r="H3945" s="152"/>
      <c r="I3945" s="152"/>
      <c r="J3945" s="152"/>
    </row>
    <row r="3946" spans="1:10" x14ac:dyDescent="0.25">
      <c r="A3946" s="170" t="s">
        <v>357</v>
      </c>
      <c r="B3946" s="139" t="s">
        <v>1029</v>
      </c>
      <c r="C3946" s="170" t="s">
        <v>1030</v>
      </c>
      <c r="D3946" s="170" t="s">
        <v>1031</v>
      </c>
      <c r="E3946" s="352" t="s">
        <v>1032</v>
      </c>
      <c r="F3946" s="352"/>
      <c r="G3946" s="140" t="s">
        <v>1033</v>
      </c>
      <c r="H3946" s="139" t="s">
        <v>1034</v>
      </c>
      <c r="I3946" s="139" t="s">
        <v>1035</v>
      </c>
      <c r="J3946" s="139" t="s">
        <v>1036</v>
      </c>
    </row>
    <row r="3947" spans="1:10" ht="25.5" x14ac:dyDescent="0.25">
      <c r="A3947" s="171" t="s">
        <v>1037</v>
      </c>
      <c r="B3947" s="136" t="s">
        <v>194</v>
      </c>
      <c r="C3947" s="171" t="s">
        <v>180</v>
      </c>
      <c r="D3947" s="171" t="s">
        <v>195</v>
      </c>
      <c r="E3947" s="353" t="s">
        <v>1149</v>
      </c>
      <c r="F3947" s="353"/>
      <c r="G3947" s="137" t="s">
        <v>179</v>
      </c>
      <c r="H3947" s="141">
        <v>1</v>
      </c>
      <c r="I3947" s="138">
        <v>8.52</v>
      </c>
      <c r="J3947" s="138">
        <v>8.52</v>
      </c>
    </row>
    <row r="3948" spans="1:10" ht="25.5" x14ac:dyDescent="0.25">
      <c r="A3948" s="172" t="s">
        <v>1039</v>
      </c>
      <c r="B3948" s="142" t="s">
        <v>1061</v>
      </c>
      <c r="C3948" s="172" t="s">
        <v>180</v>
      </c>
      <c r="D3948" s="172" t="s">
        <v>1062</v>
      </c>
      <c r="E3948" s="350" t="s">
        <v>1042</v>
      </c>
      <c r="F3948" s="350"/>
      <c r="G3948" s="143" t="s">
        <v>1043</v>
      </c>
      <c r="H3948" s="144">
        <v>0.13</v>
      </c>
      <c r="I3948" s="145">
        <v>21.91</v>
      </c>
      <c r="J3948" s="145">
        <v>2.84</v>
      </c>
    </row>
    <row r="3949" spans="1:10" ht="25.5" x14ac:dyDescent="0.25">
      <c r="A3949" s="172" t="s">
        <v>1039</v>
      </c>
      <c r="B3949" s="142" t="s">
        <v>1063</v>
      </c>
      <c r="C3949" s="172" t="s">
        <v>180</v>
      </c>
      <c r="D3949" s="172" t="s">
        <v>1064</v>
      </c>
      <c r="E3949" s="350" t="s">
        <v>1042</v>
      </c>
      <c r="F3949" s="350"/>
      <c r="G3949" s="143" t="s">
        <v>1043</v>
      </c>
      <c r="H3949" s="144">
        <v>4.8000000000000001E-2</v>
      </c>
      <c r="I3949" s="145">
        <v>14.76</v>
      </c>
      <c r="J3949" s="145">
        <v>0.7</v>
      </c>
    </row>
    <row r="3950" spans="1:10" ht="25.5" x14ac:dyDescent="0.25">
      <c r="A3950" s="173" t="s">
        <v>1049</v>
      </c>
      <c r="B3950" s="146" t="s">
        <v>2107</v>
      </c>
      <c r="C3950" s="173" t="s">
        <v>180</v>
      </c>
      <c r="D3950" s="173" t="s">
        <v>2942</v>
      </c>
      <c r="E3950" s="349" t="s">
        <v>1052</v>
      </c>
      <c r="F3950" s="349"/>
      <c r="G3950" s="147" t="s">
        <v>1070</v>
      </c>
      <c r="H3950" s="148">
        <v>0.33</v>
      </c>
      <c r="I3950" s="149">
        <v>15.1</v>
      </c>
      <c r="J3950" s="149">
        <v>4.9800000000000004</v>
      </c>
    </row>
    <row r="3951" spans="1:10" x14ac:dyDescent="0.25">
      <c r="A3951" s="169"/>
      <c r="B3951" s="169"/>
      <c r="C3951" s="169"/>
      <c r="D3951" s="169"/>
      <c r="E3951" s="169" t="s">
        <v>1053</v>
      </c>
      <c r="F3951" s="150">
        <v>2.78</v>
      </c>
      <c r="G3951" s="169" t="s">
        <v>1054</v>
      </c>
      <c r="H3951" s="150">
        <v>0</v>
      </c>
      <c r="I3951" s="169" t="s">
        <v>1055</v>
      </c>
      <c r="J3951" s="150">
        <v>2.78</v>
      </c>
    </row>
    <row r="3952" spans="1:10" ht="14.45" customHeight="1" x14ac:dyDescent="0.25">
      <c r="A3952" s="169"/>
      <c r="B3952" s="169"/>
      <c r="C3952" s="169"/>
      <c r="D3952" s="169"/>
      <c r="E3952" s="169" t="s">
        <v>2581</v>
      </c>
      <c r="F3952" s="150">
        <v>0</v>
      </c>
      <c r="G3952" s="169"/>
      <c r="H3952" s="351" t="s">
        <v>2582</v>
      </c>
      <c r="I3952" s="351"/>
      <c r="J3952" s="150">
        <v>8.52</v>
      </c>
    </row>
    <row r="3953" spans="1:10" ht="15.75" thickBot="1" x14ac:dyDescent="0.3">
      <c r="A3953" s="161"/>
      <c r="B3953" s="161"/>
      <c r="C3953" s="161"/>
      <c r="D3953" s="161"/>
      <c r="E3953" s="161"/>
      <c r="F3953" s="161"/>
      <c r="G3953" s="161" t="s">
        <v>1056</v>
      </c>
      <c r="H3953" s="151">
        <v>1015.44</v>
      </c>
      <c r="I3953" s="161" t="s">
        <v>1057</v>
      </c>
      <c r="J3953" s="162">
        <v>8651.5400000000009</v>
      </c>
    </row>
    <row r="3954" spans="1:10" ht="15.75" thickTop="1" x14ac:dyDescent="0.25">
      <c r="A3954" s="152"/>
      <c r="B3954" s="152"/>
      <c r="C3954" s="152"/>
      <c r="D3954" s="152"/>
      <c r="E3954" s="152"/>
      <c r="F3954" s="152"/>
      <c r="G3954" s="152"/>
      <c r="H3954" s="152"/>
      <c r="I3954" s="152"/>
      <c r="J3954" s="152"/>
    </row>
    <row r="3955" spans="1:10" x14ac:dyDescent="0.25">
      <c r="A3955" s="170" t="s">
        <v>358</v>
      </c>
      <c r="B3955" s="139" t="s">
        <v>1029</v>
      </c>
      <c r="C3955" s="170" t="s">
        <v>1030</v>
      </c>
      <c r="D3955" s="170" t="s">
        <v>1031</v>
      </c>
      <c r="E3955" s="352" t="s">
        <v>1032</v>
      </c>
      <c r="F3955" s="352"/>
      <c r="G3955" s="140" t="s">
        <v>1033</v>
      </c>
      <c r="H3955" s="139" t="s">
        <v>1034</v>
      </c>
      <c r="I3955" s="139" t="s">
        <v>1035</v>
      </c>
      <c r="J3955" s="139" t="s">
        <v>1036</v>
      </c>
    </row>
    <row r="3956" spans="1:10" ht="38.25" x14ac:dyDescent="0.25">
      <c r="A3956" s="171" t="s">
        <v>1037</v>
      </c>
      <c r="B3956" s="136" t="s">
        <v>727</v>
      </c>
      <c r="C3956" s="171" t="s">
        <v>186</v>
      </c>
      <c r="D3956" s="171" t="s">
        <v>2373</v>
      </c>
      <c r="E3956" s="353" t="s">
        <v>1263</v>
      </c>
      <c r="F3956" s="353"/>
      <c r="G3956" s="137" t="s">
        <v>179</v>
      </c>
      <c r="H3956" s="141">
        <v>1</v>
      </c>
      <c r="I3956" s="138">
        <v>18.850000000000001</v>
      </c>
      <c r="J3956" s="138">
        <v>18.850000000000001</v>
      </c>
    </row>
    <row r="3957" spans="1:10" ht="25.5" x14ac:dyDescent="0.25">
      <c r="A3957" s="172" t="s">
        <v>1039</v>
      </c>
      <c r="B3957" s="142" t="s">
        <v>1479</v>
      </c>
      <c r="C3957" s="172" t="s">
        <v>186</v>
      </c>
      <c r="D3957" s="172" t="s">
        <v>1480</v>
      </c>
      <c r="E3957" s="350" t="s">
        <v>1263</v>
      </c>
      <c r="F3957" s="350"/>
      <c r="G3957" s="143" t="s">
        <v>2649</v>
      </c>
      <c r="H3957" s="144">
        <v>0.2</v>
      </c>
      <c r="I3957" s="145">
        <v>20.69</v>
      </c>
      <c r="J3957" s="145">
        <v>4.13</v>
      </c>
    </row>
    <row r="3958" spans="1:10" ht="25.5" x14ac:dyDescent="0.25">
      <c r="A3958" s="172" t="s">
        <v>1039</v>
      </c>
      <c r="B3958" s="142" t="s">
        <v>1478</v>
      </c>
      <c r="C3958" s="172" t="s">
        <v>186</v>
      </c>
      <c r="D3958" s="172" t="s">
        <v>1062</v>
      </c>
      <c r="E3958" s="350" t="s">
        <v>1263</v>
      </c>
      <c r="F3958" s="350"/>
      <c r="G3958" s="143" t="s">
        <v>2649</v>
      </c>
      <c r="H3958" s="144">
        <v>0.4</v>
      </c>
      <c r="I3958" s="145">
        <v>26.75</v>
      </c>
      <c r="J3958" s="145">
        <v>10.7</v>
      </c>
    </row>
    <row r="3959" spans="1:10" ht="25.5" x14ac:dyDescent="0.25">
      <c r="A3959" s="173" t="s">
        <v>1049</v>
      </c>
      <c r="B3959" s="146" t="s">
        <v>2943</v>
      </c>
      <c r="C3959" s="173" t="s">
        <v>186</v>
      </c>
      <c r="D3959" s="173" t="s">
        <v>2944</v>
      </c>
      <c r="E3959" s="349" t="s">
        <v>1052</v>
      </c>
      <c r="F3959" s="349"/>
      <c r="G3959" s="147" t="s">
        <v>2239</v>
      </c>
      <c r="H3959" s="148">
        <v>0.4</v>
      </c>
      <c r="I3959" s="149">
        <v>1.5</v>
      </c>
      <c r="J3959" s="149">
        <v>0.6</v>
      </c>
    </row>
    <row r="3960" spans="1:10" ht="25.5" x14ac:dyDescent="0.25">
      <c r="A3960" s="173" t="s">
        <v>1049</v>
      </c>
      <c r="B3960" s="146" t="s">
        <v>2945</v>
      </c>
      <c r="C3960" s="173" t="s">
        <v>186</v>
      </c>
      <c r="D3960" s="173" t="s">
        <v>2946</v>
      </c>
      <c r="E3960" s="349" t="s">
        <v>1052</v>
      </c>
      <c r="F3960" s="349"/>
      <c r="G3960" s="147" t="s">
        <v>2724</v>
      </c>
      <c r="H3960" s="148">
        <v>0.05</v>
      </c>
      <c r="I3960" s="149">
        <v>10.8</v>
      </c>
      <c r="J3960" s="149">
        <v>0.54</v>
      </c>
    </row>
    <row r="3961" spans="1:10" ht="25.5" x14ac:dyDescent="0.25">
      <c r="A3961" s="173" t="s">
        <v>1049</v>
      </c>
      <c r="B3961" s="146" t="s">
        <v>2947</v>
      </c>
      <c r="C3961" s="173" t="s">
        <v>186</v>
      </c>
      <c r="D3961" s="173" t="s">
        <v>2948</v>
      </c>
      <c r="E3961" s="349" t="s">
        <v>1052</v>
      </c>
      <c r="F3961" s="349"/>
      <c r="G3961" s="147" t="s">
        <v>2724</v>
      </c>
      <c r="H3961" s="148">
        <v>0.17</v>
      </c>
      <c r="I3961" s="149">
        <v>16.95</v>
      </c>
      <c r="J3961" s="149">
        <v>2.88</v>
      </c>
    </row>
    <row r="3962" spans="1:10" x14ac:dyDescent="0.25">
      <c r="A3962" s="169"/>
      <c r="B3962" s="169"/>
      <c r="C3962" s="169"/>
      <c r="D3962" s="169"/>
      <c r="E3962" s="169" t="s">
        <v>1053</v>
      </c>
      <c r="F3962" s="150">
        <v>9.3699999999999992</v>
      </c>
      <c r="G3962" s="169" t="s">
        <v>1054</v>
      </c>
      <c r="H3962" s="150">
        <v>0</v>
      </c>
      <c r="I3962" s="169" t="s">
        <v>1055</v>
      </c>
      <c r="J3962" s="150">
        <v>9.3699999999999992</v>
      </c>
    </row>
    <row r="3963" spans="1:10" ht="14.45" customHeight="1" x14ac:dyDescent="0.25">
      <c r="A3963" s="169"/>
      <c r="B3963" s="169"/>
      <c r="C3963" s="169"/>
      <c r="D3963" s="169"/>
      <c r="E3963" s="169" t="s">
        <v>2581</v>
      </c>
      <c r="F3963" s="150">
        <v>0</v>
      </c>
      <c r="G3963" s="169"/>
      <c r="H3963" s="351" t="s">
        <v>2582</v>
      </c>
      <c r="I3963" s="351"/>
      <c r="J3963" s="150">
        <v>18.850000000000001</v>
      </c>
    </row>
    <row r="3964" spans="1:10" ht="15.75" thickBot="1" x14ac:dyDescent="0.3">
      <c r="A3964" s="161"/>
      <c r="B3964" s="161"/>
      <c r="C3964" s="161"/>
      <c r="D3964" s="161"/>
      <c r="E3964" s="161"/>
      <c r="F3964" s="161"/>
      <c r="G3964" s="161" t="s">
        <v>1056</v>
      </c>
      <c r="H3964" s="151">
        <v>558.77</v>
      </c>
      <c r="I3964" s="161" t="s">
        <v>1057</v>
      </c>
      <c r="J3964" s="162">
        <v>10532.81</v>
      </c>
    </row>
    <row r="3965" spans="1:10" ht="15.75" thickTop="1" x14ac:dyDescent="0.25">
      <c r="A3965" s="152"/>
      <c r="B3965" s="152"/>
      <c r="C3965" s="152"/>
      <c r="D3965" s="152"/>
      <c r="E3965" s="152"/>
      <c r="F3965" s="152"/>
      <c r="G3965" s="152"/>
      <c r="H3965" s="152"/>
      <c r="I3965" s="152"/>
      <c r="J3965" s="152"/>
    </row>
    <row r="3966" spans="1:10" x14ac:dyDescent="0.25">
      <c r="A3966" s="170" t="s">
        <v>706</v>
      </c>
      <c r="B3966" s="139" t="s">
        <v>1029</v>
      </c>
      <c r="C3966" s="170" t="s">
        <v>1030</v>
      </c>
      <c r="D3966" s="170" t="s">
        <v>1031</v>
      </c>
      <c r="E3966" s="352" t="s">
        <v>1032</v>
      </c>
      <c r="F3966" s="352"/>
      <c r="G3966" s="140" t="s">
        <v>1033</v>
      </c>
      <c r="H3966" s="139" t="s">
        <v>1034</v>
      </c>
      <c r="I3966" s="139" t="s">
        <v>1035</v>
      </c>
      <c r="J3966" s="139" t="s">
        <v>1036</v>
      </c>
    </row>
    <row r="3967" spans="1:10" ht="25.5" x14ac:dyDescent="0.25">
      <c r="A3967" s="171" t="s">
        <v>1037</v>
      </c>
      <c r="B3967" s="136" t="s">
        <v>728</v>
      </c>
      <c r="C3967" s="171" t="s">
        <v>180</v>
      </c>
      <c r="D3967" s="171" t="s">
        <v>729</v>
      </c>
      <c r="E3967" s="353" t="s">
        <v>1149</v>
      </c>
      <c r="F3967" s="353"/>
      <c r="G3967" s="137" t="s">
        <v>179</v>
      </c>
      <c r="H3967" s="141">
        <v>1</v>
      </c>
      <c r="I3967" s="138">
        <v>9.61</v>
      </c>
      <c r="J3967" s="138">
        <v>9.61</v>
      </c>
    </row>
    <row r="3968" spans="1:10" ht="25.5" x14ac:dyDescent="0.25">
      <c r="A3968" s="172" t="s">
        <v>1039</v>
      </c>
      <c r="B3968" s="142" t="s">
        <v>1061</v>
      </c>
      <c r="C3968" s="172" t="s">
        <v>180</v>
      </c>
      <c r="D3968" s="172" t="s">
        <v>1062</v>
      </c>
      <c r="E3968" s="350" t="s">
        <v>1042</v>
      </c>
      <c r="F3968" s="350"/>
      <c r="G3968" s="143" t="s">
        <v>1043</v>
      </c>
      <c r="H3968" s="144">
        <v>0.17</v>
      </c>
      <c r="I3968" s="145">
        <v>21.91</v>
      </c>
      <c r="J3968" s="145">
        <v>3.72</v>
      </c>
    </row>
    <row r="3969" spans="1:10" ht="25.5" x14ac:dyDescent="0.25">
      <c r="A3969" s="172" t="s">
        <v>1039</v>
      </c>
      <c r="B3969" s="142" t="s">
        <v>1063</v>
      </c>
      <c r="C3969" s="172" t="s">
        <v>180</v>
      </c>
      <c r="D3969" s="172" t="s">
        <v>1064</v>
      </c>
      <c r="E3969" s="350" t="s">
        <v>1042</v>
      </c>
      <c r="F3969" s="350"/>
      <c r="G3969" s="143" t="s">
        <v>1043</v>
      </c>
      <c r="H3969" s="144">
        <v>6.2E-2</v>
      </c>
      <c r="I3969" s="145">
        <v>14.76</v>
      </c>
      <c r="J3969" s="145">
        <v>0.91</v>
      </c>
    </row>
    <row r="3970" spans="1:10" ht="25.5" x14ac:dyDescent="0.25">
      <c r="A3970" s="173" t="s">
        <v>1049</v>
      </c>
      <c r="B3970" s="146" t="s">
        <v>2107</v>
      </c>
      <c r="C3970" s="173" t="s">
        <v>180</v>
      </c>
      <c r="D3970" s="173" t="s">
        <v>2942</v>
      </c>
      <c r="E3970" s="349" t="s">
        <v>1052</v>
      </c>
      <c r="F3970" s="349"/>
      <c r="G3970" s="147" t="s">
        <v>1070</v>
      </c>
      <c r="H3970" s="148">
        <v>0.33</v>
      </c>
      <c r="I3970" s="149">
        <v>15.1</v>
      </c>
      <c r="J3970" s="149">
        <v>4.9800000000000004</v>
      </c>
    </row>
    <row r="3971" spans="1:10" x14ac:dyDescent="0.25">
      <c r="A3971" s="169"/>
      <c r="B3971" s="169"/>
      <c r="C3971" s="169"/>
      <c r="D3971" s="169"/>
      <c r="E3971" s="169" t="s">
        <v>1053</v>
      </c>
      <c r="F3971" s="150">
        <v>3.63</v>
      </c>
      <c r="G3971" s="169" t="s">
        <v>1054</v>
      </c>
      <c r="H3971" s="150">
        <v>0</v>
      </c>
      <c r="I3971" s="169" t="s">
        <v>1055</v>
      </c>
      <c r="J3971" s="150">
        <v>3.63</v>
      </c>
    </row>
    <row r="3972" spans="1:10" ht="14.45" customHeight="1" x14ac:dyDescent="0.25">
      <c r="A3972" s="169"/>
      <c r="B3972" s="169"/>
      <c r="C3972" s="169"/>
      <c r="D3972" s="169"/>
      <c r="E3972" s="169" t="s">
        <v>2581</v>
      </c>
      <c r="F3972" s="150">
        <v>0</v>
      </c>
      <c r="G3972" s="169"/>
      <c r="H3972" s="351" t="s">
        <v>2582</v>
      </c>
      <c r="I3972" s="351"/>
      <c r="J3972" s="150">
        <v>9.61</v>
      </c>
    </row>
    <row r="3973" spans="1:10" ht="15.75" thickBot="1" x14ac:dyDescent="0.3">
      <c r="A3973" s="161"/>
      <c r="B3973" s="161"/>
      <c r="C3973" s="161"/>
      <c r="D3973" s="161"/>
      <c r="E3973" s="161"/>
      <c r="F3973" s="161"/>
      <c r="G3973" s="161" t="s">
        <v>1056</v>
      </c>
      <c r="H3973" s="151">
        <v>813.35</v>
      </c>
      <c r="I3973" s="161" t="s">
        <v>1057</v>
      </c>
      <c r="J3973" s="162">
        <v>7816.29</v>
      </c>
    </row>
    <row r="3974" spans="1:10" ht="15.75" thickTop="1" x14ac:dyDescent="0.25">
      <c r="A3974" s="152"/>
      <c r="B3974" s="152"/>
      <c r="C3974" s="152"/>
      <c r="D3974" s="152"/>
      <c r="E3974" s="152"/>
      <c r="F3974" s="152"/>
      <c r="G3974" s="152"/>
      <c r="H3974" s="152"/>
      <c r="I3974" s="152"/>
      <c r="J3974" s="152"/>
    </row>
    <row r="3975" spans="1:10" x14ac:dyDescent="0.25">
      <c r="A3975" s="170" t="s">
        <v>709</v>
      </c>
      <c r="B3975" s="139" t="s">
        <v>1029</v>
      </c>
      <c r="C3975" s="170" t="s">
        <v>1030</v>
      </c>
      <c r="D3975" s="170" t="s">
        <v>1031</v>
      </c>
      <c r="E3975" s="352" t="s">
        <v>1032</v>
      </c>
      <c r="F3975" s="352"/>
      <c r="G3975" s="140" t="s">
        <v>1033</v>
      </c>
      <c r="H3975" s="139" t="s">
        <v>1034</v>
      </c>
      <c r="I3975" s="139" t="s">
        <v>1035</v>
      </c>
      <c r="J3975" s="139" t="s">
        <v>1036</v>
      </c>
    </row>
    <row r="3976" spans="1:10" ht="25.5" x14ac:dyDescent="0.25">
      <c r="A3976" s="171" t="s">
        <v>1037</v>
      </c>
      <c r="B3976" s="136" t="s">
        <v>730</v>
      </c>
      <c r="C3976" s="171" t="s">
        <v>180</v>
      </c>
      <c r="D3976" s="171" t="s">
        <v>731</v>
      </c>
      <c r="E3976" s="353" t="s">
        <v>1149</v>
      </c>
      <c r="F3976" s="353"/>
      <c r="G3976" s="137" t="s">
        <v>179</v>
      </c>
      <c r="H3976" s="141">
        <v>1</v>
      </c>
      <c r="I3976" s="138">
        <v>16.84</v>
      </c>
      <c r="J3976" s="138">
        <v>16.84</v>
      </c>
    </row>
    <row r="3977" spans="1:10" ht="25.5" x14ac:dyDescent="0.25">
      <c r="A3977" s="172" t="s">
        <v>1039</v>
      </c>
      <c r="B3977" s="142" t="s">
        <v>1061</v>
      </c>
      <c r="C3977" s="172" t="s">
        <v>180</v>
      </c>
      <c r="D3977" s="172" t="s">
        <v>1062</v>
      </c>
      <c r="E3977" s="350" t="s">
        <v>1042</v>
      </c>
      <c r="F3977" s="350"/>
      <c r="G3977" s="143" t="s">
        <v>1043</v>
      </c>
      <c r="H3977" s="144">
        <v>0.4</v>
      </c>
      <c r="I3977" s="145">
        <v>21.91</v>
      </c>
      <c r="J3977" s="145">
        <v>8.76</v>
      </c>
    </row>
    <row r="3978" spans="1:10" ht="25.5" x14ac:dyDescent="0.25">
      <c r="A3978" s="172" t="s">
        <v>1039</v>
      </c>
      <c r="B3978" s="142" t="s">
        <v>1063</v>
      </c>
      <c r="C3978" s="172" t="s">
        <v>180</v>
      </c>
      <c r="D3978" s="172" t="s">
        <v>1064</v>
      </c>
      <c r="E3978" s="350" t="s">
        <v>1042</v>
      </c>
      <c r="F3978" s="350"/>
      <c r="G3978" s="143" t="s">
        <v>1043</v>
      </c>
      <c r="H3978" s="144">
        <v>0.2</v>
      </c>
      <c r="I3978" s="145">
        <v>14.76</v>
      </c>
      <c r="J3978" s="145">
        <v>2.95</v>
      </c>
    </row>
    <row r="3979" spans="1:10" ht="25.5" x14ac:dyDescent="0.25">
      <c r="A3979" s="173" t="s">
        <v>1049</v>
      </c>
      <c r="B3979" s="146" t="s">
        <v>1371</v>
      </c>
      <c r="C3979" s="173" t="s">
        <v>180</v>
      </c>
      <c r="D3979" s="173" t="s">
        <v>1372</v>
      </c>
      <c r="E3979" s="349" t="s">
        <v>1052</v>
      </c>
      <c r="F3979" s="349"/>
      <c r="G3979" s="147" t="s">
        <v>187</v>
      </c>
      <c r="H3979" s="148">
        <v>0.4</v>
      </c>
      <c r="I3979" s="149">
        <v>0.59</v>
      </c>
      <c r="J3979" s="149">
        <v>0.23</v>
      </c>
    </row>
    <row r="3980" spans="1:10" x14ac:dyDescent="0.25">
      <c r="A3980" s="173" t="s">
        <v>1049</v>
      </c>
      <c r="B3980" s="146" t="s">
        <v>2108</v>
      </c>
      <c r="C3980" s="173" t="s">
        <v>180</v>
      </c>
      <c r="D3980" s="173" t="s">
        <v>2109</v>
      </c>
      <c r="E3980" s="349" t="s">
        <v>1052</v>
      </c>
      <c r="F3980" s="349"/>
      <c r="G3980" s="147" t="s">
        <v>1070</v>
      </c>
      <c r="H3980" s="148">
        <v>0.04</v>
      </c>
      <c r="I3980" s="149">
        <v>13.84</v>
      </c>
      <c r="J3980" s="149">
        <v>0.55000000000000004</v>
      </c>
    </row>
    <row r="3981" spans="1:10" x14ac:dyDescent="0.25">
      <c r="A3981" s="173" t="s">
        <v>1049</v>
      </c>
      <c r="B3981" s="146" t="s">
        <v>2110</v>
      </c>
      <c r="C3981" s="173" t="s">
        <v>180</v>
      </c>
      <c r="D3981" s="173" t="s">
        <v>2111</v>
      </c>
      <c r="E3981" s="349" t="s">
        <v>1052</v>
      </c>
      <c r="F3981" s="349"/>
      <c r="G3981" s="147" t="s">
        <v>1070</v>
      </c>
      <c r="H3981" s="148">
        <v>0.16</v>
      </c>
      <c r="I3981" s="149">
        <v>27.21</v>
      </c>
      <c r="J3981" s="149">
        <v>4.3499999999999996</v>
      </c>
    </row>
    <row r="3982" spans="1:10" x14ac:dyDescent="0.25">
      <c r="A3982" s="169"/>
      <c r="B3982" s="169"/>
      <c r="C3982" s="169"/>
      <c r="D3982" s="169"/>
      <c r="E3982" s="169" t="s">
        <v>1053</v>
      </c>
      <c r="F3982" s="150">
        <v>9.15</v>
      </c>
      <c r="G3982" s="169" t="s">
        <v>1054</v>
      </c>
      <c r="H3982" s="150">
        <v>0</v>
      </c>
      <c r="I3982" s="169" t="s">
        <v>1055</v>
      </c>
      <c r="J3982" s="150">
        <v>9.15</v>
      </c>
    </row>
    <row r="3983" spans="1:10" ht="14.45" customHeight="1" x14ac:dyDescent="0.25">
      <c r="A3983" s="169"/>
      <c r="B3983" s="169"/>
      <c r="C3983" s="169"/>
      <c r="D3983" s="169"/>
      <c r="E3983" s="169" t="s">
        <v>2581</v>
      </c>
      <c r="F3983" s="150">
        <v>0</v>
      </c>
      <c r="G3983" s="169"/>
      <c r="H3983" s="351" t="s">
        <v>2582</v>
      </c>
      <c r="I3983" s="351"/>
      <c r="J3983" s="150">
        <v>16.84</v>
      </c>
    </row>
    <row r="3984" spans="1:10" ht="15.75" thickBot="1" x14ac:dyDescent="0.3">
      <c r="A3984" s="161"/>
      <c r="B3984" s="161"/>
      <c r="C3984" s="161"/>
      <c r="D3984" s="161"/>
      <c r="E3984" s="161"/>
      <c r="F3984" s="161"/>
      <c r="G3984" s="161" t="s">
        <v>1056</v>
      </c>
      <c r="H3984" s="151">
        <v>138.12</v>
      </c>
      <c r="I3984" s="161" t="s">
        <v>1057</v>
      </c>
      <c r="J3984" s="162">
        <v>2325.94</v>
      </c>
    </row>
    <row r="3985" spans="1:10" ht="15.75" thickTop="1" x14ac:dyDescent="0.25">
      <c r="A3985" s="152"/>
      <c r="B3985" s="152"/>
      <c r="C3985" s="152"/>
      <c r="D3985" s="152"/>
      <c r="E3985" s="152"/>
      <c r="F3985" s="152"/>
      <c r="G3985" s="152"/>
      <c r="H3985" s="152"/>
      <c r="I3985" s="152"/>
      <c r="J3985" s="152"/>
    </row>
    <row r="3986" spans="1:10" x14ac:dyDescent="0.25">
      <c r="A3986" s="170" t="s">
        <v>712</v>
      </c>
      <c r="B3986" s="139" t="s">
        <v>1029</v>
      </c>
      <c r="C3986" s="170" t="s">
        <v>1030</v>
      </c>
      <c r="D3986" s="170" t="s">
        <v>1031</v>
      </c>
      <c r="E3986" s="352" t="s">
        <v>1032</v>
      </c>
      <c r="F3986" s="352"/>
      <c r="G3986" s="140" t="s">
        <v>1033</v>
      </c>
      <c r="H3986" s="139" t="s">
        <v>1034</v>
      </c>
      <c r="I3986" s="139" t="s">
        <v>1035</v>
      </c>
      <c r="J3986" s="139" t="s">
        <v>1036</v>
      </c>
    </row>
    <row r="3987" spans="1:10" ht="25.5" x14ac:dyDescent="0.25">
      <c r="A3987" s="171" t="s">
        <v>1037</v>
      </c>
      <c r="B3987" s="136" t="s">
        <v>732</v>
      </c>
      <c r="C3987" s="171" t="s">
        <v>180</v>
      </c>
      <c r="D3987" s="171" t="s">
        <v>733</v>
      </c>
      <c r="E3987" s="353" t="s">
        <v>1149</v>
      </c>
      <c r="F3987" s="353"/>
      <c r="G3987" s="137" t="s">
        <v>179</v>
      </c>
      <c r="H3987" s="141">
        <v>1</v>
      </c>
      <c r="I3987" s="138">
        <v>8.99</v>
      </c>
      <c r="J3987" s="138">
        <v>8.99</v>
      </c>
    </row>
    <row r="3988" spans="1:10" ht="25.5" x14ac:dyDescent="0.25">
      <c r="A3988" s="172" t="s">
        <v>1039</v>
      </c>
      <c r="B3988" s="142" t="s">
        <v>1298</v>
      </c>
      <c r="C3988" s="172" t="s">
        <v>180</v>
      </c>
      <c r="D3988" s="172" t="s">
        <v>1299</v>
      </c>
      <c r="E3988" s="350" t="s">
        <v>1042</v>
      </c>
      <c r="F3988" s="350"/>
      <c r="G3988" s="143" t="s">
        <v>1043</v>
      </c>
      <c r="H3988" s="144">
        <v>0.13</v>
      </c>
      <c r="I3988" s="145">
        <v>20.81</v>
      </c>
      <c r="J3988" s="145">
        <v>2.7</v>
      </c>
    </row>
    <row r="3989" spans="1:10" ht="25.5" x14ac:dyDescent="0.25">
      <c r="A3989" s="172" t="s">
        <v>1039</v>
      </c>
      <c r="B3989" s="142" t="s">
        <v>1063</v>
      </c>
      <c r="C3989" s="172" t="s">
        <v>180</v>
      </c>
      <c r="D3989" s="172" t="s">
        <v>1064</v>
      </c>
      <c r="E3989" s="350" t="s">
        <v>1042</v>
      </c>
      <c r="F3989" s="350"/>
      <c r="G3989" s="143" t="s">
        <v>1043</v>
      </c>
      <c r="H3989" s="144">
        <v>0.12</v>
      </c>
      <c r="I3989" s="145">
        <v>14.76</v>
      </c>
      <c r="J3989" s="145">
        <v>1.77</v>
      </c>
    </row>
    <row r="3990" spans="1:10" ht="25.5" x14ac:dyDescent="0.25">
      <c r="A3990" s="173" t="s">
        <v>1049</v>
      </c>
      <c r="B3990" s="146" t="s">
        <v>2112</v>
      </c>
      <c r="C3990" s="173" t="s">
        <v>180</v>
      </c>
      <c r="D3990" s="173" t="s">
        <v>2949</v>
      </c>
      <c r="E3990" s="349" t="s">
        <v>1052</v>
      </c>
      <c r="F3990" s="349"/>
      <c r="G3990" s="147" t="s">
        <v>2113</v>
      </c>
      <c r="H3990" s="148">
        <v>5.6000000000000001E-2</v>
      </c>
      <c r="I3990" s="149">
        <v>66.87</v>
      </c>
      <c r="J3990" s="149">
        <v>3.74</v>
      </c>
    </row>
    <row r="3991" spans="1:10" ht="25.5" x14ac:dyDescent="0.25">
      <c r="A3991" s="173" t="s">
        <v>1049</v>
      </c>
      <c r="B3991" s="146" t="s">
        <v>1371</v>
      </c>
      <c r="C3991" s="173" t="s">
        <v>180</v>
      </c>
      <c r="D3991" s="173" t="s">
        <v>1372</v>
      </c>
      <c r="E3991" s="349" t="s">
        <v>1052</v>
      </c>
      <c r="F3991" s="349"/>
      <c r="G3991" s="147" t="s">
        <v>187</v>
      </c>
      <c r="H3991" s="148">
        <v>0.4</v>
      </c>
      <c r="I3991" s="149">
        <v>0.59</v>
      </c>
      <c r="J3991" s="149">
        <v>0.23</v>
      </c>
    </row>
    <row r="3992" spans="1:10" x14ac:dyDescent="0.25">
      <c r="A3992" s="173" t="s">
        <v>1049</v>
      </c>
      <c r="B3992" s="146" t="s">
        <v>2108</v>
      </c>
      <c r="C3992" s="173" t="s">
        <v>180</v>
      </c>
      <c r="D3992" s="173" t="s">
        <v>2109</v>
      </c>
      <c r="E3992" s="349" t="s">
        <v>1052</v>
      </c>
      <c r="F3992" s="349"/>
      <c r="G3992" s="147" t="s">
        <v>1070</v>
      </c>
      <c r="H3992" s="148">
        <v>0.04</v>
      </c>
      <c r="I3992" s="149">
        <v>13.84</v>
      </c>
      <c r="J3992" s="149">
        <v>0.55000000000000004</v>
      </c>
    </row>
    <row r="3993" spans="1:10" x14ac:dyDescent="0.25">
      <c r="A3993" s="169"/>
      <c r="B3993" s="169"/>
      <c r="C3993" s="169"/>
      <c r="D3993" s="169"/>
      <c r="E3993" s="169" t="s">
        <v>1053</v>
      </c>
      <c r="F3993" s="150">
        <v>3.6</v>
      </c>
      <c r="G3993" s="169" t="s">
        <v>1054</v>
      </c>
      <c r="H3993" s="150">
        <v>0</v>
      </c>
      <c r="I3993" s="169" t="s">
        <v>1055</v>
      </c>
      <c r="J3993" s="150">
        <v>3.6</v>
      </c>
    </row>
    <row r="3994" spans="1:10" ht="14.45" customHeight="1" x14ac:dyDescent="0.25">
      <c r="A3994" s="169"/>
      <c r="B3994" s="169"/>
      <c r="C3994" s="169"/>
      <c r="D3994" s="169"/>
      <c r="E3994" s="169" t="s">
        <v>2581</v>
      </c>
      <c r="F3994" s="150">
        <v>0</v>
      </c>
      <c r="G3994" s="169"/>
      <c r="H3994" s="351" t="s">
        <v>2582</v>
      </c>
      <c r="I3994" s="351"/>
      <c r="J3994" s="150">
        <v>8.99</v>
      </c>
    </row>
    <row r="3995" spans="1:10" ht="15.75" thickBot="1" x14ac:dyDescent="0.3">
      <c r="A3995" s="161"/>
      <c r="B3995" s="161"/>
      <c r="C3995" s="161"/>
      <c r="D3995" s="161"/>
      <c r="E3995" s="161"/>
      <c r="F3995" s="161"/>
      <c r="G3995" s="161" t="s">
        <v>1056</v>
      </c>
      <c r="H3995" s="151">
        <v>138.12</v>
      </c>
      <c r="I3995" s="161" t="s">
        <v>1057</v>
      </c>
      <c r="J3995" s="162">
        <v>1241.69</v>
      </c>
    </row>
    <row r="3996" spans="1:10" ht="15.75" thickTop="1" x14ac:dyDescent="0.25">
      <c r="A3996" s="152"/>
      <c r="B3996" s="152"/>
      <c r="C3996" s="152"/>
      <c r="D3996" s="152"/>
      <c r="E3996" s="152"/>
      <c r="F3996" s="152"/>
      <c r="G3996" s="152"/>
      <c r="H3996" s="152"/>
      <c r="I3996" s="152"/>
      <c r="J3996" s="152"/>
    </row>
    <row r="3997" spans="1:10" x14ac:dyDescent="0.25">
      <c r="A3997" s="170" t="s">
        <v>715</v>
      </c>
      <c r="B3997" s="139" t="s">
        <v>1029</v>
      </c>
      <c r="C3997" s="170" t="s">
        <v>1030</v>
      </c>
      <c r="D3997" s="170" t="s">
        <v>1031</v>
      </c>
      <c r="E3997" s="352" t="s">
        <v>1032</v>
      </c>
      <c r="F3997" s="352"/>
      <c r="G3997" s="140" t="s">
        <v>1033</v>
      </c>
      <c r="H3997" s="139" t="s">
        <v>1034</v>
      </c>
      <c r="I3997" s="139" t="s">
        <v>1035</v>
      </c>
      <c r="J3997" s="139" t="s">
        <v>1036</v>
      </c>
    </row>
    <row r="3998" spans="1:10" ht="25.5" x14ac:dyDescent="0.25">
      <c r="A3998" s="171" t="s">
        <v>1037</v>
      </c>
      <c r="B3998" s="136" t="s">
        <v>734</v>
      </c>
      <c r="C3998" s="171" t="s">
        <v>479</v>
      </c>
      <c r="D3998" s="171" t="s">
        <v>735</v>
      </c>
      <c r="E3998" s="353">
        <v>111</v>
      </c>
      <c r="F3998" s="353"/>
      <c r="G3998" s="137" t="s">
        <v>179</v>
      </c>
      <c r="H3998" s="141">
        <v>1</v>
      </c>
      <c r="I3998" s="138">
        <v>394.75</v>
      </c>
      <c r="J3998" s="138">
        <v>394.75</v>
      </c>
    </row>
    <row r="3999" spans="1:10" ht="25.5" x14ac:dyDescent="0.25">
      <c r="A3999" s="172" t="s">
        <v>1039</v>
      </c>
      <c r="B3999" s="142" t="s">
        <v>1306</v>
      </c>
      <c r="C3999" s="172" t="s">
        <v>180</v>
      </c>
      <c r="D3999" s="172" t="s">
        <v>1307</v>
      </c>
      <c r="E3999" s="350" t="s">
        <v>1042</v>
      </c>
      <c r="F3999" s="350"/>
      <c r="G3999" s="143" t="s">
        <v>1043</v>
      </c>
      <c r="H3999" s="144">
        <v>3.5179999999999998</v>
      </c>
      <c r="I3999" s="145">
        <v>17.03</v>
      </c>
      <c r="J3999" s="145">
        <v>59.91</v>
      </c>
    </row>
    <row r="4000" spans="1:10" ht="25.5" x14ac:dyDescent="0.25">
      <c r="A4000" s="172" t="s">
        <v>1039</v>
      </c>
      <c r="B4000" s="142" t="s">
        <v>1059</v>
      </c>
      <c r="C4000" s="172" t="s">
        <v>180</v>
      </c>
      <c r="D4000" s="172" t="s">
        <v>1060</v>
      </c>
      <c r="E4000" s="350" t="s">
        <v>1042</v>
      </c>
      <c r="F4000" s="350"/>
      <c r="G4000" s="143" t="s">
        <v>1043</v>
      </c>
      <c r="H4000" s="144">
        <v>3.0920000000000001</v>
      </c>
      <c r="I4000" s="145">
        <v>20.66</v>
      </c>
      <c r="J4000" s="145">
        <v>63.88</v>
      </c>
    </row>
    <row r="4001" spans="1:10" ht="25.5" x14ac:dyDescent="0.25">
      <c r="A4001" s="172" t="s">
        <v>1039</v>
      </c>
      <c r="B4001" s="142" t="s">
        <v>1061</v>
      </c>
      <c r="C4001" s="172" t="s">
        <v>180</v>
      </c>
      <c r="D4001" s="172" t="s">
        <v>1062</v>
      </c>
      <c r="E4001" s="350" t="s">
        <v>1042</v>
      </c>
      <c r="F4001" s="350"/>
      <c r="G4001" s="143" t="s">
        <v>1043</v>
      </c>
      <c r="H4001" s="144">
        <v>0.502</v>
      </c>
      <c r="I4001" s="145">
        <v>21.91</v>
      </c>
      <c r="J4001" s="145">
        <v>10.99</v>
      </c>
    </row>
    <row r="4002" spans="1:10" ht="25.5" x14ac:dyDescent="0.25">
      <c r="A4002" s="172" t="s">
        <v>1039</v>
      </c>
      <c r="B4002" s="142" t="s">
        <v>2114</v>
      </c>
      <c r="C4002" s="172" t="s">
        <v>180</v>
      </c>
      <c r="D4002" s="172" t="s">
        <v>2115</v>
      </c>
      <c r="E4002" s="350" t="s">
        <v>1042</v>
      </c>
      <c r="F4002" s="350"/>
      <c r="G4002" s="143" t="s">
        <v>1043</v>
      </c>
      <c r="H4002" s="144">
        <v>7.6760000000000002</v>
      </c>
      <c r="I4002" s="145">
        <v>21.91</v>
      </c>
      <c r="J4002" s="145">
        <v>168.18</v>
      </c>
    </row>
    <row r="4003" spans="1:10" x14ac:dyDescent="0.25">
      <c r="A4003" s="173" t="s">
        <v>1049</v>
      </c>
      <c r="B4003" s="146" t="s">
        <v>2116</v>
      </c>
      <c r="C4003" s="173" t="s">
        <v>479</v>
      </c>
      <c r="D4003" s="173" t="s">
        <v>2117</v>
      </c>
      <c r="E4003" s="349" t="s">
        <v>1052</v>
      </c>
      <c r="F4003" s="349"/>
      <c r="G4003" s="147" t="s">
        <v>144</v>
      </c>
      <c r="H4003" s="148">
        <v>4</v>
      </c>
      <c r="I4003" s="149">
        <v>7.56</v>
      </c>
      <c r="J4003" s="149">
        <v>30.24</v>
      </c>
    </row>
    <row r="4004" spans="1:10" x14ac:dyDescent="0.25">
      <c r="A4004" s="173" t="s">
        <v>1049</v>
      </c>
      <c r="B4004" s="146" t="s">
        <v>2118</v>
      </c>
      <c r="C4004" s="173" t="s">
        <v>479</v>
      </c>
      <c r="D4004" s="173" t="s">
        <v>2119</v>
      </c>
      <c r="E4004" s="349" t="s">
        <v>1052</v>
      </c>
      <c r="F4004" s="349"/>
      <c r="G4004" s="147" t="s">
        <v>141</v>
      </c>
      <c r="H4004" s="148">
        <v>3.2629999999999999</v>
      </c>
      <c r="I4004" s="149">
        <v>16.440000000000001</v>
      </c>
      <c r="J4004" s="149">
        <v>53.64</v>
      </c>
    </row>
    <row r="4005" spans="1:10" x14ac:dyDescent="0.25">
      <c r="A4005" s="173" t="s">
        <v>1049</v>
      </c>
      <c r="B4005" s="146" t="s">
        <v>1451</v>
      </c>
      <c r="C4005" s="173" t="s">
        <v>479</v>
      </c>
      <c r="D4005" s="173" t="s">
        <v>1452</v>
      </c>
      <c r="E4005" s="349" t="s">
        <v>1052</v>
      </c>
      <c r="F4005" s="349"/>
      <c r="G4005" s="147" t="s">
        <v>144</v>
      </c>
      <c r="H4005" s="148">
        <v>0.06</v>
      </c>
      <c r="I4005" s="149">
        <v>12.33</v>
      </c>
      <c r="J4005" s="149">
        <v>0.73</v>
      </c>
    </row>
    <row r="4006" spans="1:10" x14ac:dyDescent="0.25">
      <c r="A4006" s="173" t="s">
        <v>1049</v>
      </c>
      <c r="B4006" s="146" t="s">
        <v>2120</v>
      </c>
      <c r="C4006" s="173" t="s">
        <v>479</v>
      </c>
      <c r="D4006" s="173" t="s">
        <v>2950</v>
      </c>
      <c r="E4006" s="349" t="s">
        <v>1052</v>
      </c>
      <c r="F4006" s="349"/>
      <c r="G4006" s="147" t="s">
        <v>187</v>
      </c>
      <c r="H4006" s="148">
        <v>6.4000000000000003E-3</v>
      </c>
      <c r="I4006" s="149">
        <v>26.37</v>
      </c>
      <c r="J4006" s="149">
        <v>0.16</v>
      </c>
    </row>
    <row r="4007" spans="1:10" ht="25.5" x14ac:dyDescent="0.25">
      <c r="A4007" s="173" t="s">
        <v>1049</v>
      </c>
      <c r="B4007" s="146" t="s">
        <v>2121</v>
      </c>
      <c r="C4007" s="173" t="s">
        <v>479</v>
      </c>
      <c r="D4007" s="173" t="s">
        <v>2951</v>
      </c>
      <c r="E4007" s="349" t="s">
        <v>1052</v>
      </c>
      <c r="F4007" s="349"/>
      <c r="G4007" s="147" t="s">
        <v>1070</v>
      </c>
      <c r="H4007" s="148">
        <v>0.22</v>
      </c>
      <c r="I4007" s="149">
        <v>31.94</v>
      </c>
      <c r="J4007" s="149">
        <v>7.02</v>
      </c>
    </row>
    <row r="4008" spans="1:10" x14ac:dyDescent="0.25">
      <c r="A4008" s="169"/>
      <c r="B4008" s="169"/>
      <c r="C4008" s="169"/>
      <c r="D4008" s="169"/>
      <c r="E4008" s="169" t="s">
        <v>1053</v>
      </c>
      <c r="F4008" s="150">
        <v>241.89</v>
      </c>
      <c r="G4008" s="169" t="s">
        <v>1054</v>
      </c>
      <c r="H4008" s="150">
        <v>0</v>
      </c>
      <c r="I4008" s="169" t="s">
        <v>1055</v>
      </c>
      <c r="J4008" s="150">
        <v>241.89</v>
      </c>
    </row>
    <row r="4009" spans="1:10" ht="14.45" customHeight="1" x14ac:dyDescent="0.25">
      <c r="A4009" s="169"/>
      <c r="B4009" s="169"/>
      <c r="C4009" s="169"/>
      <c r="D4009" s="169"/>
      <c r="E4009" s="169" t="s">
        <v>2581</v>
      </c>
      <c r="F4009" s="150">
        <v>0</v>
      </c>
      <c r="G4009" s="169"/>
      <c r="H4009" s="351" t="s">
        <v>2582</v>
      </c>
      <c r="I4009" s="351"/>
      <c r="J4009" s="150">
        <v>394.75</v>
      </c>
    </row>
    <row r="4010" spans="1:10" ht="15.75" thickBot="1" x14ac:dyDescent="0.3">
      <c r="A4010" s="161"/>
      <c r="B4010" s="161"/>
      <c r="C4010" s="161"/>
      <c r="D4010" s="161"/>
      <c r="E4010" s="161"/>
      <c r="F4010" s="161"/>
      <c r="G4010" s="161" t="s">
        <v>1056</v>
      </c>
      <c r="H4010" s="151">
        <v>1.53</v>
      </c>
      <c r="I4010" s="161" t="s">
        <v>1057</v>
      </c>
      <c r="J4010" s="162">
        <v>603.96</v>
      </c>
    </row>
    <row r="4011" spans="1:10" ht="15.75" thickTop="1" x14ac:dyDescent="0.25">
      <c r="A4011" s="152"/>
      <c r="B4011" s="152"/>
      <c r="C4011" s="152"/>
      <c r="D4011" s="152"/>
      <c r="E4011" s="152"/>
      <c r="F4011" s="152"/>
      <c r="G4011" s="152"/>
      <c r="H4011" s="152"/>
      <c r="I4011" s="152"/>
      <c r="J4011" s="152"/>
    </row>
    <row r="4012" spans="1:10" x14ac:dyDescent="0.25">
      <c r="A4012" s="170" t="s">
        <v>716</v>
      </c>
      <c r="B4012" s="139" t="s">
        <v>1029</v>
      </c>
      <c r="C4012" s="170" t="s">
        <v>1030</v>
      </c>
      <c r="D4012" s="170" t="s">
        <v>1031</v>
      </c>
      <c r="E4012" s="352" t="s">
        <v>1032</v>
      </c>
      <c r="F4012" s="352"/>
      <c r="G4012" s="140" t="s">
        <v>1033</v>
      </c>
      <c r="H4012" s="139" t="s">
        <v>1034</v>
      </c>
      <c r="I4012" s="139" t="s">
        <v>1035</v>
      </c>
      <c r="J4012" s="139" t="s">
        <v>1036</v>
      </c>
    </row>
    <row r="4013" spans="1:10" ht="38.25" x14ac:dyDescent="0.25">
      <c r="A4013" s="171" t="s">
        <v>1037</v>
      </c>
      <c r="B4013" s="136" t="s">
        <v>290</v>
      </c>
      <c r="C4013" s="171" t="s">
        <v>180</v>
      </c>
      <c r="D4013" s="171" t="s">
        <v>175</v>
      </c>
      <c r="E4013" s="353" t="s">
        <v>1042</v>
      </c>
      <c r="F4013" s="353"/>
      <c r="G4013" s="137" t="s">
        <v>179</v>
      </c>
      <c r="H4013" s="141">
        <v>1</v>
      </c>
      <c r="I4013" s="138">
        <v>8.0299999999999994</v>
      </c>
      <c r="J4013" s="138">
        <v>8.0299999999999994</v>
      </c>
    </row>
    <row r="4014" spans="1:10" ht="51" x14ac:dyDescent="0.25">
      <c r="A4014" s="172" t="s">
        <v>1039</v>
      </c>
      <c r="B4014" s="142" t="s">
        <v>2936</v>
      </c>
      <c r="C4014" s="172" t="s">
        <v>180</v>
      </c>
      <c r="D4014" s="172" t="s">
        <v>2937</v>
      </c>
      <c r="E4014" s="350" t="s">
        <v>1042</v>
      </c>
      <c r="F4014" s="350"/>
      <c r="G4014" s="143" t="s">
        <v>2938</v>
      </c>
      <c r="H4014" s="144">
        <v>0.16730700000000001</v>
      </c>
      <c r="I4014" s="145">
        <v>9.0299999999999994</v>
      </c>
      <c r="J4014" s="145">
        <v>1.51</v>
      </c>
    </row>
    <row r="4015" spans="1:10" ht="25.5" x14ac:dyDescent="0.25">
      <c r="A4015" s="172" t="s">
        <v>1039</v>
      </c>
      <c r="B4015" s="142" t="s">
        <v>2102</v>
      </c>
      <c r="C4015" s="172" t="s">
        <v>180</v>
      </c>
      <c r="D4015" s="172" t="s">
        <v>2103</v>
      </c>
      <c r="E4015" s="350" t="s">
        <v>1042</v>
      </c>
      <c r="F4015" s="350"/>
      <c r="G4015" s="143" t="s">
        <v>1043</v>
      </c>
      <c r="H4015" s="144">
        <v>0.29509999999999997</v>
      </c>
      <c r="I4015" s="145">
        <v>19.170000000000002</v>
      </c>
      <c r="J4015" s="145">
        <v>5.65</v>
      </c>
    </row>
    <row r="4016" spans="1:10" ht="25.5" x14ac:dyDescent="0.25">
      <c r="A4016" s="172" t="s">
        <v>1039</v>
      </c>
      <c r="B4016" s="142" t="s">
        <v>1063</v>
      </c>
      <c r="C4016" s="172" t="s">
        <v>180</v>
      </c>
      <c r="D4016" s="172" t="s">
        <v>1064</v>
      </c>
      <c r="E4016" s="350" t="s">
        <v>1042</v>
      </c>
      <c r="F4016" s="350"/>
      <c r="G4016" s="143" t="s">
        <v>1043</v>
      </c>
      <c r="H4016" s="144">
        <v>5.8999999999999997E-2</v>
      </c>
      <c r="I4016" s="145">
        <v>14.76</v>
      </c>
      <c r="J4016" s="145">
        <v>0.87</v>
      </c>
    </row>
    <row r="4017" spans="1:10" x14ac:dyDescent="0.25">
      <c r="A4017" s="169"/>
      <c r="B4017" s="169"/>
      <c r="C4017" s="169"/>
      <c r="D4017" s="169"/>
      <c r="E4017" s="169" t="s">
        <v>1053</v>
      </c>
      <c r="F4017" s="150">
        <v>6.66</v>
      </c>
      <c r="G4017" s="169" t="s">
        <v>1054</v>
      </c>
      <c r="H4017" s="150">
        <v>0</v>
      </c>
      <c r="I4017" s="169" t="s">
        <v>1055</v>
      </c>
      <c r="J4017" s="150">
        <v>6.66</v>
      </c>
    </row>
    <row r="4018" spans="1:10" ht="14.45" customHeight="1" x14ac:dyDescent="0.25">
      <c r="A4018" s="169"/>
      <c r="B4018" s="169"/>
      <c r="C4018" s="169"/>
      <c r="D4018" s="169"/>
      <c r="E4018" s="169" t="s">
        <v>2581</v>
      </c>
      <c r="F4018" s="150">
        <v>0</v>
      </c>
      <c r="G4018" s="169"/>
      <c r="H4018" s="351" t="s">
        <v>2582</v>
      </c>
      <c r="I4018" s="351"/>
      <c r="J4018" s="150">
        <v>8.0299999999999994</v>
      </c>
    </row>
    <row r="4019" spans="1:10" ht="15.75" thickBot="1" x14ac:dyDescent="0.3">
      <c r="A4019" s="161"/>
      <c r="B4019" s="161"/>
      <c r="C4019" s="161"/>
      <c r="D4019" s="161"/>
      <c r="E4019" s="161"/>
      <c r="F4019" s="161"/>
      <c r="G4019" s="161" t="s">
        <v>1056</v>
      </c>
      <c r="H4019" s="151">
        <v>1017.86</v>
      </c>
      <c r="I4019" s="161" t="s">
        <v>1057</v>
      </c>
      <c r="J4019" s="162">
        <v>8173.41</v>
      </c>
    </row>
    <row r="4020" spans="1:10" ht="15.75" thickTop="1" x14ac:dyDescent="0.25">
      <c r="A4020" s="152"/>
      <c r="B4020" s="152"/>
      <c r="C4020" s="152"/>
      <c r="D4020" s="152"/>
      <c r="E4020" s="152"/>
      <c r="F4020" s="152"/>
      <c r="G4020" s="152"/>
      <c r="H4020" s="152"/>
      <c r="I4020" s="152"/>
      <c r="J4020" s="152"/>
    </row>
    <row r="4021" spans="1:10" x14ac:dyDescent="0.25">
      <c r="A4021" s="170" t="s">
        <v>2374</v>
      </c>
      <c r="B4021" s="139" t="s">
        <v>1029</v>
      </c>
      <c r="C4021" s="170" t="s">
        <v>1030</v>
      </c>
      <c r="D4021" s="170" t="s">
        <v>1031</v>
      </c>
      <c r="E4021" s="352" t="s">
        <v>1032</v>
      </c>
      <c r="F4021" s="352"/>
      <c r="G4021" s="140" t="s">
        <v>1033</v>
      </c>
      <c r="H4021" s="139" t="s">
        <v>1034</v>
      </c>
      <c r="I4021" s="139" t="s">
        <v>1035</v>
      </c>
      <c r="J4021" s="139" t="s">
        <v>1036</v>
      </c>
    </row>
    <row r="4022" spans="1:10" ht="38.25" x14ac:dyDescent="0.25">
      <c r="A4022" s="171" t="s">
        <v>1037</v>
      </c>
      <c r="B4022" s="136" t="s">
        <v>2370</v>
      </c>
      <c r="C4022" s="171" t="s">
        <v>186</v>
      </c>
      <c r="D4022" s="171" t="s">
        <v>2371</v>
      </c>
      <c r="E4022" s="353" t="s">
        <v>1263</v>
      </c>
      <c r="F4022" s="353"/>
      <c r="G4022" s="137" t="s">
        <v>2372</v>
      </c>
      <c r="H4022" s="141">
        <v>1</v>
      </c>
      <c r="I4022" s="138">
        <v>3.75</v>
      </c>
      <c r="J4022" s="138">
        <v>3.75</v>
      </c>
    </row>
    <row r="4023" spans="1:10" ht="38.25" x14ac:dyDescent="0.25">
      <c r="A4023" s="173" t="s">
        <v>1049</v>
      </c>
      <c r="B4023" s="146" t="s">
        <v>2939</v>
      </c>
      <c r="C4023" s="173" t="s">
        <v>186</v>
      </c>
      <c r="D4023" s="173" t="s">
        <v>2940</v>
      </c>
      <c r="E4023" s="349" t="s">
        <v>1052</v>
      </c>
      <c r="F4023" s="349"/>
      <c r="G4023" s="147" t="s">
        <v>2941</v>
      </c>
      <c r="H4023" s="148">
        <v>1</v>
      </c>
      <c r="I4023" s="149">
        <v>3.75</v>
      </c>
      <c r="J4023" s="149">
        <v>3.75</v>
      </c>
    </row>
    <row r="4024" spans="1:10" x14ac:dyDescent="0.25">
      <c r="A4024" s="169"/>
      <c r="B4024" s="169"/>
      <c r="C4024" s="169"/>
      <c r="D4024" s="169"/>
      <c r="E4024" s="169" t="s">
        <v>1053</v>
      </c>
      <c r="F4024" s="150">
        <v>0</v>
      </c>
      <c r="G4024" s="169" t="s">
        <v>1054</v>
      </c>
      <c r="H4024" s="150">
        <v>0</v>
      </c>
      <c r="I4024" s="169" t="s">
        <v>1055</v>
      </c>
      <c r="J4024" s="150">
        <v>0</v>
      </c>
    </row>
    <row r="4025" spans="1:10" ht="14.45" customHeight="1" x14ac:dyDescent="0.25">
      <c r="A4025" s="169"/>
      <c r="B4025" s="169"/>
      <c r="C4025" s="169"/>
      <c r="D4025" s="169"/>
      <c r="E4025" s="169" t="s">
        <v>2581</v>
      </c>
      <c r="F4025" s="150">
        <v>0</v>
      </c>
      <c r="G4025" s="169"/>
      <c r="H4025" s="351" t="s">
        <v>2582</v>
      </c>
      <c r="I4025" s="351"/>
      <c r="J4025" s="150">
        <v>3.75</v>
      </c>
    </row>
    <row r="4026" spans="1:10" ht="15.75" thickBot="1" x14ac:dyDescent="0.3">
      <c r="A4026" s="161"/>
      <c r="B4026" s="161"/>
      <c r="C4026" s="161"/>
      <c r="D4026" s="161"/>
      <c r="E4026" s="161"/>
      <c r="F4026" s="161"/>
      <c r="G4026" s="161" t="s">
        <v>1056</v>
      </c>
      <c r="H4026" s="151">
        <v>1017.86</v>
      </c>
      <c r="I4026" s="161" t="s">
        <v>1057</v>
      </c>
      <c r="J4026" s="162">
        <v>3816.97</v>
      </c>
    </row>
    <row r="4027" spans="1:10" ht="15.75" thickTop="1" x14ac:dyDescent="0.25">
      <c r="A4027" s="152"/>
      <c r="B4027" s="152"/>
      <c r="C4027" s="152"/>
      <c r="D4027" s="152"/>
      <c r="E4027" s="152"/>
      <c r="F4027" s="152"/>
      <c r="G4027" s="152"/>
      <c r="H4027" s="152"/>
      <c r="I4027" s="152"/>
      <c r="J4027" s="152"/>
    </row>
    <row r="4028" spans="1:10" x14ac:dyDescent="0.25">
      <c r="A4028" s="174" t="s">
        <v>2952</v>
      </c>
      <c r="B4028" s="174"/>
      <c r="C4028" s="174"/>
      <c r="D4028" s="174" t="s">
        <v>20</v>
      </c>
      <c r="E4028" s="174"/>
      <c r="F4028" s="354"/>
      <c r="G4028" s="354"/>
      <c r="H4028" s="166"/>
      <c r="I4028" s="174"/>
      <c r="J4028" s="167">
        <v>23268.82</v>
      </c>
    </row>
    <row r="4029" spans="1:10" x14ac:dyDescent="0.25">
      <c r="A4029" s="174" t="s">
        <v>2375</v>
      </c>
      <c r="B4029" s="174"/>
      <c r="C4029" s="174"/>
      <c r="D4029" s="174" t="s">
        <v>736</v>
      </c>
      <c r="E4029" s="174"/>
      <c r="F4029" s="354"/>
      <c r="G4029" s="354"/>
      <c r="H4029" s="166"/>
      <c r="I4029" s="174"/>
      <c r="J4029" s="167">
        <v>7643.87</v>
      </c>
    </row>
    <row r="4030" spans="1:10" x14ac:dyDescent="0.25">
      <c r="A4030" s="170" t="s">
        <v>2376</v>
      </c>
      <c r="B4030" s="139" t="s">
        <v>1029</v>
      </c>
      <c r="C4030" s="170" t="s">
        <v>1030</v>
      </c>
      <c r="D4030" s="170" t="s">
        <v>1031</v>
      </c>
      <c r="E4030" s="352" t="s">
        <v>1032</v>
      </c>
      <c r="F4030" s="352"/>
      <c r="G4030" s="140" t="s">
        <v>1033</v>
      </c>
      <c r="H4030" s="139" t="s">
        <v>1034</v>
      </c>
      <c r="I4030" s="139" t="s">
        <v>1035</v>
      </c>
      <c r="J4030" s="139" t="s">
        <v>1036</v>
      </c>
    </row>
    <row r="4031" spans="1:10" ht="25.5" x14ac:dyDescent="0.25">
      <c r="A4031" s="171" t="s">
        <v>1037</v>
      </c>
      <c r="B4031" s="136" t="s">
        <v>737</v>
      </c>
      <c r="C4031" s="171" t="s">
        <v>186</v>
      </c>
      <c r="D4031" s="171" t="s">
        <v>738</v>
      </c>
      <c r="E4031" s="353" t="s">
        <v>1263</v>
      </c>
      <c r="F4031" s="353"/>
      <c r="G4031" s="137" t="s">
        <v>179</v>
      </c>
      <c r="H4031" s="141">
        <v>1</v>
      </c>
      <c r="I4031" s="138">
        <v>337.47</v>
      </c>
      <c r="J4031" s="138">
        <v>337.47</v>
      </c>
    </row>
    <row r="4032" spans="1:10" ht="25.5" x14ac:dyDescent="0.25">
      <c r="A4032" s="172" t="s">
        <v>1039</v>
      </c>
      <c r="B4032" s="142" t="s">
        <v>2078</v>
      </c>
      <c r="C4032" s="172" t="s">
        <v>186</v>
      </c>
      <c r="D4032" s="172" t="s">
        <v>2926</v>
      </c>
      <c r="E4032" s="350" t="s">
        <v>1263</v>
      </c>
      <c r="F4032" s="350"/>
      <c r="G4032" s="143" t="s">
        <v>184</v>
      </c>
      <c r="H4032" s="144">
        <v>8.0000000000000002E-3</v>
      </c>
      <c r="I4032" s="145">
        <v>349.03</v>
      </c>
      <c r="J4032" s="145">
        <v>2.79</v>
      </c>
    </row>
    <row r="4033" spans="1:10" ht="25.5" x14ac:dyDescent="0.25">
      <c r="A4033" s="172" t="s">
        <v>1039</v>
      </c>
      <c r="B4033" s="142" t="s">
        <v>1368</v>
      </c>
      <c r="C4033" s="172" t="s">
        <v>186</v>
      </c>
      <c r="D4033" s="172" t="s">
        <v>1299</v>
      </c>
      <c r="E4033" s="350" t="s">
        <v>1263</v>
      </c>
      <c r="F4033" s="350"/>
      <c r="G4033" s="143" t="s">
        <v>2649</v>
      </c>
      <c r="H4033" s="144">
        <v>2.5</v>
      </c>
      <c r="I4033" s="145">
        <v>24.55</v>
      </c>
      <c r="J4033" s="145">
        <v>61.37</v>
      </c>
    </row>
    <row r="4034" spans="1:10" ht="25.5" x14ac:dyDescent="0.25">
      <c r="A4034" s="172" t="s">
        <v>1039</v>
      </c>
      <c r="B4034" s="142" t="s">
        <v>1333</v>
      </c>
      <c r="C4034" s="172" t="s">
        <v>186</v>
      </c>
      <c r="D4034" s="172" t="s">
        <v>1064</v>
      </c>
      <c r="E4034" s="350" t="s">
        <v>1263</v>
      </c>
      <c r="F4034" s="350"/>
      <c r="G4034" s="143" t="s">
        <v>2649</v>
      </c>
      <c r="H4034" s="144">
        <v>2.5</v>
      </c>
      <c r="I4034" s="145">
        <v>18.36</v>
      </c>
      <c r="J4034" s="145">
        <v>45.9</v>
      </c>
    </row>
    <row r="4035" spans="1:10" ht="25.5" x14ac:dyDescent="0.25">
      <c r="A4035" s="173" t="s">
        <v>1049</v>
      </c>
      <c r="B4035" s="146" t="s">
        <v>2953</v>
      </c>
      <c r="C4035" s="173" t="s">
        <v>186</v>
      </c>
      <c r="D4035" s="173" t="s">
        <v>2954</v>
      </c>
      <c r="E4035" s="349" t="s">
        <v>1052</v>
      </c>
      <c r="F4035" s="349"/>
      <c r="G4035" s="147" t="s">
        <v>179</v>
      </c>
      <c r="H4035" s="148">
        <v>1</v>
      </c>
      <c r="I4035" s="149">
        <v>206.51</v>
      </c>
      <c r="J4035" s="149">
        <v>206.51</v>
      </c>
    </row>
    <row r="4036" spans="1:10" ht="25.5" x14ac:dyDescent="0.25">
      <c r="A4036" s="173" t="s">
        <v>1049</v>
      </c>
      <c r="B4036" s="146" t="s">
        <v>2955</v>
      </c>
      <c r="C4036" s="173" t="s">
        <v>186</v>
      </c>
      <c r="D4036" s="173" t="s">
        <v>2956</v>
      </c>
      <c r="E4036" s="349" t="s">
        <v>1052</v>
      </c>
      <c r="F4036" s="349"/>
      <c r="G4036" s="147" t="s">
        <v>748</v>
      </c>
      <c r="H4036" s="148">
        <v>2.87</v>
      </c>
      <c r="I4036" s="149">
        <v>2.7</v>
      </c>
      <c r="J4036" s="149">
        <v>7.74</v>
      </c>
    </row>
    <row r="4037" spans="1:10" ht="25.5" x14ac:dyDescent="0.25">
      <c r="A4037" s="173" t="s">
        <v>1049</v>
      </c>
      <c r="B4037" s="146" t="s">
        <v>2957</v>
      </c>
      <c r="C4037" s="173" t="s">
        <v>186</v>
      </c>
      <c r="D4037" s="173" t="s">
        <v>2958</v>
      </c>
      <c r="E4037" s="349" t="s">
        <v>1052</v>
      </c>
      <c r="F4037" s="349"/>
      <c r="G4037" s="147" t="s">
        <v>748</v>
      </c>
      <c r="H4037" s="148">
        <v>1.71</v>
      </c>
      <c r="I4037" s="149">
        <v>7.7</v>
      </c>
      <c r="J4037" s="149">
        <v>13.16</v>
      </c>
    </row>
    <row r="4038" spans="1:10" x14ac:dyDescent="0.25">
      <c r="A4038" s="169"/>
      <c r="B4038" s="169"/>
      <c r="C4038" s="169"/>
      <c r="D4038" s="169"/>
      <c r="E4038" s="169" t="s">
        <v>1053</v>
      </c>
      <c r="F4038" s="150">
        <v>72.11</v>
      </c>
      <c r="G4038" s="169" t="s">
        <v>1054</v>
      </c>
      <c r="H4038" s="150">
        <v>0</v>
      </c>
      <c r="I4038" s="169" t="s">
        <v>1055</v>
      </c>
      <c r="J4038" s="150">
        <v>72.11</v>
      </c>
    </row>
    <row r="4039" spans="1:10" ht="14.45" customHeight="1" x14ac:dyDescent="0.25">
      <c r="A4039" s="169"/>
      <c r="B4039" s="169"/>
      <c r="C4039" s="169"/>
      <c r="D4039" s="169"/>
      <c r="E4039" s="169" t="s">
        <v>2581</v>
      </c>
      <c r="F4039" s="150">
        <v>0</v>
      </c>
      <c r="G4039" s="169"/>
      <c r="H4039" s="351" t="s">
        <v>2582</v>
      </c>
      <c r="I4039" s="351"/>
      <c r="J4039" s="150">
        <v>337.47</v>
      </c>
    </row>
    <row r="4040" spans="1:10" ht="15.75" thickBot="1" x14ac:dyDescent="0.3">
      <c r="A4040" s="161"/>
      <c r="B4040" s="161"/>
      <c r="C4040" s="161"/>
      <c r="D4040" s="161"/>
      <c r="E4040" s="161"/>
      <c r="F4040" s="161"/>
      <c r="G4040" s="161" t="s">
        <v>1056</v>
      </c>
      <c r="H4040" s="151">
        <v>5.27</v>
      </c>
      <c r="I4040" s="161" t="s">
        <v>1057</v>
      </c>
      <c r="J4040" s="162">
        <v>1778.46</v>
      </c>
    </row>
    <row r="4041" spans="1:10" ht="15.75" thickTop="1" x14ac:dyDescent="0.25">
      <c r="A4041" s="152"/>
      <c r="B4041" s="152"/>
      <c r="C4041" s="152"/>
      <c r="D4041" s="152"/>
      <c r="E4041" s="152"/>
      <c r="F4041" s="152"/>
      <c r="G4041" s="152"/>
      <c r="H4041" s="152"/>
      <c r="I4041" s="152"/>
      <c r="J4041" s="152"/>
    </row>
    <row r="4042" spans="1:10" x14ac:dyDescent="0.25">
      <c r="A4042" s="170" t="s">
        <v>2377</v>
      </c>
      <c r="B4042" s="139" t="s">
        <v>1029</v>
      </c>
      <c r="C4042" s="170" t="s">
        <v>1030</v>
      </c>
      <c r="D4042" s="170" t="s">
        <v>1031</v>
      </c>
      <c r="E4042" s="352" t="s">
        <v>1032</v>
      </c>
      <c r="F4042" s="352"/>
      <c r="G4042" s="140" t="s">
        <v>1033</v>
      </c>
      <c r="H4042" s="139" t="s">
        <v>1034</v>
      </c>
      <c r="I4042" s="139" t="s">
        <v>1035</v>
      </c>
      <c r="J4042" s="139" t="s">
        <v>1036</v>
      </c>
    </row>
    <row r="4043" spans="1:10" ht="51" x14ac:dyDescent="0.25">
      <c r="A4043" s="171" t="s">
        <v>1037</v>
      </c>
      <c r="B4043" s="136" t="s">
        <v>739</v>
      </c>
      <c r="C4043" s="171" t="s">
        <v>186</v>
      </c>
      <c r="D4043" s="171" t="s">
        <v>2378</v>
      </c>
      <c r="E4043" s="353" t="s">
        <v>1263</v>
      </c>
      <c r="F4043" s="353"/>
      <c r="G4043" s="137" t="s">
        <v>179</v>
      </c>
      <c r="H4043" s="141">
        <v>1</v>
      </c>
      <c r="I4043" s="138">
        <v>217.04</v>
      </c>
      <c r="J4043" s="138">
        <v>217.04</v>
      </c>
    </row>
    <row r="4044" spans="1:10" ht="38.25" x14ac:dyDescent="0.25">
      <c r="A4044" s="172" t="s">
        <v>1039</v>
      </c>
      <c r="B4044" s="142" t="s">
        <v>1453</v>
      </c>
      <c r="C4044" s="172" t="s">
        <v>186</v>
      </c>
      <c r="D4044" s="172" t="s">
        <v>2707</v>
      </c>
      <c r="E4044" s="350" t="s">
        <v>1263</v>
      </c>
      <c r="F4044" s="350"/>
      <c r="G4044" s="143" t="s">
        <v>179</v>
      </c>
      <c r="H4044" s="144">
        <v>1</v>
      </c>
      <c r="I4044" s="145">
        <v>4.58</v>
      </c>
      <c r="J4044" s="145">
        <v>4.58</v>
      </c>
    </row>
    <row r="4045" spans="1:10" ht="25.5" x14ac:dyDescent="0.25">
      <c r="A4045" s="172" t="s">
        <v>1039</v>
      </c>
      <c r="B4045" s="142" t="s">
        <v>2123</v>
      </c>
      <c r="C4045" s="172" t="s">
        <v>186</v>
      </c>
      <c r="D4045" s="172" t="s">
        <v>2124</v>
      </c>
      <c r="E4045" s="350" t="s">
        <v>1263</v>
      </c>
      <c r="F4045" s="350"/>
      <c r="G4045" s="143" t="s">
        <v>2649</v>
      </c>
      <c r="H4045" s="144">
        <v>1.1282051</v>
      </c>
      <c r="I4045" s="145">
        <v>24.78</v>
      </c>
      <c r="J4045" s="145">
        <v>27.95</v>
      </c>
    </row>
    <row r="4046" spans="1:10" ht="25.5" x14ac:dyDescent="0.25">
      <c r="A4046" s="172" t="s">
        <v>1039</v>
      </c>
      <c r="B4046" s="142" t="s">
        <v>1333</v>
      </c>
      <c r="C4046" s="172" t="s">
        <v>186</v>
      </c>
      <c r="D4046" s="172" t="s">
        <v>1064</v>
      </c>
      <c r="E4046" s="350" t="s">
        <v>1263</v>
      </c>
      <c r="F4046" s="350"/>
      <c r="G4046" s="143" t="s">
        <v>2649</v>
      </c>
      <c r="H4046" s="144">
        <v>0.56410249999999995</v>
      </c>
      <c r="I4046" s="145">
        <v>18.36</v>
      </c>
      <c r="J4046" s="145">
        <v>10.35</v>
      </c>
    </row>
    <row r="4047" spans="1:10" ht="25.5" x14ac:dyDescent="0.25">
      <c r="A4047" s="173" t="s">
        <v>1049</v>
      </c>
      <c r="B4047" s="146" t="s">
        <v>2708</v>
      </c>
      <c r="C4047" s="173" t="s">
        <v>186</v>
      </c>
      <c r="D4047" s="173" t="s">
        <v>2709</v>
      </c>
      <c r="E4047" s="349" t="s">
        <v>1052</v>
      </c>
      <c r="F4047" s="349"/>
      <c r="G4047" s="147" t="s">
        <v>950</v>
      </c>
      <c r="H4047" s="148">
        <v>8</v>
      </c>
      <c r="I4047" s="149">
        <v>1.04</v>
      </c>
      <c r="J4047" s="149">
        <v>8.32</v>
      </c>
    </row>
    <row r="4048" spans="1:10" ht="25.5" x14ac:dyDescent="0.25">
      <c r="A4048" s="173" t="s">
        <v>1049</v>
      </c>
      <c r="B4048" s="146" t="s">
        <v>2959</v>
      </c>
      <c r="C4048" s="173" t="s">
        <v>186</v>
      </c>
      <c r="D4048" s="173" t="s">
        <v>2960</v>
      </c>
      <c r="E4048" s="349" t="s">
        <v>1052</v>
      </c>
      <c r="F4048" s="349"/>
      <c r="G4048" s="147" t="s">
        <v>179</v>
      </c>
      <c r="H4048" s="148">
        <v>1.05</v>
      </c>
      <c r="I4048" s="149">
        <v>157.94999999999999</v>
      </c>
      <c r="J4048" s="149">
        <v>165.84</v>
      </c>
    </row>
    <row r="4049" spans="1:10" x14ac:dyDescent="0.25">
      <c r="A4049" s="169"/>
      <c r="B4049" s="169"/>
      <c r="C4049" s="169"/>
      <c r="D4049" s="169"/>
      <c r="E4049" s="169" t="s">
        <v>1053</v>
      </c>
      <c r="F4049" s="150">
        <v>28.96</v>
      </c>
      <c r="G4049" s="169" t="s">
        <v>1054</v>
      </c>
      <c r="H4049" s="150">
        <v>0</v>
      </c>
      <c r="I4049" s="169" t="s">
        <v>1055</v>
      </c>
      <c r="J4049" s="150">
        <v>28.96</v>
      </c>
    </row>
    <row r="4050" spans="1:10" ht="14.45" customHeight="1" x14ac:dyDescent="0.25">
      <c r="A4050" s="169"/>
      <c r="B4050" s="169"/>
      <c r="C4050" s="169"/>
      <c r="D4050" s="169"/>
      <c r="E4050" s="169" t="s">
        <v>2581</v>
      </c>
      <c r="F4050" s="150">
        <v>0</v>
      </c>
      <c r="G4050" s="169"/>
      <c r="H4050" s="351" t="s">
        <v>2582</v>
      </c>
      <c r="I4050" s="351"/>
      <c r="J4050" s="150">
        <v>217.04</v>
      </c>
    </row>
    <row r="4051" spans="1:10" ht="15.75" thickBot="1" x14ac:dyDescent="0.3">
      <c r="A4051" s="161"/>
      <c r="B4051" s="161"/>
      <c r="C4051" s="161"/>
      <c r="D4051" s="161"/>
      <c r="E4051" s="161"/>
      <c r="F4051" s="161"/>
      <c r="G4051" s="161" t="s">
        <v>1056</v>
      </c>
      <c r="H4051" s="151">
        <v>2.98</v>
      </c>
      <c r="I4051" s="161" t="s">
        <v>1057</v>
      </c>
      <c r="J4051" s="162">
        <v>646.77</v>
      </c>
    </row>
    <row r="4052" spans="1:10" ht="15.75" thickTop="1" x14ac:dyDescent="0.25">
      <c r="A4052" s="152"/>
      <c r="B4052" s="152"/>
      <c r="C4052" s="152"/>
      <c r="D4052" s="152"/>
      <c r="E4052" s="152"/>
      <c r="F4052" s="152"/>
      <c r="G4052" s="152"/>
      <c r="H4052" s="152"/>
      <c r="I4052" s="152"/>
      <c r="J4052" s="152"/>
    </row>
    <row r="4053" spans="1:10" x14ac:dyDescent="0.25">
      <c r="A4053" s="170" t="s">
        <v>2379</v>
      </c>
      <c r="B4053" s="139" t="s">
        <v>1029</v>
      </c>
      <c r="C4053" s="170" t="s">
        <v>1030</v>
      </c>
      <c r="D4053" s="170" t="s">
        <v>1031</v>
      </c>
      <c r="E4053" s="352" t="s">
        <v>1032</v>
      </c>
      <c r="F4053" s="352"/>
      <c r="G4053" s="140" t="s">
        <v>1033</v>
      </c>
      <c r="H4053" s="139" t="s">
        <v>1034</v>
      </c>
      <c r="I4053" s="139" t="s">
        <v>1035</v>
      </c>
      <c r="J4053" s="139" t="s">
        <v>1036</v>
      </c>
    </row>
    <row r="4054" spans="1:10" ht="26.45" customHeight="1" x14ac:dyDescent="0.25">
      <c r="A4054" s="171" t="s">
        <v>1037</v>
      </c>
      <c r="B4054" s="136" t="s">
        <v>279</v>
      </c>
      <c r="C4054" s="171" t="s">
        <v>180</v>
      </c>
      <c r="D4054" s="171" t="s">
        <v>2380</v>
      </c>
      <c r="E4054" s="353" t="s">
        <v>1129</v>
      </c>
      <c r="F4054" s="353"/>
      <c r="G4054" s="137" t="s">
        <v>187</v>
      </c>
      <c r="H4054" s="141">
        <v>1</v>
      </c>
      <c r="I4054" s="138">
        <v>45.38</v>
      </c>
      <c r="J4054" s="138">
        <v>45.38</v>
      </c>
    </row>
    <row r="4055" spans="1:10" ht="25.5" x14ac:dyDescent="0.25">
      <c r="A4055" s="172" t="s">
        <v>1039</v>
      </c>
      <c r="B4055" s="142" t="s">
        <v>1512</v>
      </c>
      <c r="C4055" s="172" t="s">
        <v>180</v>
      </c>
      <c r="D4055" s="172" t="s">
        <v>1513</v>
      </c>
      <c r="E4055" s="350" t="s">
        <v>1042</v>
      </c>
      <c r="F4055" s="350"/>
      <c r="G4055" s="143" t="s">
        <v>1043</v>
      </c>
      <c r="H4055" s="144">
        <v>0.31619999999999998</v>
      </c>
      <c r="I4055" s="145">
        <v>20.39</v>
      </c>
      <c r="J4055" s="145">
        <v>6.44</v>
      </c>
    </row>
    <row r="4056" spans="1:10" ht="25.5" x14ac:dyDescent="0.25">
      <c r="A4056" s="172" t="s">
        <v>1039</v>
      </c>
      <c r="B4056" s="142" t="s">
        <v>1063</v>
      </c>
      <c r="C4056" s="172" t="s">
        <v>180</v>
      </c>
      <c r="D4056" s="172" t="s">
        <v>1064</v>
      </c>
      <c r="E4056" s="350" t="s">
        <v>1042</v>
      </c>
      <c r="F4056" s="350"/>
      <c r="G4056" s="143" t="s">
        <v>1043</v>
      </c>
      <c r="H4056" s="144">
        <v>9.9599999999999994E-2</v>
      </c>
      <c r="I4056" s="145">
        <v>14.76</v>
      </c>
      <c r="J4056" s="145">
        <v>1.47</v>
      </c>
    </row>
    <row r="4057" spans="1:10" ht="25.5" x14ac:dyDescent="0.25">
      <c r="A4057" s="173" t="s">
        <v>1049</v>
      </c>
      <c r="B4057" s="146" t="s">
        <v>2125</v>
      </c>
      <c r="C4057" s="173" t="s">
        <v>180</v>
      </c>
      <c r="D4057" s="173" t="s">
        <v>2126</v>
      </c>
      <c r="E4057" s="349" t="s">
        <v>1052</v>
      </c>
      <c r="F4057" s="349"/>
      <c r="G4057" s="147" t="s">
        <v>187</v>
      </c>
      <c r="H4057" s="148">
        <v>1</v>
      </c>
      <c r="I4057" s="149">
        <v>37.47</v>
      </c>
      <c r="J4057" s="149">
        <v>37.47</v>
      </c>
    </row>
    <row r="4058" spans="1:10" x14ac:dyDescent="0.25">
      <c r="A4058" s="169"/>
      <c r="B4058" s="169"/>
      <c r="C4058" s="169"/>
      <c r="D4058" s="169"/>
      <c r="E4058" s="169" t="s">
        <v>1053</v>
      </c>
      <c r="F4058" s="150">
        <v>6.58</v>
      </c>
      <c r="G4058" s="169" t="s">
        <v>1054</v>
      </c>
      <c r="H4058" s="150">
        <v>0</v>
      </c>
      <c r="I4058" s="169" t="s">
        <v>1055</v>
      </c>
      <c r="J4058" s="150">
        <v>6.58</v>
      </c>
    </row>
    <row r="4059" spans="1:10" ht="14.45" customHeight="1" x14ac:dyDescent="0.25">
      <c r="A4059" s="169"/>
      <c r="B4059" s="169"/>
      <c r="C4059" s="169"/>
      <c r="D4059" s="169"/>
      <c r="E4059" s="169" t="s">
        <v>2581</v>
      </c>
      <c r="F4059" s="150">
        <v>0</v>
      </c>
      <c r="G4059" s="169"/>
      <c r="H4059" s="351" t="s">
        <v>2582</v>
      </c>
      <c r="I4059" s="351"/>
      <c r="J4059" s="150">
        <v>45.38</v>
      </c>
    </row>
    <row r="4060" spans="1:10" ht="15.75" thickBot="1" x14ac:dyDescent="0.3">
      <c r="A4060" s="161"/>
      <c r="B4060" s="161"/>
      <c r="C4060" s="161"/>
      <c r="D4060" s="161"/>
      <c r="E4060" s="161"/>
      <c r="F4060" s="161"/>
      <c r="G4060" s="161" t="s">
        <v>1056</v>
      </c>
      <c r="H4060" s="151">
        <v>6</v>
      </c>
      <c r="I4060" s="161" t="s">
        <v>1057</v>
      </c>
      <c r="J4060" s="162">
        <v>272.27999999999997</v>
      </c>
    </row>
    <row r="4061" spans="1:10" ht="15.75" thickTop="1" x14ac:dyDescent="0.25">
      <c r="A4061" s="152"/>
      <c r="B4061" s="152"/>
      <c r="C4061" s="152"/>
      <c r="D4061" s="152"/>
      <c r="E4061" s="152"/>
      <c r="F4061" s="152"/>
      <c r="G4061" s="152"/>
      <c r="H4061" s="152"/>
      <c r="I4061" s="152"/>
      <c r="J4061" s="152"/>
    </row>
    <row r="4062" spans="1:10" x14ac:dyDescent="0.25">
      <c r="A4062" s="170" t="s">
        <v>2381</v>
      </c>
      <c r="B4062" s="139" t="s">
        <v>1029</v>
      </c>
      <c r="C4062" s="170" t="s">
        <v>1030</v>
      </c>
      <c r="D4062" s="170" t="s">
        <v>1031</v>
      </c>
      <c r="E4062" s="352" t="s">
        <v>1032</v>
      </c>
      <c r="F4062" s="352"/>
      <c r="G4062" s="140" t="s">
        <v>1033</v>
      </c>
      <c r="H4062" s="139" t="s">
        <v>1034</v>
      </c>
      <c r="I4062" s="139" t="s">
        <v>1035</v>
      </c>
      <c r="J4062" s="139" t="s">
        <v>1036</v>
      </c>
    </row>
    <row r="4063" spans="1:10" ht="25.5" x14ac:dyDescent="0.25">
      <c r="A4063" s="171" t="s">
        <v>1037</v>
      </c>
      <c r="B4063" s="136" t="s">
        <v>287</v>
      </c>
      <c r="C4063" s="171" t="s">
        <v>186</v>
      </c>
      <c r="D4063" s="171" t="s">
        <v>288</v>
      </c>
      <c r="E4063" s="353" t="s">
        <v>1263</v>
      </c>
      <c r="F4063" s="353"/>
      <c r="G4063" s="137" t="s">
        <v>2239</v>
      </c>
      <c r="H4063" s="141">
        <v>1</v>
      </c>
      <c r="I4063" s="138">
        <v>42.14</v>
      </c>
      <c r="J4063" s="138">
        <v>42.14</v>
      </c>
    </row>
    <row r="4064" spans="1:10" ht="25.5" x14ac:dyDescent="0.25">
      <c r="A4064" s="172" t="s">
        <v>1039</v>
      </c>
      <c r="B4064" s="142" t="s">
        <v>1368</v>
      </c>
      <c r="C4064" s="172" t="s">
        <v>186</v>
      </c>
      <c r="D4064" s="172" t="s">
        <v>1299</v>
      </c>
      <c r="E4064" s="350" t="s">
        <v>1263</v>
      </c>
      <c r="F4064" s="350"/>
      <c r="G4064" s="143" t="s">
        <v>2649</v>
      </c>
      <c r="H4064" s="144">
        <v>1</v>
      </c>
      <c r="I4064" s="145">
        <v>24.55</v>
      </c>
      <c r="J4064" s="145">
        <v>24.55</v>
      </c>
    </row>
    <row r="4065" spans="1:10" ht="25.5" x14ac:dyDescent="0.25">
      <c r="A4065" s="173" t="s">
        <v>1049</v>
      </c>
      <c r="B4065" s="146" t="s">
        <v>2961</v>
      </c>
      <c r="C4065" s="173" t="s">
        <v>186</v>
      </c>
      <c r="D4065" s="173" t="s">
        <v>288</v>
      </c>
      <c r="E4065" s="349" t="s">
        <v>1052</v>
      </c>
      <c r="F4065" s="349"/>
      <c r="G4065" s="147" t="s">
        <v>2239</v>
      </c>
      <c r="H4065" s="148">
        <v>1</v>
      </c>
      <c r="I4065" s="149">
        <v>17.59</v>
      </c>
      <c r="J4065" s="149">
        <v>17.59</v>
      </c>
    </row>
    <row r="4066" spans="1:10" x14ac:dyDescent="0.25">
      <c r="A4066" s="169"/>
      <c r="B4066" s="169"/>
      <c r="C4066" s="169"/>
      <c r="D4066" s="169"/>
      <c r="E4066" s="169" t="s">
        <v>1053</v>
      </c>
      <c r="F4066" s="150">
        <v>17.309999999999999</v>
      </c>
      <c r="G4066" s="169" t="s">
        <v>1054</v>
      </c>
      <c r="H4066" s="150">
        <v>0</v>
      </c>
      <c r="I4066" s="169" t="s">
        <v>1055</v>
      </c>
      <c r="J4066" s="150">
        <v>17.309999999999999</v>
      </c>
    </row>
    <row r="4067" spans="1:10" ht="14.45" customHeight="1" x14ac:dyDescent="0.25">
      <c r="A4067" s="169"/>
      <c r="B4067" s="169"/>
      <c r="C4067" s="169"/>
      <c r="D4067" s="169"/>
      <c r="E4067" s="169" t="s">
        <v>2581</v>
      </c>
      <c r="F4067" s="150">
        <v>0</v>
      </c>
      <c r="G4067" s="169"/>
      <c r="H4067" s="351" t="s">
        <v>2582</v>
      </c>
      <c r="I4067" s="351"/>
      <c r="J4067" s="150">
        <v>42.14</v>
      </c>
    </row>
    <row r="4068" spans="1:10" ht="15.75" thickBot="1" x14ac:dyDescent="0.3">
      <c r="A4068" s="161"/>
      <c r="B4068" s="161"/>
      <c r="C4068" s="161"/>
      <c r="D4068" s="161"/>
      <c r="E4068" s="161"/>
      <c r="F4068" s="161"/>
      <c r="G4068" s="161" t="s">
        <v>1056</v>
      </c>
      <c r="H4068" s="151">
        <v>8</v>
      </c>
      <c r="I4068" s="161" t="s">
        <v>1057</v>
      </c>
      <c r="J4068" s="162">
        <v>337.12</v>
      </c>
    </row>
    <row r="4069" spans="1:10" ht="15.75" thickTop="1" x14ac:dyDescent="0.25">
      <c r="A4069" s="152"/>
      <c r="B4069" s="152"/>
      <c r="C4069" s="152"/>
      <c r="D4069" s="152"/>
      <c r="E4069" s="152"/>
      <c r="F4069" s="152"/>
      <c r="G4069" s="152"/>
      <c r="H4069" s="152"/>
      <c r="I4069" s="152"/>
      <c r="J4069" s="152"/>
    </row>
    <row r="4070" spans="1:10" x14ac:dyDescent="0.25">
      <c r="A4070" s="170" t="s">
        <v>2382</v>
      </c>
      <c r="B4070" s="139" t="s">
        <v>1029</v>
      </c>
      <c r="C4070" s="170" t="s">
        <v>1030</v>
      </c>
      <c r="D4070" s="170" t="s">
        <v>1031</v>
      </c>
      <c r="E4070" s="352" t="s">
        <v>1032</v>
      </c>
      <c r="F4070" s="352"/>
      <c r="G4070" s="140" t="s">
        <v>1033</v>
      </c>
      <c r="H4070" s="139" t="s">
        <v>1034</v>
      </c>
      <c r="I4070" s="139" t="s">
        <v>1035</v>
      </c>
      <c r="J4070" s="139" t="s">
        <v>1036</v>
      </c>
    </row>
    <row r="4071" spans="1:10" ht="25.5" x14ac:dyDescent="0.25">
      <c r="A4071" s="171" t="s">
        <v>1037</v>
      </c>
      <c r="B4071" s="136" t="s">
        <v>740</v>
      </c>
      <c r="C4071" s="171" t="s">
        <v>186</v>
      </c>
      <c r="D4071" s="171" t="s">
        <v>741</v>
      </c>
      <c r="E4071" s="353" t="s">
        <v>1263</v>
      </c>
      <c r="F4071" s="353"/>
      <c r="G4071" s="137" t="s">
        <v>2239</v>
      </c>
      <c r="H4071" s="141">
        <v>1</v>
      </c>
      <c r="I4071" s="138">
        <v>149.44999999999999</v>
      </c>
      <c r="J4071" s="138">
        <v>149.44999999999999</v>
      </c>
    </row>
    <row r="4072" spans="1:10" ht="25.5" x14ac:dyDescent="0.25">
      <c r="A4072" s="172" t="s">
        <v>1039</v>
      </c>
      <c r="B4072" s="142" t="s">
        <v>1368</v>
      </c>
      <c r="C4072" s="172" t="s">
        <v>186</v>
      </c>
      <c r="D4072" s="172" t="s">
        <v>1299</v>
      </c>
      <c r="E4072" s="350" t="s">
        <v>1263</v>
      </c>
      <c r="F4072" s="350"/>
      <c r="G4072" s="143" t="s">
        <v>2649</v>
      </c>
      <c r="H4072" s="144">
        <v>1</v>
      </c>
      <c r="I4072" s="145">
        <v>24.55</v>
      </c>
      <c r="J4072" s="145">
        <v>24.55</v>
      </c>
    </row>
    <row r="4073" spans="1:10" ht="25.5" x14ac:dyDescent="0.25">
      <c r="A4073" s="173" t="s">
        <v>1049</v>
      </c>
      <c r="B4073" s="146" t="s">
        <v>2962</v>
      </c>
      <c r="C4073" s="173" t="s">
        <v>186</v>
      </c>
      <c r="D4073" s="173" t="s">
        <v>741</v>
      </c>
      <c r="E4073" s="349" t="s">
        <v>1052</v>
      </c>
      <c r="F4073" s="349"/>
      <c r="G4073" s="147" t="s">
        <v>2239</v>
      </c>
      <c r="H4073" s="148">
        <v>1</v>
      </c>
      <c r="I4073" s="149">
        <v>124.9</v>
      </c>
      <c r="J4073" s="149">
        <v>124.9</v>
      </c>
    </row>
    <row r="4074" spans="1:10" x14ac:dyDescent="0.25">
      <c r="A4074" s="169"/>
      <c r="B4074" s="169"/>
      <c r="C4074" s="169"/>
      <c r="D4074" s="169"/>
      <c r="E4074" s="169" t="s">
        <v>1053</v>
      </c>
      <c r="F4074" s="150">
        <v>17.309999999999999</v>
      </c>
      <c r="G4074" s="169" t="s">
        <v>1054</v>
      </c>
      <c r="H4074" s="150">
        <v>0</v>
      </c>
      <c r="I4074" s="169" t="s">
        <v>1055</v>
      </c>
      <c r="J4074" s="150">
        <v>17.309999999999999</v>
      </c>
    </row>
    <row r="4075" spans="1:10" ht="14.45" customHeight="1" x14ac:dyDescent="0.25">
      <c r="A4075" s="169"/>
      <c r="B4075" s="169"/>
      <c r="C4075" s="169"/>
      <c r="D4075" s="169"/>
      <c r="E4075" s="169" t="s">
        <v>2581</v>
      </c>
      <c r="F4075" s="150">
        <v>0</v>
      </c>
      <c r="G4075" s="169"/>
      <c r="H4075" s="351" t="s">
        <v>2582</v>
      </c>
      <c r="I4075" s="351"/>
      <c r="J4075" s="150">
        <v>149.44999999999999</v>
      </c>
    </row>
    <row r="4076" spans="1:10" ht="15.75" thickBot="1" x14ac:dyDescent="0.3">
      <c r="A4076" s="161"/>
      <c r="B4076" s="161"/>
      <c r="C4076" s="161"/>
      <c r="D4076" s="161"/>
      <c r="E4076" s="161"/>
      <c r="F4076" s="161"/>
      <c r="G4076" s="161" t="s">
        <v>1056</v>
      </c>
      <c r="H4076" s="151">
        <v>4</v>
      </c>
      <c r="I4076" s="161" t="s">
        <v>1057</v>
      </c>
      <c r="J4076" s="162">
        <v>597.79999999999995</v>
      </c>
    </row>
    <row r="4077" spans="1:10" ht="15.75" thickTop="1" x14ac:dyDescent="0.25">
      <c r="A4077" s="152"/>
      <c r="B4077" s="152"/>
      <c r="C4077" s="152"/>
      <c r="D4077" s="152"/>
      <c r="E4077" s="152"/>
      <c r="F4077" s="152"/>
      <c r="G4077" s="152"/>
      <c r="H4077" s="152"/>
      <c r="I4077" s="152"/>
      <c r="J4077" s="152"/>
    </row>
    <row r="4078" spans="1:10" x14ac:dyDescent="0.25">
      <c r="A4078" s="170" t="s">
        <v>2383</v>
      </c>
      <c r="B4078" s="139" t="s">
        <v>1029</v>
      </c>
      <c r="C4078" s="170" t="s">
        <v>1030</v>
      </c>
      <c r="D4078" s="170" t="s">
        <v>1031</v>
      </c>
      <c r="E4078" s="352" t="s">
        <v>1032</v>
      </c>
      <c r="F4078" s="352"/>
      <c r="G4078" s="140" t="s">
        <v>1033</v>
      </c>
      <c r="H4078" s="139" t="s">
        <v>1034</v>
      </c>
      <c r="I4078" s="139" t="s">
        <v>1035</v>
      </c>
      <c r="J4078" s="139" t="s">
        <v>1036</v>
      </c>
    </row>
    <row r="4079" spans="1:10" ht="51" x14ac:dyDescent="0.25">
      <c r="A4079" s="171" t="s">
        <v>1037</v>
      </c>
      <c r="B4079" s="136" t="s">
        <v>280</v>
      </c>
      <c r="C4079" s="171" t="s">
        <v>186</v>
      </c>
      <c r="D4079" s="171" t="s">
        <v>2384</v>
      </c>
      <c r="E4079" s="353" t="s">
        <v>1263</v>
      </c>
      <c r="F4079" s="353"/>
      <c r="G4079" s="137" t="s">
        <v>187</v>
      </c>
      <c r="H4079" s="141">
        <v>1</v>
      </c>
      <c r="I4079" s="138">
        <v>219.24</v>
      </c>
      <c r="J4079" s="138">
        <v>219.24</v>
      </c>
    </row>
    <row r="4080" spans="1:10" ht="25.5" x14ac:dyDescent="0.25">
      <c r="A4080" s="172" t="s">
        <v>1039</v>
      </c>
      <c r="B4080" s="142" t="s">
        <v>1368</v>
      </c>
      <c r="C4080" s="172" t="s">
        <v>186</v>
      </c>
      <c r="D4080" s="172" t="s">
        <v>1299</v>
      </c>
      <c r="E4080" s="350" t="s">
        <v>1263</v>
      </c>
      <c r="F4080" s="350"/>
      <c r="G4080" s="143" t="s">
        <v>2649</v>
      </c>
      <c r="H4080" s="144">
        <v>0.48888890000000002</v>
      </c>
      <c r="I4080" s="145">
        <v>24.55</v>
      </c>
      <c r="J4080" s="145">
        <v>12</v>
      </c>
    </row>
    <row r="4081" spans="1:10" ht="25.5" x14ac:dyDescent="0.25">
      <c r="A4081" s="172" t="s">
        <v>1039</v>
      </c>
      <c r="B4081" s="142" t="s">
        <v>1333</v>
      </c>
      <c r="C4081" s="172" t="s">
        <v>186</v>
      </c>
      <c r="D4081" s="172" t="s">
        <v>1064</v>
      </c>
      <c r="E4081" s="350" t="s">
        <v>1263</v>
      </c>
      <c r="F4081" s="350"/>
      <c r="G4081" s="143" t="s">
        <v>2649</v>
      </c>
      <c r="H4081" s="144">
        <v>0.48888890000000002</v>
      </c>
      <c r="I4081" s="145">
        <v>18.36</v>
      </c>
      <c r="J4081" s="145">
        <v>8.9700000000000006</v>
      </c>
    </row>
    <row r="4082" spans="1:10" ht="51" x14ac:dyDescent="0.25">
      <c r="A4082" s="173" t="s">
        <v>1049</v>
      </c>
      <c r="B4082" s="146" t="s">
        <v>2963</v>
      </c>
      <c r="C4082" s="173" t="s">
        <v>186</v>
      </c>
      <c r="D4082" s="173" t="s">
        <v>2964</v>
      </c>
      <c r="E4082" s="349" t="s">
        <v>1052</v>
      </c>
      <c r="F4082" s="349"/>
      <c r="G4082" s="147" t="s">
        <v>692</v>
      </c>
      <c r="H4082" s="148">
        <v>1</v>
      </c>
      <c r="I4082" s="149">
        <v>196.95</v>
      </c>
      <c r="J4082" s="149">
        <v>196.95</v>
      </c>
    </row>
    <row r="4083" spans="1:10" ht="51" x14ac:dyDescent="0.25">
      <c r="A4083" s="173" t="s">
        <v>1049</v>
      </c>
      <c r="B4083" s="146" t="s">
        <v>2965</v>
      </c>
      <c r="C4083" s="173" t="s">
        <v>186</v>
      </c>
      <c r="D4083" s="173" t="s">
        <v>2966</v>
      </c>
      <c r="E4083" s="349" t="s">
        <v>1052</v>
      </c>
      <c r="F4083" s="349"/>
      <c r="G4083" s="147" t="s">
        <v>2239</v>
      </c>
      <c r="H4083" s="148">
        <v>6</v>
      </c>
      <c r="I4083" s="149">
        <v>0.22</v>
      </c>
      <c r="J4083" s="149">
        <v>1.32</v>
      </c>
    </row>
    <row r="4084" spans="1:10" x14ac:dyDescent="0.25">
      <c r="A4084" s="169"/>
      <c r="B4084" s="169"/>
      <c r="C4084" s="169"/>
      <c r="D4084" s="169"/>
      <c r="E4084" s="169" t="s">
        <v>1053</v>
      </c>
      <c r="F4084" s="150">
        <v>13.99</v>
      </c>
      <c r="G4084" s="169" t="s">
        <v>1054</v>
      </c>
      <c r="H4084" s="150">
        <v>0</v>
      </c>
      <c r="I4084" s="169" t="s">
        <v>1055</v>
      </c>
      <c r="J4084" s="150">
        <v>13.99</v>
      </c>
    </row>
    <row r="4085" spans="1:10" ht="14.45" customHeight="1" x14ac:dyDescent="0.25">
      <c r="A4085" s="169"/>
      <c r="B4085" s="169"/>
      <c r="C4085" s="169"/>
      <c r="D4085" s="169"/>
      <c r="E4085" s="169" t="s">
        <v>2581</v>
      </c>
      <c r="F4085" s="150">
        <v>0</v>
      </c>
      <c r="G4085" s="169"/>
      <c r="H4085" s="351" t="s">
        <v>2582</v>
      </c>
      <c r="I4085" s="351"/>
      <c r="J4085" s="150">
        <v>219.24</v>
      </c>
    </row>
    <row r="4086" spans="1:10" ht="15.75" thickBot="1" x14ac:dyDescent="0.3">
      <c r="A4086" s="161"/>
      <c r="B4086" s="161"/>
      <c r="C4086" s="161"/>
      <c r="D4086" s="161"/>
      <c r="E4086" s="161"/>
      <c r="F4086" s="161"/>
      <c r="G4086" s="161" t="s">
        <v>1056</v>
      </c>
      <c r="H4086" s="151">
        <v>2</v>
      </c>
      <c r="I4086" s="161" t="s">
        <v>1057</v>
      </c>
      <c r="J4086" s="162">
        <v>438.48</v>
      </c>
    </row>
    <row r="4087" spans="1:10" ht="15.75" thickTop="1" x14ac:dyDescent="0.25">
      <c r="A4087" s="152"/>
      <c r="B4087" s="152"/>
      <c r="C4087" s="152"/>
      <c r="D4087" s="152"/>
      <c r="E4087" s="152"/>
      <c r="F4087" s="152"/>
      <c r="G4087" s="152"/>
      <c r="H4087" s="152"/>
      <c r="I4087" s="152"/>
      <c r="J4087" s="152"/>
    </row>
    <row r="4088" spans="1:10" x14ac:dyDescent="0.25">
      <c r="A4088" s="170" t="s">
        <v>2385</v>
      </c>
      <c r="B4088" s="139" t="s">
        <v>1029</v>
      </c>
      <c r="C4088" s="170" t="s">
        <v>1030</v>
      </c>
      <c r="D4088" s="170" t="s">
        <v>1031</v>
      </c>
      <c r="E4088" s="352" t="s">
        <v>1032</v>
      </c>
      <c r="F4088" s="352"/>
      <c r="G4088" s="140" t="s">
        <v>1033</v>
      </c>
      <c r="H4088" s="139" t="s">
        <v>1034</v>
      </c>
      <c r="I4088" s="139" t="s">
        <v>1035</v>
      </c>
      <c r="J4088" s="139" t="s">
        <v>1036</v>
      </c>
    </row>
    <row r="4089" spans="1:10" ht="51" x14ac:dyDescent="0.25">
      <c r="A4089" s="171" t="s">
        <v>1037</v>
      </c>
      <c r="B4089" s="136" t="s">
        <v>281</v>
      </c>
      <c r="C4089" s="171" t="s">
        <v>186</v>
      </c>
      <c r="D4089" s="171" t="s">
        <v>2386</v>
      </c>
      <c r="E4089" s="353" t="s">
        <v>1263</v>
      </c>
      <c r="F4089" s="353"/>
      <c r="G4089" s="137" t="s">
        <v>187</v>
      </c>
      <c r="H4089" s="141">
        <v>1</v>
      </c>
      <c r="I4089" s="138">
        <v>102.94</v>
      </c>
      <c r="J4089" s="138">
        <v>102.94</v>
      </c>
    </row>
    <row r="4090" spans="1:10" ht="25.5" x14ac:dyDescent="0.25">
      <c r="A4090" s="172" t="s">
        <v>1039</v>
      </c>
      <c r="B4090" s="142" t="s">
        <v>1368</v>
      </c>
      <c r="C4090" s="172" t="s">
        <v>186</v>
      </c>
      <c r="D4090" s="172" t="s">
        <v>1299</v>
      </c>
      <c r="E4090" s="350" t="s">
        <v>1263</v>
      </c>
      <c r="F4090" s="350"/>
      <c r="G4090" s="143" t="s">
        <v>2649</v>
      </c>
      <c r="H4090" s="144">
        <v>0.40740739999999998</v>
      </c>
      <c r="I4090" s="145">
        <v>24.55</v>
      </c>
      <c r="J4090" s="145">
        <v>10</v>
      </c>
    </row>
    <row r="4091" spans="1:10" ht="25.5" x14ac:dyDescent="0.25">
      <c r="A4091" s="172" t="s">
        <v>1039</v>
      </c>
      <c r="B4091" s="142" t="s">
        <v>1333</v>
      </c>
      <c r="C4091" s="172" t="s">
        <v>186</v>
      </c>
      <c r="D4091" s="172" t="s">
        <v>1064</v>
      </c>
      <c r="E4091" s="350" t="s">
        <v>1263</v>
      </c>
      <c r="F4091" s="350"/>
      <c r="G4091" s="143" t="s">
        <v>2649</v>
      </c>
      <c r="H4091" s="144">
        <v>0.40740739999999998</v>
      </c>
      <c r="I4091" s="145">
        <v>18.36</v>
      </c>
      <c r="J4091" s="145">
        <v>7.47</v>
      </c>
    </row>
    <row r="4092" spans="1:10" ht="51" x14ac:dyDescent="0.25">
      <c r="A4092" s="173" t="s">
        <v>1049</v>
      </c>
      <c r="B4092" s="146" t="s">
        <v>2967</v>
      </c>
      <c r="C4092" s="173" t="s">
        <v>186</v>
      </c>
      <c r="D4092" s="173" t="s">
        <v>2968</v>
      </c>
      <c r="E4092" s="349" t="s">
        <v>1052</v>
      </c>
      <c r="F4092" s="349"/>
      <c r="G4092" s="147" t="s">
        <v>692</v>
      </c>
      <c r="H4092" s="148">
        <v>1</v>
      </c>
      <c r="I4092" s="149">
        <v>84.99</v>
      </c>
      <c r="J4092" s="149">
        <v>84.99</v>
      </c>
    </row>
    <row r="4093" spans="1:10" ht="38.25" x14ac:dyDescent="0.25">
      <c r="A4093" s="173" t="s">
        <v>1049</v>
      </c>
      <c r="B4093" s="146" t="s">
        <v>2969</v>
      </c>
      <c r="C4093" s="173" t="s">
        <v>186</v>
      </c>
      <c r="D4093" s="173" t="s">
        <v>2970</v>
      </c>
      <c r="E4093" s="349" t="s">
        <v>1052</v>
      </c>
      <c r="F4093" s="349"/>
      <c r="G4093" s="147" t="s">
        <v>692</v>
      </c>
      <c r="H4093" s="148">
        <v>6</v>
      </c>
      <c r="I4093" s="149">
        <v>0.08</v>
      </c>
      <c r="J4093" s="149">
        <v>0.48</v>
      </c>
    </row>
    <row r="4094" spans="1:10" x14ac:dyDescent="0.25">
      <c r="A4094" s="169"/>
      <c r="B4094" s="169"/>
      <c r="C4094" s="169"/>
      <c r="D4094" s="169"/>
      <c r="E4094" s="169" t="s">
        <v>1053</v>
      </c>
      <c r="F4094" s="150">
        <v>11.66</v>
      </c>
      <c r="G4094" s="169" t="s">
        <v>1054</v>
      </c>
      <c r="H4094" s="150">
        <v>0</v>
      </c>
      <c r="I4094" s="169" t="s">
        <v>1055</v>
      </c>
      <c r="J4094" s="150">
        <v>11.66</v>
      </c>
    </row>
    <row r="4095" spans="1:10" ht="14.45" customHeight="1" x14ac:dyDescent="0.25">
      <c r="A4095" s="169"/>
      <c r="B4095" s="169"/>
      <c r="C4095" s="169"/>
      <c r="D4095" s="169"/>
      <c r="E4095" s="169" t="s">
        <v>2581</v>
      </c>
      <c r="F4095" s="150">
        <v>0</v>
      </c>
      <c r="G4095" s="169"/>
      <c r="H4095" s="351" t="s">
        <v>2582</v>
      </c>
      <c r="I4095" s="351"/>
      <c r="J4095" s="150">
        <v>102.94</v>
      </c>
    </row>
    <row r="4096" spans="1:10" ht="15.75" thickBot="1" x14ac:dyDescent="0.3">
      <c r="A4096" s="161"/>
      <c r="B4096" s="161"/>
      <c r="C4096" s="161"/>
      <c r="D4096" s="161"/>
      <c r="E4096" s="161"/>
      <c r="F4096" s="161"/>
      <c r="G4096" s="161" t="s">
        <v>1056</v>
      </c>
      <c r="H4096" s="151">
        <v>8</v>
      </c>
      <c r="I4096" s="161" t="s">
        <v>1057</v>
      </c>
      <c r="J4096" s="162">
        <v>823.52</v>
      </c>
    </row>
    <row r="4097" spans="1:10" ht="15.75" thickTop="1" x14ac:dyDescent="0.25">
      <c r="A4097" s="152"/>
      <c r="B4097" s="152"/>
      <c r="C4097" s="152"/>
      <c r="D4097" s="152"/>
      <c r="E4097" s="152"/>
      <c r="F4097" s="152"/>
      <c r="G4097" s="152"/>
      <c r="H4097" s="152"/>
      <c r="I4097" s="152"/>
      <c r="J4097" s="152"/>
    </row>
    <row r="4098" spans="1:10" x14ac:dyDescent="0.25">
      <c r="A4098" s="170" t="s">
        <v>2387</v>
      </c>
      <c r="B4098" s="139" t="s">
        <v>1029</v>
      </c>
      <c r="C4098" s="170" t="s">
        <v>1030</v>
      </c>
      <c r="D4098" s="170" t="s">
        <v>1031</v>
      </c>
      <c r="E4098" s="352" t="s">
        <v>1032</v>
      </c>
      <c r="F4098" s="352"/>
      <c r="G4098" s="140" t="s">
        <v>1033</v>
      </c>
      <c r="H4098" s="139" t="s">
        <v>1034</v>
      </c>
      <c r="I4098" s="139" t="s">
        <v>1035</v>
      </c>
      <c r="J4098" s="139" t="s">
        <v>1036</v>
      </c>
    </row>
    <row r="4099" spans="1:10" ht="51" x14ac:dyDescent="0.25">
      <c r="A4099" s="171" t="s">
        <v>1037</v>
      </c>
      <c r="B4099" s="136" t="s">
        <v>742</v>
      </c>
      <c r="C4099" s="171" t="s">
        <v>186</v>
      </c>
      <c r="D4099" s="171" t="s">
        <v>2388</v>
      </c>
      <c r="E4099" s="353" t="s">
        <v>1263</v>
      </c>
      <c r="F4099" s="353"/>
      <c r="G4099" s="137" t="s">
        <v>187</v>
      </c>
      <c r="H4099" s="141">
        <v>1</v>
      </c>
      <c r="I4099" s="138">
        <v>228.63</v>
      </c>
      <c r="J4099" s="138">
        <v>228.63</v>
      </c>
    </row>
    <row r="4100" spans="1:10" ht="25.5" x14ac:dyDescent="0.25">
      <c r="A4100" s="172" t="s">
        <v>1039</v>
      </c>
      <c r="B4100" s="142" t="s">
        <v>1368</v>
      </c>
      <c r="C4100" s="172" t="s">
        <v>186</v>
      </c>
      <c r="D4100" s="172" t="s">
        <v>1299</v>
      </c>
      <c r="E4100" s="350" t="s">
        <v>1263</v>
      </c>
      <c r="F4100" s="350"/>
      <c r="G4100" s="143" t="s">
        <v>2649</v>
      </c>
      <c r="H4100" s="144">
        <v>0.48888890000000002</v>
      </c>
      <c r="I4100" s="145">
        <v>24.55</v>
      </c>
      <c r="J4100" s="145">
        <v>12</v>
      </c>
    </row>
    <row r="4101" spans="1:10" ht="25.5" x14ac:dyDescent="0.25">
      <c r="A4101" s="172" t="s">
        <v>1039</v>
      </c>
      <c r="B4101" s="142" t="s">
        <v>1333</v>
      </c>
      <c r="C4101" s="172" t="s">
        <v>186</v>
      </c>
      <c r="D4101" s="172" t="s">
        <v>1064</v>
      </c>
      <c r="E4101" s="350" t="s">
        <v>1263</v>
      </c>
      <c r="F4101" s="350"/>
      <c r="G4101" s="143" t="s">
        <v>2649</v>
      </c>
      <c r="H4101" s="144">
        <v>0.48888890000000002</v>
      </c>
      <c r="I4101" s="145">
        <v>18.36</v>
      </c>
      <c r="J4101" s="145">
        <v>8.9700000000000006</v>
      </c>
    </row>
    <row r="4102" spans="1:10" ht="51" x14ac:dyDescent="0.25">
      <c r="A4102" s="173" t="s">
        <v>1049</v>
      </c>
      <c r="B4102" s="146" t="s">
        <v>2971</v>
      </c>
      <c r="C4102" s="173" t="s">
        <v>186</v>
      </c>
      <c r="D4102" s="173" t="s">
        <v>2972</v>
      </c>
      <c r="E4102" s="349" t="s">
        <v>1052</v>
      </c>
      <c r="F4102" s="349"/>
      <c r="G4102" s="147" t="s">
        <v>692</v>
      </c>
      <c r="H4102" s="148">
        <v>1</v>
      </c>
      <c r="I4102" s="149">
        <v>206.34</v>
      </c>
      <c r="J4102" s="149">
        <v>206.34</v>
      </c>
    </row>
    <row r="4103" spans="1:10" ht="51" x14ac:dyDescent="0.25">
      <c r="A4103" s="173" t="s">
        <v>1049</v>
      </c>
      <c r="B4103" s="146" t="s">
        <v>2965</v>
      </c>
      <c r="C4103" s="173" t="s">
        <v>186</v>
      </c>
      <c r="D4103" s="173" t="s">
        <v>2966</v>
      </c>
      <c r="E4103" s="349" t="s">
        <v>1052</v>
      </c>
      <c r="F4103" s="349"/>
      <c r="G4103" s="147" t="s">
        <v>2239</v>
      </c>
      <c r="H4103" s="148">
        <v>6</v>
      </c>
      <c r="I4103" s="149">
        <v>0.22</v>
      </c>
      <c r="J4103" s="149">
        <v>1.32</v>
      </c>
    </row>
    <row r="4104" spans="1:10" x14ac:dyDescent="0.25">
      <c r="A4104" s="169"/>
      <c r="B4104" s="169"/>
      <c r="C4104" s="169"/>
      <c r="D4104" s="169"/>
      <c r="E4104" s="169" t="s">
        <v>1053</v>
      </c>
      <c r="F4104" s="150">
        <v>13.99</v>
      </c>
      <c r="G4104" s="169" t="s">
        <v>1054</v>
      </c>
      <c r="H4104" s="150">
        <v>0</v>
      </c>
      <c r="I4104" s="169" t="s">
        <v>1055</v>
      </c>
      <c r="J4104" s="150">
        <v>13.99</v>
      </c>
    </row>
    <row r="4105" spans="1:10" ht="14.45" customHeight="1" x14ac:dyDescent="0.25">
      <c r="A4105" s="169"/>
      <c r="B4105" s="169"/>
      <c r="C4105" s="169"/>
      <c r="D4105" s="169"/>
      <c r="E4105" s="169" t="s">
        <v>2581</v>
      </c>
      <c r="F4105" s="150">
        <v>0</v>
      </c>
      <c r="G4105" s="169"/>
      <c r="H4105" s="351" t="s">
        <v>2582</v>
      </c>
      <c r="I4105" s="351"/>
      <c r="J4105" s="150">
        <v>228.63</v>
      </c>
    </row>
    <row r="4106" spans="1:10" ht="15.75" thickBot="1" x14ac:dyDescent="0.3">
      <c r="A4106" s="161"/>
      <c r="B4106" s="161"/>
      <c r="C4106" s="161"/>
      <c r="D4106" s="161"/>
      <c r="E4106" s="161"/>
      <c r="F4106" s="161"/>
      <c r="G4106" s="161" t="s">
        <v>1056</v>
      </c>
      <c r="H4106" s="151">
        <v>4</v>
      </c>
      <c r="I4106" s="161" t="s">
        <v>1057</v>
      </c>
      <c r="J4106" s="162">
        <v>914.52</v>
      </c>
    </row>
    <row r="4107" spans="1:10" ht="15.75" thickTop="1" x14ac:dyDescent="0.25">
      <c r="A4107" s="152"/>
      <c r="B4107" s="152"/>
      <c r="C4107" s="152"/>
      <c r="D4107" s="152"/>
      <c r="E4107" s="152"/>
      <c r="F4107" s="152"/>
      <c r="G4107" s="152"/>
      <c r="H4107" s="152"/>
      <c r="I4107" s="152"/>
      <c r="J4107" s="152"/>
    </row>
    <row r="4108" spans="1:10" x14ac:dyDescent="0.25">
      <c r="A4108" s="170" t="s">
        <v>2389</v>
      </c>
      <c r="B4108" s="139" t="s">
        <v>1029</v>
      </c>
      <c r="C4108" s="170" t="s">
        <v>1030</v>
      </c>
      <c r="D4108" s="170" t="s">
        <v>1031</v>
      </c>
      <c r="E4108" s="352" t="s">
        <v>1032</v>
      </c>
      <c r="F4108" s="352"/>
      <c r="G4108" s="140" t="s">
        <v>1033</v>
      </c>
      <c r="H4108" s="139" t="s">
        <v>1034</v>
      </c>
      <c r="I4108" s="139" t="s">
        <v>1035</v>
      </c>
      <c r="J4108" s="139" t="s">
        <v>1036</v>
      </c>
    </row>
    <row r="4109" spans="1:10" ht="26.45" customHeight="1" x14ac:dyDescent="0.25">
      <c r="A4109" s="171" t="s">
        <v>1037</v>
      </c>
      <c r="B4109" s="136" t="s">
        <v>284</v>
      </c>
      <c r="C4109" s="171" t="s">
        <v>180</v>
      </c>
      <c r="D4109" s="171" t="s">
        <v>285</v>
      </c>
      <c r="E4109" s="353" t="s">
        <v>1096</v>
      </c>
      <c r="F4109" s="353"/>
      <c r="G4109" s="137" t="s">
        <v>179</v>
      </c>
      <c r="H4109" s="141">
        <v>1</v>
      </c>
      <c r="I4109" s="138">
        <v>407.76</v>
      </c>
      <c r="J4109" s="138">
        <v>407.76</v>
      </c>
    </row>
    <row r="4110" spans="1:10" ht="25.5" x14ac:dyDescent="0.25">
      <c r="A4110" s="172" t="s">
        <v>1039</v>
      </c>
      <c r="B4110" s="142" t="s">
        <v>1306</v>
      </c>
      <c r="C4110" s="172" t="s">
        <v>180</v>
      </c>
      <c r="D4110" s="172" t="s">
        <v>1307</v>
      </c>
      <c r="E4110" s="350" t="s">
        <v>1042</v>
      </c>
      <c r="F4110" s="350"/>
      <c r="G4110" s="143" t="s">
        <v>1043</v>
      </c>
      <c r="H4110" s="144">
        <v>1.8</v>
      </c>
      <c r="I4110" s="145">
        <v>17.03</v>
      </c>
      <c r="J4110" s="145">
        <v>30.65</v>
      </c>
    </row>
    <row r="4111" spans="1:10" ht="25.5" x14ac:dyDescent="0.25">
      <c r="A4111" s="172" t="s">
        <v>1039</v>
      </c>
      <c r="B4111" s="142" t="s">
        <v>1441</v>
      </c>
      <c r="C4111" s="172" t="s">
        <v>180</v>
      </c>
      <c r="D4111" s="172" t="s">
        <v>1442</v>
      </c>
      <c r="E4111" s="350" t="s">
        <v>1042</v>
      </c>
      <c r="F4111" s="350"/>
      <c r="G4111" s="143" t="s">
        <v>1043</v>
      </c>
      <c r="H4111" s="144">
        <v>1.8</v>
      </c>
      <c r="I4111" s="145">
        <v>17.489999999999998</v>
      </c>
      <c r="J4111" s="145">
        <v>31.48</v>
      </c>
    </row>
    <row r="4112" spans="1:10" ht="25.5" x14ac:dyDescent="0.25">
      <c r="A4112" s="173" t="s">
        <v>1049</v>
      </c>
      <c r="B4112" s="146" t="s">
        <v>2127</v>
      </c>
      <c r="C4112" s="173" t="s">
        <v>180</v>
      </c>
      <c r="D4112" s="173" t="s">
        <v>2128</v>
      </c>
      <c r="E4112" s="349" t="s">
        <v>1052</v>
      </c>
      <c r="F4112" s="349"/>
      <c r="G4112" s="147" t="s">
        <v>1070</v>
      </c>
      <c r="H4112" s="148">
        <v>0.18</v>
      </c>
      <c r="I4112" s="149">
        <v>7.75</v>
      </c>
      <c r="J4112" s="149">
        <v>1.39</v>
      </c>
    </row>
    <row r="4113" spans="1:10" x14ac:dyDescent="0.25">
      <c r="A4113" s="173" t="s">
        <v>1049</v>
      </c>
      <c r="B4113" s="146" t="s">
        <v>2129</v>
      </c>
      <c r="C4113" s="173" t="s">
        <v>180</v>
      </c>
      <c r="D4113" s="173" t="s">
        <v>2130</v>
      </c>
      <c r="E4113" s="349" t="s">
        <v>1052</v>
      </c>
      <c r="F4113" s="349"/>
      <c r="G4113" s="147" t="s">
        <v>144</v>
      </c>
      <c r="H4113" s="148">
        <v>1.54</v>
      </c>
      <c r="I4113" s="149">
        <v>33.159999999999997</v>
      </c>
      <c r="J4113" s="149">
        <v>51.06</v>
      </c>
    </row>
    <row r="4114" spans="1:10" ht="25.5" x14ac:dyDescent="0.25">
      <c r="A4114" s="173" t="s">
        <v>1049</v>
      </c>
      <c r="B4114" s="146" t="s">
        <v>2131</v>
      </c>
      <c r="C4114" s="173" t="s">
        <v>180</v>
      </c>
      <c r="D4114" s="173" t="s">
        <v>2132</v>
      </c>
      <c r="E4114" s="349" t="s">
        <v>1052</v>
      </c>
      <c r="F4114" s="349"/>
      <c r="G4114" s="147" t="s">
        <v>179</v>
      </c>
      <c r="H4114" s="148">
        <v>1.05</v>
      </c>
      <c r="I4114" s="149">
        <v>24.41</v>
      </c>
      <c r="J4114" s="149">
        <v>25.63</v>
      </c>
    </row>
    <row r="4115" spans="1:10" x14ac:dyDescent="0.25">
      <c r="A4115" s="173" t="s">
        <v>1049</v>
      </c>
      <c r="B4115" s="146" t="s">
        <v>2133</v>
      </c>
      <c r="C4115" s="173" t="s">
        <v>180</v>
      </c>
      <c r="D4115" s="173" t="s">
        <v>2134</v>
      </c>
      <c r="E4115" s="349" t="s">
        <v>1052</v>
      </c>
      <c r="F4115" s="349"/>
      <c r="G4115" s="147" t="s">
        <v>179</v>
      </c>
      <c r="H4115" s="148">
        <v>1</v>
      </c>
      <c r="I4115" s="149">
        <v>267.55</v>
      </c>
      <c r="J4115" s="149">
        <v>267.55</v>
      </c>
    </row>
    <row r="4116" spans="1:10" x14ac:dyDescent="0.25">
      <c r="A4116" s="169"/>
      <c r="B4116" s="169"/>
      <c r="C4116" s="169"/>
      <c r="D4116" s="169"/>
      <c r="E4116" s="169" t="s">
        <v>1053</v>
      </c>
      <c r="F4116" s="150">
        <v>49.6</v>
      </c>
      <c r="G4116" s="169" t="s">
        <v>1054</v>
      </c>
      <c r="H4116" s="150">
        <v>0</v>
      </c>
      <c r="I4116" s="169" t="s">
        <v>1055</v>
      </c>
      <c r="J4116" s="150">
        <v>49.6</v>
      </c>
    </row>
    <row r="4117" spans="1:10" ht="14.45" customHeight="1" x14ac:dyDescent="0.25">
      <c r="A4117" s="169"/>
      <c r="B4117" s="169"/>
      <c r="C4117" s="169"/>
      <c r="D4117" s="169"/>
      <c r="E4117" s="169" t="s">
        <v>2581</v>
      </c>
      <c r="F4117" s="150">
        <v>0</v>
      </c>
      <c r="G4117" s="169"/>
      <c r="H4117" s="351" t="s">
        <v>2582</v>
      </c>
      <c r="I4117" s="351"/>
      <c r="J4117" s="150">
        <v>407.76</v>
      </c>
    </row>
    <row r="4118" spans="1:10" ht="15.75" thickBot="1" x14ac:dyDescent="0.3">
      <c r="A4118" s="161"/>
      <c r="B4118" s="161"/>
      <c r="C4118" s="161"/>
      <c r="D4118" s="161"/>
      <c r="E4118" s="161"/>
      <c r="F4118" s="161"/>
      <c r="G4118" s="161" t="s">
        <v>1056</v>
      </c>
      <c r="H4118" s="151">
        <v>4.5</v>
      </c>
      <c r="I4118" s="161" t="s">
        <v>1057</v>
      </c>
      <c r="J4118" s="162">
        <v>1834.92</v>
      </c>
    </row>
    <row r="4119" spans="1:10" ht="15.75" thickTop="1" x14ac:dyDescent="0.25">
      <c r="A4119" s="152"/>
      <c r="B4119" s="152"/>
      <c r="C4119" s="152"/>
      <c r="D4119" s="152"/>
      <c r="E4119" s="152"/>
      <c r="F4119" s="152"/>
      <c r="G4119" s="152"/>
      <c r="H4119" s="152"/>
      <c r="I4119" s="152"/>
      <c r="J4119" s="152"/>
    </row>
    <row r="4120" spans="1:10" x14ac:dyDescent="0.25">
      <c r="A4120" s="174" t="s">
        <v>2390</v>
      </c>
      <c r="B4120" s="174"/>
      <c r="C4120" s="174"/>
      <c r="D4120" s="174" t="s">
        <v>743</v>
      </c>
      <c r="E4120" s="174"/>
      <c r="F4120" s="354"/>
      <c r="G4120" s="354"/>
      <c r="H4120" s="166"/>
      <c r="I4120" s="174"/>
      <c r="J4120" s="167">
        <v>13444.63</v>
      </c>
    </row>
    <row r="4121" spans="1:10" x14ac:dyDescent="0.25">
      <c r="A4121" s="170" t="s">
        <v>2391</v>
      </c>
      <c r="B4121" s="139" t="s">
        <v>1029</v>
      </c>
      <c r="C4121" s="170" t="s">
        <v>1030</v>
      </c>
      <c r="D4121" s="170" t="s">
        <v>1031</v>
      </c>
      <c r="E4121" s="352" t="s">
        <v>1032</v>
      </c>
      <c r="F4121" s="352"/>
      <c r="G4121" s="140" t="s">
        <v>1033</v>
      </c>
      <c r="H4121" s="139" t="s">
        <v>1034</v>
      </c>
      <c r="I4121" s="139" t="s">
        <v>1035</v>
      </c>
      <c r="J4121" s="139" t="s">
        <v>1036</v>
      </c>
    </row>
    <row r="4122" spans="1:10" ht="38.25" x14ac:dyDescent="0.25">
      <c r="A4122" s="171" t="s">
        <v>1037</v>
      </c>
      <c r="B4122" s="136" t="s">
        <v>744</v>
      </c>
      <c r="C4122" s="171" t="s">
        <v>186</v>
      </c>
      <c r="D4122" s="171" t="s">
        <v>2392</v>
      </c>
      <c r="E4122" s="353" t="s">
        <v>1263</v>
      </c>
      <c r="F4122" s="353"/>
      <c r="G4122" s="137" t="s">
        <v>179</v>
      </c>
      <c r="H4122" s="141">
        <v>1</v>
      </c>
      <c r="I4122" s="138">
        <v>128.82</v>
      </c>
      <c r="J4122" s="138">
        <v>128.82</v>
      </c>
    </row>
    <row r="4123" spans="1:10" ht="25.5" x14ac:dyDescent="0.25">
      <c r="A4123" s="172" t="s">
        <v>1039</v>
      </c>
      <c r="B4123" s="142" t="s">
        <v>1368</v>
      </c>
      <c r="C4123" s="172" t="s">
        <v>186</v>
      </c>
      <c r="D4123" s="172" t="s">
        <v>1299</v>
      </c>
      <c r="E4123" s="350" t="s">
        <v>1263</v>
      </c>
      <c r="F4123" s="350"/>
      <c r="G4123" s="143" t="s">
        <v>2649</v>
      </c>
      <c r="H4123" s="144">
        <v>0.56410260000000001</v>
      </c>
      <c r="I4123" s="145">
        <v>24.55</v>
      </c>
      <c r="J4123" s="145">
        <v>13.84</v>
      </c>
    </row>
    <row r="4124" spans="1:10" ht="25.5" x14ac:dyDescent="0.25">
      <c r="A4124" s="172" t="s">
        <v>1039</v>
      </c>
      <c r="B4124" s="142" t="s">
        <v>1333</v>
      </c>
      <c r="C4124" s="172" t="s">
        <v>186</v>
      </c>
      <c r="D4124" s="172" t="s">
        <v>1064</v>
      </c>
      <c r="E4124" s="350" t="s">
        <v>1263</v>
      </c>
      <c r="F4124" s="350"/>
      <c r="G4124" s="143" t="s">
        <v>2649</v>
      </c>
      <c r="H4124" s="144">
        <v>0.2820513</v>
      </c>
      <c r="I4124" s="145">
        <v>18.36</v>
      </c>
      <c r="J4124" s="145">
        <v>5.17</v>
      </c>
    </row>
    <row r="4125" spans="1:10" ht="25.5" x14ac:dyDescent="0.25">
      <c r="A4125" s="173" t="s">
        <v>1049</v>
      </c>
      <c r="B4125" s="146" t="s">
        <v>2973</v>
      </c>
      <c r="C4125" s="173" t="s">
        <v>186</v>
      </c>
      <c r="D4125" s="173" t="s">
        <v>2974</v>
      </c>
      <c r="E4125" s="349" t="s">
        <v>1052</v>
      </c>
      <c r="F4125" s="349"/>
      <c r="G4125" s="147" t="s">
        <v>950</v>
      </c>
      <c r="H4125" s="148">
        <v>0.4</v>
      </c>
      <c r="I4125" s="149">
        <v>19.8</v>
      </c>
      <c r="J4125" s="149">
        <v>7.92</v>
      </c>
    </row>
    <row r="4126" spans="1:10" ht="25.5" x14ac:dyDescent="0.25">
      <c r="A4126" s="173" t="s">
        <v>1049</v>
      </c>
      <c r="B4126" s="146" t="s">
        <v>2943</v>
      </c>
      <c r="C4126" s="173" t="s">
        <v>186</v>
      </c>
      <c r="D4126" s="173" t="s">
        <v>2944</v>
      </c>
      <c r="E4126" s="349" t="s">
        <v>1052</v>
      </c>
      <c r="F4126" s="349"/>
      <c r="G4126" s="147" t="s">
        <v>2239</v>
      </c>
      <c r="H4126" s="148">
        <v>0.5</v>
      </c>
      <c r="I4126" s="149">
        <v>1.5</v>
      </c>
      <c r="J4126" s="149">
        <v>0.75</v>
      </c>
    </row>
    <row r="4127" spans="1:10" ht="38.25" x14ac:dyDescent="0.25">
      <c r="A4127" s="173" t="s">
        <v>1049</v>
      </c>
      <c r="B4127" s="146" t="s">
        <v>2975</v>
      </c>
      <c r="C4127" s="173" t="s">
        <v>186</v>
      </c>
      <c r="D4127" s="173" t="s">
        <v>2976</v>
      </c>
      <c r="E4127" s="349" t="s">
        <v>1052</v>
      </c>
      <c r="F4127" s="349"/>
      <c r="G4127" s="147" t="s">
        <v>179</v>
      </c>
      <c r="H4127" s="148">
        <v>1.02</v>
      </c>
      <c r="I4127" s="149">
        <v>99.16</v>
      </c>
      <c r="J4127" s="149">
        <v>101.14</v>
      </c>
    </row>
    <row r="4128" spans="1:10" x14ac:dyDescent="0.25">
      <c r="A4128" s="169"/>
      <c r="B4128" s="169"/>
      <c r="C4128" s="169"/>
      <c r="D4128" s="169"/>
      <c r="E4128" s="169" t="s">
        <v>1053</v>
      </c>
      <c r="F4128" s="150">
        <v>12.95</v>
      </c>
      <c r="G4128" s="169" t="s">
        <v>1054</v>
      </c>
      <c r="H4128" s="150">
        <v>0</v>
      </c>
      <c r="I4128" s="169" t="s">
        <v>1055</v>
      </c>
      <c r="J4128" s="150">
        <v>12.95</v>
      </c>
    </row>
    <row r="4129" spans="1:10" ht="14.45" customHeight="1" x14ac:dyDescent="0.25">
      <c r="A4129" s="169"/>
      <c r="B4129" s="169"/>
      <c r="C4129" s="169"/>
      <c r="D4129" s="169"/>
      <c r="E4129" s="169" t="s">
        <v>2581</v>
      </c>
      <c r="F4129" s="150">
        <v>0</v>
      </c>
      <c r="G4129" s="169"/>
      <c r="H4129" s="351" t="s">
        <v>2582</v>
      </c>
      <c r="I4129" s="351"/>
      <c r="J4129" s="150">
        <v>128.82</v>
      </c>
    </row>
    <row r="4130" spans="1:10" ht="15.75" thickBot="1" x14ac:dyDescent="0.3">
      <c r="A4130" s="161"/>
      <c r="B4130" s="161"/>
      <c r="C4130" s="161"/>
      <c r="D4130" s="161"/>
      <c r="E4130" s="161"/>
      <c r="F4130" s="161"/>
      <c r="G4130" s="161" t="s">
        <v>1056</v>
      </c>
      <c r="H4130" s="151">
        <v>14.06</v>
      </c>
      <c r="I4130" s="161" t="s">
        <v>1057</v>
      </c>
      <c r="J4130" s="162">
        <v>1811.2</v>
      </c>
    </row>
    <row r="4131" spans="1:10" ht="15.75" thickTop="1" x14ac:dyDescent="0.25">
      <c r="A4131" s="152"/>
      <c r="B4131" s="152"/>
      <c r="C4131" s="152"/>
      <c r="D4131" s="152"/>
      <c r="E4131" s="152"/>
      <c r="F4131" s="152"/>
      <c r="G4131" s="152"/>
      <c r="H4131" s="152"/>
      <c r="I4131" s="152"/>
      <c r="J4131" s="152"/>
    </row>
    <row r="4132" spans="1:10" x14ac:dyDescent="0.25">
      <c r="A4132" s="170" t="s">
        <v>2393</v>
      </c>
      <c r="B4132" s="139" t="s">
        <v>1029</v>
      </c>
      <c r="C4132" s="170" t="s">
        <v>1030</v>
      </c>
      <c r="D4132" s="170" t="s">
        <v>1031</v>
      </c>
      <c r="E4132" s="352" t="s">
        <v>1032</v>
      </c>
      <c r="F4132" s="352"/>
      <c r="G4132" s="140" t="s">
        <v>1033</v>
      </c>
      <c r="H4132" s="139" t="s">
        <v>1034</v>
      </c>
      <c r="I4132" s="139" t="s">
        <v>1035</v>
      </c>
      <c r="J4132" s="139" t="s">
        <v>1036</v>
      </c>
    </row>
    <row r="4133" spans="1:10" ht="25.5" x14ac:dyDescent="0.25">
      <c r="A4133" s="171" t="s">
        <v>1037</v>
      </c>
      <c r="B4133" s="136" t="s">
        <v>745</v>
      </c>
      <c r="C4133" s="171" t="s">
        <v>746</v>
      </c>
      <c r="D4133" s="171" t="s">
        <v>747</v>
      </c>
      <c r="E4133" s="353">
        <v>30.04</v>
      </c>
      <c r="F4133" s="353"/>
      <c r="G4133" s="137" t="s">
        <v>748</v>
      </c>
      <c r="H4133" s="141">
        <v>1</v>
      </c>
      <c r="I4133" s="138">
        <v>319.56</v>
      </c>
      <c r="J4133" s="138">
        <v>319.56</v>
      </c>
    </row>
    <row r="4134" spans="1:10" ht="38.25" x14ac:dyDescent="0.25">
      <c r="A4134" s="173" t="s">
        <v>1049</v>
      </c>
      <c r="B4134" s="146" t="s">
        <v>2135</v>
      </c>
      <c r="C4134" s="173" t="s">
        <v>746</v>
      </c>
      <c r="D4134" s="173" t="s">
        <v>2136</v>
      </c>
      <c r="E4134" s="349" t="s">
        <v>1052</v>
      </c>
      <c r="F4134" s="349"/>
      <c r="G4134" s="147" t="s">
        <v>179</v>
      </c>
      <c r="H4134" s="148">
        <v>0.4</v>
      </c>
      <c r="I4134" s="149">
        <v>798.92</v>
      </c>
      <c r="J4134" s="149">
        <v>319.56</v>
      </c>
    </row>
    <row r="4135" spans="1:10" x14ac:dyDescent="0.25">
      <c r="A4135" s="169"/>
      <c r="B4135" s="169"/>
      <c r="C4135" s="169"/>
      <c r="D4135" s="169"/>
      <c r="E4135" s="169" t="s">
        <v>1053</v>
      </c>
      <c r="F4135" s="150">
        <v>0</v>
      </c>
      <c r="G4135" s="169" t="s">
        <v>1054</v>
      </c>
      <c r="H4135" s="150">
        <v>0</v>
      </c>
      <c r="I4135" s="169" t="s">
        <v>1055</v>
      </c>
      <c r="J4135" s="150">
        <v>0</v>
      </c>
    </row>
    <row r="4136" spans="1:10" ht="14.45" customHeight="1" x14ac:dyDescent="0.25">
      <c r="A4136" s="169"/>
      <c r="B4136" s="169"/>
      <c r="C4136" s="169"/>
      <c r="D4136" s="169"/>
      <c r="E4136" s="169" t="s">
        <v>2581</v>
      </c>
      <c r="F4136" s="150">
        <v>0</v>
      </c>
      <c r="G4136" s="169"/>
      <c r="H4136" s="351" t="s">
        <v>2582</v>
      </c>
      <c r="I4136" s="351"/>
      <c r="J4136" s="150">
        <v>319.56</v>
      </c>
    </row>
    <row r="4137" spans="1:10" ht="15.75" thickBot="1" x14ac:dyDescent="0.3">
      <c r="A4137" s="161"/>
      <c r="B4137" s="161"/>
      <c r="C4137" s="161"/>
      <c r="D4137" s="161"/>
      <c r="E4137" s="161"/>
      <c r="F4137" s="161"/>
      <c r="G4137" s="161" t="s">
        <v>1056</v>
      </c>
      <c r="H4137" s="151">
        <v>4</v>
      </c>
      <c r="I4137" s="161" t="s">
        <v>1057</v>
      </c>
      <c r="J4137" s="162">
        <v>1278.24</v>
      </c>
    </row>
    <row r="4138" spans="1:10" ht="15.75" thickTop="1" x14ac:dyDescent="0.25">
      <c r="A4138" s="152"/>
      <c r="B4138" s="152"/>
      <c r="C4138" s="152"/>
      <c r="D4138" s="152"/>
      <c r="E4138" s="152"/>
      <c r="F4138" s="152"/>
      <c r="G4138" s="152"/>
      <c r="H4138" s="152"/>
      <c r="I4138" s="152"/>
      <c r="J4138" s="152"/>
    </row>
    <row r="4139" spans="1:10" x14ac:dyDescent="0.25">
      <c r="A4139" s="170" t="s">
        <v>2394</v>
      </c>
      <c r="B4139" s="139" t="s">
        <v>1029</v>
      </c>
      <c r="C4139" s="170" t="s">
        <v>1030</v>
      </c>
      <c r="D4139" s="170" t="s">
        <v>1031</v>
      </c>
      <c r="E4139" s="352" t="s">
        <v>1032</v>
      </c>
      <c r="F4139" s="352"/>
      <c r="G4139" s="140" t="s">
        <v>1033</v>
      </c>
      <c r="H4139" s="139" t="s">
        <v>1034</v>
      </c>
      <c r="I4139" s="139" t="s">
        <v>1035</v>
      </c>
      <c r="J4139" s="139" t="s">
        <v>1036</v>
      </c>
    </row>
    <row r="4140" spans="1:10" ht="25.5" x14ac:dyDescent="0.25">
      <c r="A4140" s="171" t="s">
        <v>1037</v>
      </c>
      <c r="B4140" s="136" t="s">
        <v>749</v>
      </c>
      <c r="C4140" s="171" t="s">
        <v>178</v>
      </c>
      <c r="D4140" s="171" t="s">
        <v>750</v>
      </c>
      <c r="E4140" s="353">
        <v>168</v>
      </c>
      <c r="F4140" s="353"/>
      <c r="G4140" s="137" t="s">
        <v>692</v>
      </c>
      <c r="H4140" s="141">
        <v>1</v>
      </c>
      <c r="I4140" s="138">
        <v>5088.91</v>
      </c>
      <c r="J4140" s="138">
        <v>5088.91</v>
      </c>
    </row>
    <row r="4141" spans="1:10" ht="25.5" x14ac:dyDescent="0.25">
      <c r="A4141" s="172" t="s">
        <v>1039</v>
      </c>
      <c r="B4141" s="142" t="s">
        <v>1298</v>
      </c>
      <c r="C4141" s="172" t="s">
        <v>180</v>
      </c>
      <c r="D4141" s="172" t="s">
        <v>1299</v>
      </c>
      <c r="E4141" s="350" t="s">
        <v>1042</v>
      </c>
      <c r="F4141" s="350"/>
      <c r="G4141" s="143" t="s">
        <v>1043</v>
      </c>
      <c r="H4141" s="144">
        <v>0.5</v>
      </c>
      <c r="I4141" s="145">
        <v>20.81</v>
      </c>
      <c r="J4141" s="145">
        <v>10.4</v>
      </c>
    </row>
    <row r="4142" spans="1:10" ht="25.5" x14ac:dyDescent="0.25">
      <c r="A4142" s="173" t="s">
        <v>1049</v>
      </c>
      <c r="B4142" s="146" t="s">
        <v>2137</v>
      </c>
      <c r="C4142" s="173" t="s">
        <v>397</v>
      </c>
      <c r="D4142" s="173" t="s">
        <v>2138</v>
      </c>
      <c r="E4142" s="349" t="s">
        <v>1052</v>
      </c>
      <c r="F4142" s="349"/>
      <c r="G4142" s="147" t="s">
        <v>692</v>
      </c>
      <c r="H4142" s="148">
        <v>1</v>
      </c>
      <c r="I4142" s="149">
        <v>3381.3</v>
      </c>
      <c r="J4142" s="149">
        <v>3381.3</v>
      </c>
    </row>
    <row r="4143" spans="1:10" x14ac:dyDescent="0.25">
      <c r="A4143" s="173" t="s">
        <v>1049</v>
      </c>
      <c r="B4143" s="146" t="s">
        <v>2139</v>
      </c>
      <c r="C4143" s="173" t="s">
        <v>178</v>
      </c>
      <c r="D4143" s="173" t="s">
        <v>2140</v>
      </c>
      <c r="E4143" s="349" t="s">
        <v>1052</v>
      </c>
      <c r="F4143" s="349"/>
      <c r="G4143" s="147" t="s">
        <v>375</v>
      </c>
      <c r="H4143" s="148">
        <v>1</v>
      </c>
      <c r="I4143" s="149">
        <v>1697.21</v>
      </c>
      <c r="J4143" s="149">
        <v>1697.21</v>
      </c>
    </row>
    <row r="4144" spans="1:10" x14ac:dyDescent="0.25">
      <c r="A4144" s="169"/>
      <c r="B4144" s="169"/>
      <c r="C4144" s="169"/>
      <c r="D4144" s="169"/>
      <c r="E4144" s="169" t="s">
        <v>1053</v>
      </c>
      <c r="F4144" s="150">
        <v>8.65</v>
      </c>
      <c r="G4144" s="169" t="s">
        <v>1054</v>
      </c>
      <c r="H4144" s="150">
        <v>0</v>
      </c>
      <c r="I4144" s="169" t="s">
        <v>1055</v>
      </c>
      <c r="J4144" s="150">
        <v>8.65</v>
      </c>
    </row>
    <row r="4145" spans="1:10" ht="14.45" customHeight="1" x14ac:dyDescent="0.25">
      <c r="A4145" s="169"/>
      <c r="B4145" s="169"/>
      <c r="C4145" s="169"/>
      <c r="D4145" s="169"/>
      <c r="E4145" s="169" t="s">
        <v>2581</v>
      </c>
      <c r="F4145" s="150">
        <v>0</v>
      </c>
      <c r="G4145" s="169"/>
      <c r="H4145" s="351" t="s">
        <v>2582</v>
      </c>
      <c r="I4145" s="351"/>
      <c r="J4145" s="150">
        <v>5088.91</v>
      </c>
    </row>
    <row r="4146" spans="1:10" ht="15.75" thickBot="1" x14ac:dyDescent="0.3">
      <c r="A4146" s="161"/>
      <c r="B4146" s="161"/>
      <c r="C4146" s="161"/>
      <c r="D4146" s="161"/>
      <c r="E4146" s="161"/>
      <c r="F4146" s="161"/>
      <c r="G4146" s="161" t="s">
        <v>1056</v>
      </c>
      <c r="H4146" s="151">
        <v>1</v>
      </c>
      <c r="I4146" s="161" t="s">
        <v>1057</v>
      </c>
      <c r="J4146" s="162">
        <v>5088.91</v>
      </c>
    </row>
    <row r="4147" spans="1:10" ht="15.75" thickTop="1" x14ac:dyDescent="0.25">
      <c r="A4147" s="152"/>
      <c r="B4147" s="152"/>
      <c r="C4147" s="152"/>
      <c r="D4147" s="152"/>
      <c r="E4147" s="152"/>
      <c r="F4147" s="152"/>
      <c r="G4147" s="152"/>
      <c r="H4147" s="152"/>
      <c r="I4147" s="152"/>
      <c r="J4147" s="152"/>
    </row>
    <row r="4148" spans="1:10" x14ac:dyDescent="0.25">
      <c r="A4148" s="170" t="s">
        <v>2395</v>
      </c>
      <c r="B4148" s="139" t="s">
        <v>1029</v>
      </c>
      <c r="C4148" s="170" t="s">
        <v>1030</v>
      </c>
      <c r="D4148" s="170" t="s">
        <v>1031</v>
      </c>
      <c r="E4148" s="352" t="s">
        <v>1032</v>
      </c>
      <c r="F4148" s="352"/>
      <c r="G4148" s="140" t="s">
        <v>1033</v>
      </c>
      <c r="H4148" s="139" t="s">
        <v>1034</v>
      </c>
      <c r="I4148" s="139" t="s">
        <v>1035</v>
      </c>
      <c r="J4148" s="139" t="s">
        <v>1036</v>
      </c>
    </row>
    <row r="4149" spans="1:10" ht="25.5" x14ac:dyDescent="0.25">
      <c r="A4149" s="171" t="s">
        <v>1037</v>
      </c>
      <c r="B4149" s="136" t="s">
        <v>751</v>
      </c>
      <c r="C4149" s="171" t="s">
        <v>500</v>
      </c>
      <c r="D4149" s="171" t="s">
        <v>752</v>
      </c>
      <c r="E4149" s="353" t="s">
        <v>1450</v>
      </c>
      <c r="F4149" s="353"/>
      <c r="G4149" s="137" t="s">
        <v>187</v>
      </c>
      <c r="H4149" s="141">
        <v>1</v>
      </c>
      <c r="I4149" s="138">
        <v>40.85</v>
      </c>
      <c r="J4149" s="138">
        <v>40.85</v>
      </c>
    </row>
    <row r="4150" spans="1:10" ht="25.5" x14ac:dyDescent="0.25">
      <c r="A4150" s="172" t="s">
        <v>1039</v>
      </c>
      <c r="B4150" s="142" t="s">
        <v>1063</v>
      </c>
      <c r="C4150" s="172" t="s">
        <v>180</v>
      </c>
      <c r="D4150" s="172" t="s">
        <v>1064</v>
      </c>
      <c r="E4150" s="350" t="s">
        <v>1042</v>
      </c>
      <c r="F4150" s="350"/>
      <c r="G4150" s="143" t="s">
        <v>1043</v>
      </c>
      <c r="H4150" s="144">
        <v>0.2</v>
      </c>
      <c r="I4150" s="145">
        <v>14.76</v>
      </c>
      <c r="J4150" s="145">
        <v>2.95</v>
      </c>
    </row>
    <row r="4151" spans="1:10" ht="25.5" x14ac:dyDescent="0.25">
      <c r="A4151" s="173" t="s">
        <v>1049</v>
      </c>
      <c r="B4151" s="146" t="s">
        <v>2141</v>
      </c>
      <c r="C4151" s="173" t="s">
        <v>500</v>
      </c>
      <c r="D4151" s="173" t="s">
        <v>2142</v>
      </c>
      <c r="E4151" s="349" t="s">
        <v>1052</v>
      </c>
      <c r="F4151" s="349"/>
      <c r="G4151" s="147" t="s">
        <v>884</v>
      </c>
      <c r="H4151" s="148">
        <v>1</v>
      </c>
      <c r="I4151" s="149">
        <v>37.9</v>
      </c>
      <c r="J4151" s="149">
        <v>37.9</v>
      </c>
    </row>
    <row r="4152" spans="1:10" x14ac:dyDescent="0.25">
      <c r="A4152" s="169"/>
      <c r="B4152" s="169"/>
      <c r="C4152" s="169"/>
      <c r="D4152" s="169"/>
      <c r="E4152" s="169" t="s">
        <v>1053</v>
      </c>
      <c r="F4152" s="150">
        <v>2.2599999999999998</v>
      </c>
      <c r="G4152" s="169" t="s">
        <v>1054</v>
      </c>
      <c r="H4152" s="150">
        <v>0</v>
      </c>
      <c r="I4152" s="169" t="s">
        <v>1055</v>
      </c>
      <c r="J4152" s="150">
        <v>2.2599999999999998</v>
      </c>
    </row>
    <row r="4153" spans="1:10" ht="14.45" customHeight="1" x14ac:dyDescent="0.25">
      <c r="A4153" s="169"/>
      <c r="B4153" s="169"/>
      <c r="C4153" s="169"/>
      <c r="D4153" s="169"/>
      <c r="E4153" s="169" t="s">
        <v>2581</v>
      </c>
      <c r="F4153" s="150">
        <v>0</v>
      </c>
      <c r="G4153" s="169"/>
      <c r="H4153" s="351" t="s">
        <v>2582</v>
      </c>
      <c r="I4153" s="351"/>
      <c r="J4153" s="150">
        <v>40.85</v>
      </c>
    </row>
    <row r="4154" spans="1:10" ht="15.75" thickBot="1" x14ac:dyDescent="0.3">
      <c r="A4154" s="161"/>
      <c r="B4154" s="161"/>
      <c r="C4154" s="161"/>
      <c r="D4154" s="161"/>
      <c r="E4154" s="161"/>
      <c r="F4154" s="161"/>
      <c r="G4154" s="161" t="s">
        <v>1056</v>
      </c>
      <c r="H4154" s="151">
        <v>4</v>
      </c>
      <c r="I4154" s="161" t="s">
        <v>1057</v>
      </c>
      <c r="J4154" s="162">
        <v>163.4</v>
      </c>
    </row>
    <row r="4155" spans="1:10" ht="15.75" thickTop="1" x14ac:dyDescent="0.25">
      <c r="A4155" s="152"/>
      <c r="B4155" s="152"/>
      <c r="C4155" s="152"/>
      <c r="D4155" s="152"/>
      <c r="E4155" s="152"/>
      <c r="F4155" s="152"/>
      <c r="G4155" s="152"/>
      <c r="H4155" s="152"/>
      <c r="I4155" s="152"/>
      <c r="J4155" s="152"/>
    </row>
    <row r="4156" spans="1:10" x14ac:dyDescent="0.25">
      <c r="A4156" s="170" t="s">
        <v>2396</v>
      </c>
      <c r="B4156" s="139" t="s">
        <v>1029</v>
      </c>
      <c r="C4156" s="170" t="s">
        <v>1030</v>
      </c>
      <c r="D4156" s="170" t="s">
        <v>1031</v>
      </c>
      <c r="E4156" s="352" t="s">
        <v>1032</v>
      </c>
      <c r="F4156" s="352"/>
      <c r="G4156" s="140" t="s">
        <v>1033</v>
      </c>
      <c r="H4156" s="139" t="s">
        <v>1034</v>
      </c>
      <c r="I4156" s="139" t="s">
        <v>1035</v>
      </c>
      <c r="J4156" s="139" t="s">
        <v>1036</v>
      </c>
    </row>
    <row r="4157" spans="1:10" ht="25.5" x14ac:dyDescent="0.25">
      <c r="A4157" s="171" t="s">
        <v>1037</v>
      </c>
      <c r="B4157" s="136" t="s">
        <v>753</v>
      </c>
      <c r="C4157" s="171" t="s">
        <v>500</v>
      </c>
      <c r="D4157" s="171" t="s">
        <v>754</v>
      </c>
      <c r="E4157" s="353" t="s">
        <v>1450</v>
      </c>
      <c r="F4157" s="353"/>
      <c r="G4157" s="137" t="s">
        <v>187</v>
      </c>
      <c r="H4157" s="141">
        <v>1</v>
      </c>
      <c r="I4157" s="138">
        <v>74.44</v>
      </c>
      <c r="J4157" s="138">
        <v>74.44</v>
      </c>
    </row>
    <row r="4158" spans="1:10" ht="25.5" x14ac:dyDescent="0.25">
      <c r="A4158" s="172" t="s">
        <v>1039</v>
      </c>
      <c r="B4158" s="142" t="s">
        <v>1063</v>
      </c>
      <c r="C4158" s="172" t="s">
        <v>180</v>
      </c>
      <c r="D4158" s="172" t="s">
        <v>1064</v>
      </c>
      <c r="E4158" s="350" t="s">
        <v>1042</v>
      </c>
      <c r="F4158" s="350"/>
      <c r="G4158" s="143" t="s">
        <v>1043</v>
      </c>
      <c r="H4158" s="144">
        <v>0.2</v>
      </c>
      <c r="I4158" s="145">
        <v>14.76</v>
      </c>
      <c r="J4158" s="145">
        <v>2.95</v>
      </c>
    </row>
    <row r="4159" spans="1:10" ht="25.5" x14ac:dyDescent="0.25">
      <c r="A4159" s="173" t="s">
        <v>1049</v>
      </c>
      <c r="B4159" s="146" t="s">
        <v>2143</v>
      </c>
      <c r="C4159" s="173" t="s">
        <v>500</v>
      </c>
      <c r="D4159" s="173" t="s">
        <v>2144</v>
      </c>
      <c r="E4159" s="349" t="s">
        <v>1052</v>
      </c>
      <c r="F4159" s="349"/>
      <c r="G4159" s="147" t="s">
        <v>884</v>
      </c>
      <c r="H4159" s="148">
        <v>1</v>
      </c>
      <c r="I4159" s="149">
        <v>71.489999999999995</v>
      </c>
      <c r="J4159" s="149">
        <v>71.489999999999995</v>
      </c>
    </row>
    <row r="4160" spans="1:10" x14ac:dyDescent="0.25">
      <c r="A4160" s="169"/>
      <c r="B4160" s="169"/>
      <c r="C4160" s="169"/>
      <c r="D4160" s="169"/>
      <c r="E4160" s="169" t="s">
        <v>1053</v>
      </c>
      <c r="F4160" s="150">
        <v>2.2599999999999998</v>
      </c>
      <c r="G4160" s="169" t="s">
        <v>1054</v>
      </c>
      <c r="H4160" s="150">
        <v>0</v>
      </c>
      <c r="I4160" s="169" t="s">
        <v>1055</v>
      </c>
      <c r="J4160" s="150">
        <v>2.2599999999999998</v>
      </c>
    </row>
    <row r="4161" spans="1:10" ht="14.45" customHeight="1" x14ac:dyDescent="0.25">
      <c r="A4161" s="169"/>
      <c r="B4161" s="169"/>
      <c r="C4161" s="169"/>
      <c r="D4161" s="169"/>
      <c r="E4161" s="169" t="s">
        <v>2581</v>
      </c>
      <c r="F4161" s="150">
        <v>0</v>
      </c>
      <c r="G4161" s="169"/>
      <c r="H4161" s="351" t="s">
        <v>2582</v>
      </c>
      <c r="I4161" s="351"/>
      <c r="J4161" s="150">
        <v>74.44</v>
      </c>
    </row>
    <row r="4162" spans="1:10" ht="15.75" thickBot="1" x14ac:dyDescent="0.3">
      <c r="A4162" s="161"/>
      <c r="B4162" s="161"/>
      <c r="C4162" s="161"/>
      <c r="D4162" s="161"/>
      <c r="E4162" s="161"/>
      <c r="F4162" s="161"/>
      <c r="G4162" s="161" t="s">
        <v>1056</v>
      </c>
      <c r="H4162" s="151">
        <v>8</v>
      </c>
      <c r="I4162" s="161" t="s">
        <v>1057</v>
      </c>
      <c r="J4162" s="162">
        <v>595.52</v>
      </c>
    </row>
    <row r="4163" spans="1:10" ht="15.75" thickTop="1" x14ac:dyDescent="0.25">
      <c r="A4163" s="152"/>
      <c r="B4163" s="152"/>
      <c r="C4163" s="152"/>
      <c r="D4163" s="152"/>
      <c r="E4163" s="152"/>
      <c r="F4163" s="152"/>
      <c r="G4163" s="152"/>
      <c r="H4163" s="152"/>
      <c r="I4163" s="152"/>
      <c r="J4163" s="152"/>
    </row>
    <row r="4164" spans="1:10" x14ac:dyDescent="0.25">
      <c r="A4164" s="170" t="s">
        <v>2397</v>
      </c>
      <c r="B4164" s="139" t="s">
        <v>1029</v>
      </c>
      <c r="C4164" s="170" t="s">
        <v>1030</v>
      </c>
      <c r="D4164" s="170" t="s">
        <v>1031</v>
      </c>
      <c r="E4164" s="352" t="s">
        <v>1032</v>
      </c>
      <c r="F4164" s="352"/>
      <c r="G4164" s="140" t="s">
        <v>1033</v>
      </c>
      <c r="H4164" s="139" t="s">
        <v>1034</v>
      </c>
      <c r="I4164" s="139" t="s">
        <v>1035</v>
      </c>
      <c r="J4164" s="139" t="s">
        <v>1036</v>
      </c>
    </row>
    <row r="4165" spans="1:10" ht="25.5" x14ac:dyDescent="0.25">
      <c r="A4165" s="171" t="s">
        <v>1037</v>
      </c>
      <c r="B4165" s="136" t="s">
        <v>755</v>
      </c>
      <c r="C4165" s="171" t="s">
        <v>500</v>
      </c>
      <c r="D4165" s="171" t="s">
        <v>756</v>
      </c>
      <c r="E4165" s="353" t="s">
        <v>1450</v>
      </c>
      <c r="F4165" s="353"/>
      <c r="G4165" s="137" t="s">
        <v>187</v>
      </c>
      <c r="H4165" s="141">
        <v>1</v>
      </c>
      <c r="I4165" s="138">
        <v>17.02</v>
      </c>
      <c r="J4165" s="138">
        <v>17.02</v>
      </c>
    </row>
    <row r="4166" spans="1:10" ht="25.5" x14ac:dyDescent="0.25">
      <c r="A4166" s="172" t="s">
        <v>1039</v>
      </c>
      <c r="B4166" s="142" t="s">
        <v>1063</v>
      </c>
      <c r="C4166" s="172" t="s">
        <v>180</v>
      </c>
      <c r="D4166" s="172" t="s">
        <v>1064</v>
      </c>
      <c r="E4166" s="350" t="s">
        <v>1042</v>
      </c>
      <c r="F4166" s="350"/>
      <c r="G4166" s="143" t="s">
        <v>1043</v>
      </c>
      <c r="H4166" s="144">
        <v>0.2</v>
      </c>
      <c r="I4166" s="145">
        <v>14.76</v>
      </c>
      <c r="J4166" s="145">
        <v>2.95</v>
      </c>
    </row>
    <row r="4167" spans="1:10" ht="25.5" x14ac:dyDescent="0.25">
      <c r="A4167" s="173" t="s">
        <v>1049</v>
      </c>
      <c r="B4167" s="146" t="s">
        <v>2145</v>
      </c>
      <c r="C4167" s="173" t="s">
        <v>500</v>
      </c>
      <c r="D4167" s="173" t="s">
        <v>2146</v>
      </c>
      <c r="E4167" s="349" t="s">
        <v>1052</v>
      </c>
      <c r="F4167" s="349"/>
      <c r="G4167" s="147" t="s">
        <v>884</v>
      </c>
      <c r="H4167" s="148">
        <v>1</v>
      </c>
      <c r="I4167" s="149">
        <v>14.07</v>
      </c>
      <c r="J4167" s="149">
        <v>14.07</v>
      </c>
    </row>
    <row r="4168" spans="1:10" x14ac:dyDescent="0.25">
      <c r="A4168" s="169"/>
      <c r="B4168" s="169"/>
      <c r="C4168" s="169"/>
      <c r="D4168" s="169"/>
      <c r="E4168" s="169" t="s">
        <v>1053</v>
      </c>
      <c r="F4168" s="150">
        <v>2.2599999999999998</v>
      </c>
      <c r="G4168" s="169" t="s">
        <v>1054</v>
      </c>
      <c r="H4168" s="150">
        <v>0</v>
      </c>
      <c r="I4168" s="169" t="s">
        <v>1055</v>
      </c>
      <c r="J4168" s="150">
        <v>2.2599999999999998</v>
      </c>
    </row>
    <row r="4169" spans="1:10" ht="14.45" customHeight="1" x14ac:dyDescent="0.25">
      <c r="A4169" s="169"/>
      <c r="B4169" s="169"/>
      <c r="C4169" s="169"/>
      <c r="D4169" s="169"/>
      <c r="E4169" s="169" t="s">
        <v>2581</v>
      </c>
      <c r="F4169" s="150">
        <v>0</v>
      </c>
      <c r="G4169" s="169"/>
      <c r="H4169" s="351" t="s">
        <v>2582</v>
      </c>
      <c r="I4169" s="351"/>
      <c r="J4169" s="150">
        <v>17.02</v>
      </c>
    </row>
    <row r="4170" spans="1:10" ht="15.75" thickBot="1" x14ac:dyDescent="0.3">
      <c r="A4170" s="161"/>
      <c r="B4170" s="161"/>
      <c r="C4170" s="161"/>
      <c r="D4170" s="161"/>
      <c r="E4170" s="161"/>
      <c r="F4170" s="161"/>
      <c r="G4170" s="161" t="s">
        <v>1056</v>
      </c>
      <c r="H4170" s="151">
        <v>8</v>
      </c>
      <c r="I4170" s="161" t="s">
        <v>1057</v>
      </c>
      <c r="J4170" s="162">
        <v>136.16</v>
      </c>
    </row>
    <row r="4171" spans="1:10" ht="15.75" thickTop="1" x14ac:dyDescent="0.25">
      <c r="A4171" s="152"/>
      <c r="B4171" s="152"/>
      <c r="C4171" s="152"/>
      <c r="D4171" s="152"/>
      <c r="E4171" s="152"/>
      <c r="F4171" s="152"/>
      <c r="G4171" s="152"/>
      <c r="H4171" s="152"/>
      <c r="I4171" s="152"/>
      <c r="J4171" s="152"/>
    </row>
    <row r="4172" spans="1:10" x14ac:dyDescent="0.25">
      <c r="A4172" s="170" t="s">
        <v>2398</v>
      </c>
      <c r="B4172" s="139" t="s">
        <v>1029</v>
      </c>
      <c r="C4172" s="170" t="s">
        <v>1030</v>
      </c>
      <c r="D4172" s="170" t="s">
        <v>1031</v>
      </c>
      <c r="E4172" s="352" t="s">
        <v>1032</v>
      </c>
      <c r="F4172" s="352"/>
      <c r="G4172" s="140" t="s">
        <v>1033</v>
      </c>
      <c r="H4172" s="139" t="s">
        <v>1034</v>
      </c>
      <c r="I4172" s="139" t="s">
        <v>1035</v>
      </c>
      <c r="J4172" s="139" t="s">
        <v>1036</v>
      </c>
    </row>
    <row r="4173" spans="1:10" ht="25.5" x14ac:dyDescent="0.25">
      <c r="A4173" s="171" t="s">
        <v>1037</v>
      </c>
      <c r="B4173" s="136" t="s">
        <v>757</v>
      </c>
      <c r="C4173" s="171" t="s">
        <v>500</v>
      </c>
      <c r="D4173" s="171" t="s">
        <v>758</v>
      </c>
      <c r="E4173" s="353" t="s">
        <v>1450</v>
      </c>
      <c r="F4173" s="353"/>
      <c r="G4173" s="137" t="s">
        <v>187</v>
      </c>
      <c r="H4173" s="141">
        <v>1</v>
      </c>
      <c r="I4173" s="138">
        <v>18.649999999999999</v>
      </c>
      <c r="J4173" s="138">
        <v>18.649999999999999</v>
      </c>
    </row>
    <row r="4174" spans="1:10" ht="25.5" x14ac:dyDescent="0.25">
      <c r="A4174" s="172" t="s">
        <v>1039</v>
      </c>
      <c r="B4174" s="142" t="s">
        <v>1063</v>
      </c>
      <c r="C4174" s="172" t="s">
        <v>180</v>
      </c>
      <c r="D4174" s="172" t="s">
        <v>1064</v>
      </c>
      <c r="E4174" s="350" t="s">
        <v>1042</v>
      </c>
      <c r="F4174" s="350"/>
      <c r="G4174" s="143" t="s">
        <v>1043</v>
      </c>
      <c r="H4174" s="144">
        <v>0.2</v>
      </c>
      <c r="I4174" s="145">
        <v>14.76</v>
      </c>
      <c r="J4174" s="145">
        <v>2.95</v>
      </c>
    </row>
    <row r="4175" spans="1:10" ht="25.5" x14ac:dyDescent="0.25">
      <c r="A4175" s="173" t="s">
        <v>1049</v>
      </c>
      <c r="B4175" s="146" t="s">
        <v>2147</v>
      </c>
      <c r="C4175" s="173" t="s">
        <v>500</v>
      </c>
      <c r="D4175" s="173" t="s">
        <v>2148</v>
      </c>
      <c r="E4175" s="349" t="s">
        <v>1052</v>
      </c>
      <c r="F4175" s="349"/>
      <c r="G4175" s="147" t="s">
        <v>884</v>
      </c>
      <c r="H4175" s="148">
        <v>1</v>
      </c>
      <c r="I4175" s="149">
        <v>15.7</v>
      </c>
      <c r="J4175" s="149">
        <v>15.7</v>
      </c>
    </row>
    <row r="4176" spans="1:10" x14ac:dyDescent="0.25">
      <c r="A4176" s="169"/>
      <c r="B4176" s="169"/>
      <c r="C4176" s="169"/>
      <c r="D4176" s="169"/>
      <c r="E4176" s="169" t="s">
        <v>1053</v>
      </c>
      <c r="F4176" s="150">
        <v>2.2599999999999998</v>
      </c>
      <c r="G4176" s="169" t="s">
        <v>1054</v>
      </c>
      <c r="H4176" s="150">
        <v>0</v>
      </c>
      <c r="I4176" s="169" t="s">
        <v>1055</v>
      </c>
      <c r="J4176" s="150">
        <v>2.2599999999999998</v>
      </c>
    </row>
    <row r="4177" spans="1:10" ht="14.45" customHeight="1" x14ac:dyDescent="0.25">
      <c r="A4177" s="169"/>
      <c r="B4177" s="169"/>
      <c r="C4177" s="169"/>
      <c r="D4177" s="169"/>
      <c r="E4177" s="169" t="s">
        <v>2581</v>
      </c>
      <c r="F4177" s="150">
        <v>0</v>
      </c>
      <c r="G4177" s="169"/>
      <c r="H4177" s="351" t="s">
        <v>2582</v>
      </c>
      <c r="I4177" s="351"/>
      <c r="J4177" s="150">
        <v>18.649999999999999</v>
      </c>
    </row>
    <row r="4178" spans="1:10" ht="15.75" thickBot="1" x14ac:dyDescent="0.3">
      <c r="A4178" s="161"/>
      <c r="B4178" s="161"/>
      <c r="C4178" s="161"/>
      <c r="D4178" s="161"/>
      <c r="E4178" s="161"/>
      <c r="F4178" s="161"/>
      <c r="G4178" s="161" t="s">
        <v>1056</v>
      </c>
      <c r="H4178" s="151">
        <v>2</v>
      </c>
      <c r="I4178" s="161" t="s">
        <v>1057</v>
      </c>
      <c r="J4178" s="162">
        <v>37.299999999999997</v>
      </c>
    </row>
    <row r="4179" spans="1:10" ht="15.75" thickTop="1" x14ac:dyDescent="0.25">
      <c r="A4179" s="152"/>
      <c r="B4179" s="152"/>
      <c r="C4179" s="152"/>
      <c r="D4179" s="152"/>
      <c r="E4179" s="152"/>
      <c r="F4179" s="152"/>
      <c r="G4179" s="152"/>
      <c r="H4179" s="152"/>
      <c r="I4179" s="152"/>
      <c r="J4179" s="152"/>
    </row>
    <row r="4180" spans="1:10" x14ac:dyDescent="0.25">
      <c r="A4180" s="170" t="s">
        <v>2399</v>
      </c>
      <c r="B4180" s="139" t="s">
        <v>1029</v>
      </c>
      <c r="C4180" s="170" t="s">
        <v>1030</v>
      </c>
      <c r="D4180" s="170" t="s">
        <v>1031</v>
      </c>
      <c r="E4180" s="352" t="s">
        <v>1032</v>
      </c>
      <c r="F4180" s="352"/>
      <c r="G4180" s="140" t="s">
        <v>1033</v>
      </c>
      <c r="H4180" s="139" t="s">
        <v>1034</v>
      </c>
      <c r="I4180" s="139" t="s">
        <v>1035</v>
      </c>
      <c r="J4180" s="139" t="s">
        <v>1036</v>
      </c>
    </row>
    <row r="4181" spans="1:10" ht="25.5" x14ac:dyDescent="0.25">
      <c r="A4181" s="171" t="s">
        <v>1037</v>
      </c>
      <c r="B4181" s="136" t="s">
        <v>759</v>
      </c>
      <c r="C4181" s="171" t="s">
        <v>479</v>
      </c>
      <c r="D4181" s="171" t="s">
        <v>760</v>
      </c>
      <c r="E4181" s="353">
        <v>200</v>
      </c>
      <c r="F4181" s="353"/>
      <c r="G4181" s="137" t="s">
        <v>187</v>
      </c>
      <c r="H4181" s="141">
        <v>1</v>
      </c>
      <c r="I4181" s="138">
        <v>59.51</v>
      </c>
      <c r="J4181" s="138">
        <v>59.51</v>
      </c>
    </row>
    <row r="4182" spans="1:10" ht="25.5" x14ac:dyDescent="0.25">
      <c r="A4182" s="172" t="s">
        <v>1039</v>
      </c>
      <c r="B4182" s="142" t="s">
        <v>1298</v>
      </c>
      <c r="C4182" s="172" t="s">
        <v>180</v>
      </c>
      <c r="D4182" s="172" t="s">
        <v>1299</v>
      </c>
      <c r="E4182" s="350" t="s">
        <v>1042</v>
      </c>
      <c r="F4182" s="350"/>
      <c r="G4182" s="143" t="s">
        <v>1043</v>
      </c>
      <c r="H4182" s="144">
        <v>0.193</v>
      </c>
      <c r="I4182" s="145">
        <v>20.81</v>
      </c>
      <c r="J4182" s="145">
        <v>4.01</v>
      </c>
    </row>
    <row r="4183" spans="1:10" ht="25.5" x14ac:dyDescent="0.25">
      <c r="A4183" s="172" t="s">
        <v>1039</v>
      </c>
      <c r="B4183" s="142" t="s">
        <v>1063</v>
      </c>
      <c r="C4183" s="172" t="s">
        <v>180</v>
      </c>
      <c r="D4183" s="172" t="s">
        <v>1064</v>
      </c>
      <c r="E4183" s="350" t="s">
        <v>1042</v>
      </c>
      <c r="F4183" s="350"/>
      <c r="G4183" s="143" t="s">
        <v>1043</v>
      </c>
      <c r="H4183" s="144">
        <v>0.193</v>
      </c>
      <c r="I4183" s="145">
        <v>14.76</v>
      </c>
      <c r="J4183" s="145">
        <v>2.84</v>
      </c>
    </row>
    <row r="4184" spans="1:10" ht="25.5" x14ac:dyDescent="0.25">
      <c r="A4184" s="173" t="s">
        <v>1049</v>
      </c>
      <c r="B4184" s="146" t="s">
        <v>2151</v>
      </c>
      <c r="C4184" s="173" t="s">
        <v>479</v>
      </c>
      <c r="D4184" s="173" t="s">
        <v>2977</v>
      </c>
      <c r="E4184" s="349" t="s">
        <v>1052</v>
      </c>
      <c r="F4184" s="349"/>
      <c r="G4184" s="147" t="s">
        <v>187</v>
      </c>
      <c r="H4184" s="148">
        <v>1</v>
      </c>
      <c r="I4184" s="149">
        <v>49.9</v>
      </c>
      <c r="J4184" s="149">
        <v>49.9</v>
      </c>
    </row>
    <row r="4185" spans="1:10" x14ac:dyDescent="0.25">
      <c r="A4185" s="173" t="s">
        <v>1049</v>
      </c>
      <c r="B4185" s="146" t="s">
        <v>2149</v>
      </c>
      <c r="C4185" s="173" t="s">
        <v>479</v>
      </c>
      <c r="D4185" s="173" t="s">
        <v>2150</v>
      </c>
      <c r="E4185" s="349" t="s">
        <v>1052</v>
      </c>
      <c r="F4185" s="349"/>
      <c r="G4185" s="147" t="s">
        <v>187</v>
      </c>
      <c r="H4185" s="148">
        <v>0.13</v>
      </c>
      <c r="I4185" s="149">
        <v>21.3</v>
      </c>
      <c r="J4185" s="149">
        <v>2.76</v>
      </c>
    </row>
    <row r="4186" spans="1:10" x14ac:dyDescent="0.25">
      <c r="A4186" s="169"/>
      <c r="B4186" s="169"/>
      <c r="C4186" s="169"/>
      <c r="D4186" s="169"/>
      <c r="E4186" s="169" t="s">
        <v>1053</v>
      </c>
      <c r="F4186" s="150">
        <v>5.52</v>
      </c>
      <c r="G4186" s="169" t="s">
        <v>1054</v>
      </c>
      <c r="H4186" s="150">
        <v>0</v>
      </c>
      <c r="I4186" s="169" t="s">
        <v>1055</v>
      </c>
      <c r="J4186" s="150">
        <v>5.52</v>
      </c>
    </row>
    <row r="4187" spans="1:10" ht="14.45" customHeight="1" x14ac:dyDescent="0.25">
      <c r="A4187" s="169"/>
      <c r="B4187" s="169"/>
      <c r="C4187" s="169"/>
      <c r="D4187" s="169"/>
      <c r="E4187" s="169" t="s">
        <v>2581</v>
      </c>
      <c r="F4187" s="150">
        <v>0</v>
      </c>
      <c r="G4187" s="169"/>
      <c r="H4187" s="351" t="s">
        <v>2582</v>
      </c>
      <c r="I4187" s="351"/>
      <c r="J4187" s="150">
        <v>59.51</v>
      </c>
    </row>
    <row r="4188" spans="1:10" ht="15.75" thickBot="1" x14ac:dyDescent="0.3">
      <c r="A4188" s="161"/>
      <c r="B4188" s="161"/>
      <c r="C4188" s="161"/>
      <c r="D4188" s="161"/>
      <c r="E4188" s="161"/>
      <c r="F4188" s="161"/>
      <c r="G4188" s="161" t="s">
        <v>1056</v>
      </c>
      <c r="H4188" s="151">
        <v>26</v>
      </c>
      <c r="I4188" s="161" t="s">
        <v>1057</v>
      </c>
      <c r="J4188" s="162">
        <v>1547.26</v>
      </c>
    </row>
    <row r="4189" spans="1:10" ht="15.75" thickTop="1" x14ac:dyDescent="0.25">
      <c r="A4189" s="152"/>
      <c r="B4189" s="152"/>
      <c r="C4189" s="152"/>
      <c r="D4189" s="152"/>
      <c r="E4189" s="152"/>
      <c r="F4189" s="152"/>
      <c r="G4189" s="152"/>
      <c r="H4189" s="152"/>
      <c r="I4189" s="152"/>
      <c r="J4189" s="152"/>
    </row>
    <row r="4190" spans="1:10" x14ac:dyDescent="0.25">
      <c r="A4190" s="170" t="s">
        <v>2400</v>
      </c>
      <c r="B4190" s="139" t="s">
        <v>1029</v>
      </c>
      <c r="C4190" s="170" t="s">
        <v>1030</v>
      </c>
      <c r="D4190" s="170" t="s">
        <v>1031</v>
      </c>
      <c r="E4190" s="352" t="s">
        <v>1032</v>
      </c>
      <c r="F4190" s="352"/>
      <c r="G4190" s="140" t="s">
        <v>1033</v>
      </c>
      <c r="H4190" s="139" t="s">
        <v>1034</v>
      </c>
      <c r="I4190" s="139" t="s">
        <v>1035</v>
      </c>
      <c r="J4190" s="139" t="s">
        <v>1036</v>
      </c>
    </row>
    <row r="4191" spans="1:10" ht="25.5" x14ac:dyDescent="0.25">
      <c r="A4191" s="171" t="s">
        <v>1037</v>
      </c>
      <c r="B4191" s="136" t="s">
        <v>761</v>
      </c>
      <c r="C4191" s="171" t="s">
        <v>186</v>
      </c>
      <c r="D4191" s="171" t="s">
        <v>2401</v>
      </c>
      <c r="E4191" s="353" t="s">
        <v>1263</v>
      </c>
      <c r="F4191" s="353"/>
      <c r="G4191" s="137" t="s">
        <v>141</v>
      </c>
      <c r="H4191" s="141">
        <v>1</v>
      </c>
      <c r="I4191" s="138">
        <v>17.86</v>
      </c>
      <c r="J4191" s="138">
        <v>17.86</v>
      </c>
    </row>
    <row r="4192" spans="1:10" ht="25.5" x14ac:dyDescent="0.25">
      <c r="A4192" s="172" t="s">
        <v>1039</v>
      </c>
      <c r="B4192" s="142" t="s">
        <v>1333</v>
      </c>
      <c r="C4192" s="172" t="s">
        <v>186</v>
      </c>
      <c r="D4192" s="172" t="s">
        <v>1064</v>
      </c>
      <c r="E4192" s="350" t="s">
        <v>1263</v>
      </c>
      <c r="F4192" s="350"/>
      <c r="G4192" s="143" t="s">
        <v>2649</v>
      </c>
      <c r="H4192" s="144">
        <v>0.25</v>
      </c>
      <c r="I4192" s="145">
        <v>18.36</v>
      </c>
      <c r="J4192" s="145">
        <v>4.59</v>
      </c>
    </row>
    <row r="4193" spans="1:10" ht="25.5" x14ac:dyDescent="0.25">
      <c r="A4193" s="173" t="s">
        <v>1049</v>
      </c>
      <c r="B4193" s="146" t="s">
        <v>2978</v>
      </c>
      <c r="C4193" s="173" t="s">
        <v>186</v>
      </c>
      <c r="D4193" s="173" t="s">
        <v>2152</v>
      </c>
      <c r="E4193" s="349" t="s">
        <v>1052</v>
      </c>
      <c r="F4193" s="349"/>
      <c r="G4193" s="147" t="s">
        <v>748</v>
      </c>
      <c r="H4193" s="148">
        <v>1</v>
      </c>
      <c r="I4193" s="149">
        <v>13.27</v>
      </c>
      <c r="J4193" s="149">
        <v>13.27</v>
      </c>
    </row>
    <row r="4194" spans="1:10" x14ac:dyDescent="0.25">
      <c r="A4194" s="169"/>
      <c r="B4194" s="169"/>
      <c r="C4194" s="169"/>
      <c r="D4194" s="169"/>
      <c r="E4194" s="169" t="s">
        <v>1053</v>
      </c>
      <c r="F4194" s="150">
        <v>2.83</v>
      </c>
      <c r="G4194" s="169" t="s">
        <v>1054</v>
      </c>
      <c r="H4194" s="150">
        <v>0</v>
      </c>
      <c r="I4194" s="169" t="s">
        <v>1055</v>
      </c>
      <c r="J4194" s="150">
        <v>2.83</v>
      </c>
    </row>
    <row r="4195" spans="1:10" ht="14.45" customHeight="1" x14ac:dyDescent="0.25">
      <c r="A4195" s="169"/>
      <c r="B4195" s="169"/>
      <c r="C4195" s="169"/>
      <c r="D4195" s="169"/>
      <c r="E4195" s="169" t="s">
        <v>2581</v>
      </c>
      <c r="F4195" s="150">
        <v>0</v>
      </c>
      <c r="G4195" s="169"/>
      <c r="H4195" s="351" t="s">
        <v>2582</v>
      </c>
      <c r="I4195" s="351"/>
      <c r="J4195" s="150">
        <v>17.86</v>
      </c>
    </row>
    <row r="4196" spans="1:10" ht="15.75" thickBot="1" x14ac:dyDescent="0.3">
      <c r="A4196" s="161"/>
      <c r="B4196" s="161"/>
      <c r="C4196" s="161"/>
      <c r="D4196" s="161"/>
      <c r="E4196" s="161"/>
      <c r="F4196" s="161"/>
      <c r="G4196" s="161" t="s">
        <v>1056</v>
      </c>
      <c r="H4196" s="151">
        <v>33.6</v>
      </c>
      <c r="I4196" s="161" t="s">
        <v>1057</v>
      </c>
      <c r="J4196" s="162">
        <v>600.09</v>
      </c>
    </row>
    <row r="4197" spans="1:10" ht="15.75" thickTop="1" x14ac:dyDescent="0.25">
      <c r="A4197" s="152"/>
      <c r="B4197" s="152"/>
      <c r="C4197" s="152"/>
      <c r="D4197" s="152"/>
      <c r="E4197" s="152"/>
      <c r="F4197" s="152"/>
      <c r="G4197" s="152"/>
      <c r="H4197" s="152"/>
      <c r="I4197" s="152"/>
      <c r="J4197" s="152"/>
    </row>
    <row r="4198" spans="1:10" x14ac:dyDescent="0.25">
      <c r="A4198" s="170" t="s">
        <v>2402</v>
      </c>
      <c r="B4198" s="139" t="s">
        <v>1029</v>
      </c>
      <c r="C4198" s="170" t="s">
        <v>1030</v>
      </c>
      <c r="D4198" s="170" t="s">
        <v>1031</v>
      </c>
      <c r="E4198" s="352" t="s">
        <v>1032</v>
      </c>
      <c r="F4198" s="352"/>
      <c r="G4198" s="140" t="s">
        <v>1033</v>
      </c>
      <c r="H4198" s="139" t="s">
        <v>1034</v>
      </c>
      <c r="I4198" s="139" t="s">
        <v>1035</v>
      </c>
      <c r="J4198" s="139" t="s">
        <v>1036</v>
      </c>
    </row>
    <row r="4199" spans="1:10" ht="14.45" customHeight="1" x14ac:dyDescent="0.25">
      <c r="A4199" s="171" t="s">
        <v>1037</v>
      </c>
      <c r="B4199" s="136" t="s">
        <v>762</v>
      </c>
      <c r="C4199" s="171" t="s">
        <v>252</v>
      </c>
      <c r="D4199" s="171" t="s">
        <v>763</v>
      </c>
      <c r="E4199" s="353" t="s">
        <v>2153</v>
      </c>
      <c r="F4199" s="353"/>
      <c r="G4199" s="137" t="s">
        <v>187</v>
      </c>
      <c r="H4199" s="141">
        <v>1</v>
      </c>
      <c r="I4199" s="138">
        <v>4.5199999999999996</v>
      </c>
      <c r="J4199" s="138">
        <v>4.5199999999999996</v>
      </c>
    </row>
    <row r="4200" spans="1:10" ht="25.5" x14ac:dyDescent="0.25">
      <c r="A4200" s="172" t="s">
        <v>1039</v>
      </c>
      <c r="B4200" s="142" t="s">
        <v>1298</v>
      </c>
      <c r="C4200" s="172" t="s">
        <v>180</v>
      </c>
      <c r="D4200" s="172" t="s">
        <v>1299</v>
      </c>
      <c r="E4200" s="350" t="s">
        <v>1042</v>
      </c>
      <c r="F4200" s="350"/>
      <c r="G4200" s="143" t="s">
        <v>1043</v>
      </c>
      <c r="H4200" s="144">
        <v>0.16</v>
      </c>
      <c r="I4200" s="145">
        <v>20.81</v>
      </c>
      <c r="J4200" s="145">
        <v>3.32</v>
      </c>
    </row>
    <row r="4201" spans="1:10" ht="25.5" x14ac:dyDescent="0.25">
      <c r="A4201" s="173" t="s">
        <v>1049</v>
      </c>
      <c r="B4201" s="146" t="s">
        <v>2154</v>
      </c>
      <c r="C4201" s="173" t="s">
        <v>252</v>
      </c>
      <c r="D4201" s="173" t="s">
        <v>2155</v>
      </c>
      <c r="E4201" s="349" t="s">
        <v>1052</v>
      </c>
      <c r="F4201" s="349"/>
      <c r="G4201" s="147" t="s">
        <v>187</v>
      </c>
      <c r="H4201" s="148">
        <v>1</v>
      </c>
      <c r="I4201" s="149">
        <v>1.2</v>
      </c>
      <c r="J4201" s="149">
        <v>1.2</v>
      </c>
    </row>
    <row r="4202" spans="1:10" x14ac:dyDescent="0.25">
      <c r="A4202" s="169"/>
      <c r="B4202" s="169"/>
      <c r="C4202" s="169"/>
      <c r="D4202" s="169"/>
      <c r="E4202" s="169" t="s">
        <v>1053</v>
      </c>
      <c r="F4202" s="150">
        <v>2.76</v>
      </c>
      <c r="G4202" s="169" t="s">
        <v>1054</v>
      </c>
      <c r="H4202" s="150">
        <v>0</v>
      </c>
      <c r="I4202" s="169" t="s">
        <v>1055</v>
      </c>
      <c r="J4202" s="150">
        <v>2.76</v>
      </c>
    </row>
    <row r="4203" spans="1:10" ht="14.45" customHeight="1" x14ac:dyDescent="0.25">
      <c r="A4203" s="169"/>
      <c r="B4203" s="169"/>
      <c r="C4203" s="169"/>
      <c r="D4203" s="169"/>
      <c r="E4203" s="169" t="s">
        <v>2581</v>
      </c>
      <c r="F4203" s="150">
        <v>0</v>
      </c>
      <c r="G4203" s="169"/>
      <c r="H4203" s="351" t="s">
        <v>2582</v>
      </c>
      <c r="I4203" s="351"/>
      <c r="J4203" s="150">
        <v>4.5199999999999996</v>
      </c>
    </row>
    <row r="4204" spans="1:10" ht="15.75" thickBot="1" x14ac:dyDescent="0.3">
      <c r="A4204" s="161"/>
      <c r="B4204" s="161"/>
      <c r="C4204" s="161"/>
      <c r="D4204" s="161"/>
      <c r="E4204" s="161"/>
      <c r="F4204" s="161"/>
      <c r="G4204" s="161" t="s">
        <v>1056</v>
      </c>
      <c r="H4204" s="151">
        <v>42</v>
      </c>
      <c r="I4204" s="161" t="s">
        <v>1057</v>
      </c>
      <c r="J4204" s="162">
        <v>189.84</v>
      </c>
    </row>
    <row r="4205" spans="1:10" ht="15.75" thickTop="1" x14ac:dyDescent="0.25">
      <c r="A4205" s="152"/>
      <c r="B4205" s="152"/>
      <c r="C4205" s="152"/>
      <c r="D4205" s="152"/>
      <c r="E4205" s="152"/>
      <c r="F4205" s="152"/>
      <c r="G4205" s="152"/>
      <c r="H4205" s="152"/>
      <c r="I4205" s="152"/>
      <c r="J4205" s="152"/>
    </row>
    <row r="4206" spans="1:10" x14ac:dyDescent="0.25">
      <c r="A4206" s="170" t="s">
        <v>2403</v>
      </c>
      <c r="B4206" s="139" t="s">
        <v>1029</v>
      </c>
      <c r="C4206" s="170" t="s">
        <v>1030</v>
      </c>
      <c r="D4206" s="170" t="s">
        <v>1031</v>
      </c>
      <c r="E4206" s="352" t="s">
        <v>1032</v>
      </c>
      <c r="F4206" s="352"/>
      <c r="G4206" s="140" t="s">
        <v>1033</v>
      </c>
      <c r="H4206" s="139" t="s">
        <v>1034</v>
      </c>
      <c r="I4206" s="139" t="s">
        <v>1035</v>
      </c>
      <c r="J4206" s="139" t="s">
        <v>1036</v>
      </c>
    </row>
    <row r="4207" spans="1:10" ht="38.25" x14ac:dyDescent="0.25">
      <c r="A4207" s="171" t="s">
        <v>1037</v>
      </c>
      <c r="B4207" s="136" t="s">
        <v>764</v>
      </c>
      <c r="C4207" s="171" t="s">
        <v>186</v>
      </c>
      <c r="D4207" s="171" t="s">
        <v>2404</v>
      </c>
      <c r="E4207" s="353" t="s">
        <v>1263</v>
      </c>
      <c r="F4207" s="353"/>
      <c r="G4207" s="137" t="s">
        <v>179</v>
      </c>
      <c r="H4207" s="141">
        <v>1</v>
      </c>
      <c r="I4207" s="138">
        <v>128.82</v>
      </c>
      <c r="J4207" s="138">
        <v>128.82</v>
      </c>
    </row>
    <row r="4208" spans="1:10" ht="25.5" x14ac:dyDescent="0.25">
      <c r="A4208" s="172" t="s">
        <v>1039</v>
      </c>
      <c r="B4208" s="142" t="s">
        <v>1368</v>
      </c>
      <c r="C4208" s="172" t="s">
        <v>186</v>
      </c>
      <c r="D4208" s="172" t="s">
        <v>1299</v>
      </c>
      <c r="E4208" s="350" t="s">
        <v>1263</v>
      </c>
      <c r="F4208" s="350"/>
      <c r="G4208" s="143" t="s">
        <v>2649</v>
      </c>
      <c r="H4208" s="144">
        <v>0.56410260000000001</v>
      </c>
      <c r="I4208" s="145">
        <v>24.55</v>
      </c>
      <c r="J4208" s="145">
        <v>13.84</v>
      </c>
    </row>
    <row r="4209" spans="1:10" ht="25.5" x14ac:dyDescent="0.25">
      <c r="A4209" s="172" t="s">
        <v>1039</v>
      </c>
      <c r="B4209" s="142" t="s">
        <v>1333</v>
      </c>
      <c r="C4209" s="172" t="s">
        <v>186</v>
      </c>
      <c r="D4209" s="172" t="s">
        <v>1064</v>
      </c>
      <c r="E4209" s="350" t="s">
        <v>1263</v>
      </c>
      <c r="F4209" s="350"/>
      <c r="G4209" s="143" t="s">
        <v>2649</v>
      </c>
      <c r="H4209" s="144">
        <v>0.2820513</v>
      </c>
      <c r="I4209" s="145">
        <v>18.36</v>
      </c>
      <c r="J4209" s="145">
        <v>5.17</v>
      </c>
    </row>
    <row r="4210" spans="1:10" ht="25.5" x14ac:dyDescent="0.25">
      <c r="A4210" s="173" t="s">
        <v>1049</v>
      </c>
      <c r="B4210" s="146" t="s">
        <v>2973</v>
      </c>
      <c r="C4210" s="173" t="s">
        <v>186</v>
      </c>
      <c r="D4210" s="173" t="s">
        <v>2974</v>
      </c>
      <c r="E4210" s="349" t="s">
        <v>1052</v>
      </c>
      <c r="F4210" s="349"/>
      <c r="G4210" s="147" t="s">
        <v>950</v>
      </c>
      <c r="H4210" s="148">
        <v>0.4</v>
      </c>
      <c r="I4210" s="149">
        <v>19.8</v>
      </c>
      <c r="J4210" s="149">
        <v>7.92</v>
      </c>
    </row>
    <row r="4211" spans="1:10" ht="25.5" x14ac:dyDescent="0.25">
      <c r="A4211" s="173" t="s">
        <v>1049</v>
      </c>
      <c r="B4211" s="146" t="s">
        <v>2943</v>
      </c>
      <c r="C4211" s="173" t="s">
        <v>186</v>
      </c>
      <c r="D4211" s="173" t="s">
        <v>2944</v>
      </c>
      <c r="E4211" s="349" t="s">
        <v>1052</v>
      </c>
      <c r="F4211" s="349"/>
      <c r="G4211" s="147" t="s">
        <v>2239</v>
      </c>
      <c r="H4211" s="148">
        <v>0.5</v>
      </c>
      <c r="I4211" s="149">
        <v>1.5</v>
      </c>
      <c r="J4211" s="149">
        <v>0.75</v>
      </c>
    </row>
    <row r="4212" spans="1:10" ht="38.25" x14ac:dyDescent="0.25">
      <c r="A4212" s="173" t="s">
        <v>1049</v>
      </c>
      <c r="B4212" s="146" t="s">
        <v>2979</v>
      </c>
      <c r="C4212" s="173" t="s">
        <v>186</v>
      </c>
      <c r="D4212" s="173" t="s">
        <v>2980</v>
      </c>
      <c r="E4212" s="349" t="s">
        <v>1052</v>
      </c>
      <c r="F4212" s="349"/>
      <c r="G4212" s="147" t="s">
        <v>179</v>
      </c>
      <c r="H4212" s="148">
        <v>1.02</v>
      </c>
      <c r="I4212" s="149">
        <v>99.16</v>
      </c>
      <c r="J4212" s="149">
        <v>101.14</v>
      </c>
    </row>
    <row r="4213" spans="1:10" x14ac:dyDescent="0.25">
      <c r="A4213" s="169"/>
      <c r="B4213" s="169"/>
      <c r="C4213" s="169"/>
      <c r="D4213" s="169"/>
      <c r="E4213" s="169" t="s">
        <v>1053</v>
      </c>
      <c r="F4213" s="150">
        <v>12.95</v>
      </c>
      <c r="G4213" s="169" t="s">
        <v>1054</v>
      </c>
      <c r="H4213" s="150">
        <v>0</v>
      </c>
      <c r="I4213" s="169" t="s">
        <v>1055</v>
      </c>
      <c r="J4213" s="150">
        <v>12.95</v>
      </c>
    </row>
    <row r="4214" spans="1:10" ht="14.45" customHeight="1" x14ac:dyDescent="0.25">
      <c r="A4214" s="169"/>
      <c r="B4214" s="169"/>
      <c r="C4214" s="169"/>
      <c r="D4214" s="169"/>
      <c r="E4214" s="169" t="s">
        <v>2581</v>
      </c>
      <c r="F4214" s="150">
        <v>0</v>
      </c>
      <c r="G4214" s="169"/>
      <c r="H4214" s="351" t="s">
        <v>2582</v>
      </c>
      <c r="I4214" s="351"/>
      <c r="J4214" s="150">
        <v>128.82</v>
      </c>
    </row>
    <row r="4215" spans="1:10" ht="15.75" thickBot="1" x14ac:dyDescent="0.3">
      <c r="A4215" s="161"/>
      <c r="B4215" s="161"/>
      <c r="C4215" s="161"/>
      <c r="D4215" s="161"/>
      <c r="E4215" s="161"/>
      <c r="F4215" s="161"/>
      <c r="G4215" s="161" t="s">
        <v>1056</v>
      </c>
      <c r="H4215" s="151">
        <v>15.5</v>
      </c>
      <c r="I4215" s="161" t="s">
        <v>1057</v>
      </c>
      <c r="J4215" s="162">
        <v>1996.71</v>
      </c>
    </row>
    <row r="4216" spans="1:10" ht="15.75" thickTop="1" x14ac:dyDescent="0.25">
      <c r="A4216" s="152"/>
      <c r="B4216" s="152"/>
      <c r="C4216" s="152"/>
      <c r="D4216" s="152"/>
      <c r="E4216" s="152"/>
      <c r="F4216" s="152"/>
      <c r="G4216" s="152"/>
      <c r="H4216" s="152"/>
      <c r="I4216" s="152"/>
      <c r="J4216" s="152"/>
    </row>
    <row r="4217" spans="1:10" x14ac:dyDescent="0.25">
      <c r="A4217" s="174" t="s">
        <v>2405</v>
      </c>
      <c r="B4217" s="174"/>
      <c r="C4217" s="174"/>
      <c r="D4217" s="174" t="s">
        <v>765</v>
      </c>
      <c r="E4217" s="174"/>
      <c r="F4217" s="354"/>
      <c r="G4217" s="354"/>
      <c r="H4217" s="166"/>
      <c r="I4217" s="174"/>
      <c r="J4217" s="167">
        <v>2180.3200000000002</v>
      </c>
    </row>
    <row r="4218" spans="1:10" x14ac:dyDescent="0.25">
      <c r="A4218" s="170" t="s">
        <v>2406</v>
      </c>
      <c r="B4218" s="139" t="s">
        <v>1029</v>
      </c>
      <c r="C4218" s="170" t="s">
        <v>1030</v>
      </c>
      <c r="D4218" s="170" t="s">
        <v>1031</v>
      </c>
      <c r="E4218" s="352" t="s">
        <v>1032</v>
      </c>
      <c r="F4218" s="352"/>
      <c r="G4218" s="140" t="s">
        <v>1033</v>
      </c>
      <c r="H4218" s="139" t="s">
        <v>1034</v>
      </c>
      <c r="I4218" s="139" t="s">
        <v>1035</v>
      </c>
      <c r="J4218" s="139" t="s">
        <v>1036</v>
      </c>
    </row>
    <row r="4219" spans="1:10" ht="14.45" customHeight="1" x14ac:dyDescent="0.25">
      <c r="A4219" s="171" t="s">
        <v>1037</v>
      </c>
      <c r="B4219" s="136" t="s">
        <v>291</v>
      </c>
      <c r="C4219" s="171" t="s">
        <v>180</v>
      </c>
      <c r="D4219" s="171" t="s">
        <v>142</v>
      </c>
      <c r="E4219" s="353" t="s">
        <v>1042</v>
      </c>
      <c r="F4219" s="353"/>
      <c r="G4219" s="137" t="s">
        <v>179</v>
      </c>
      <c r="H4219" s="141">
        <v>1</v>
      </c>
      <c r="I4219" s="138">
        <v>2.33</v>
      </c>
      <c r="J4219" s="138">
        <v>2.33</v>
      </c>
    </row>
    <row r="4220" spans="1:10" ht="25.5" x14ac:dyDescent="0.25">
      <c r="A4220" s="172" t="s">
        <v>1039</v>
      </c>
      <c r="B4220" s="142" t="s">
        <v>1063</v>
      </c>
      <c r="C4220" s="172" t="s">
        <v>180</v>
      </c>
      <c r="D4220" s="172" t="s">
        <v>1064</v>
      </c>
      <c r="E4220" s="350" t="s">
        <v>1042</v>
      </c>
      <c r="F4220" s="350"/>
      <c r="G4220" s="143" t="s">
        <v>1043</v>
      </c>
      <c r="H4220" s="144">
        <v>0.14000000000000001</v>
      </c>
      <c r="I4220" s="145">
        <v>14.76</v>
      </c>
      <c r="J4220" s="145">
        <v>2.06</v>
      </c>
    </row>
    <row r="4221" spans="1:10" x14ac:dyDescent="0.25">
      <c r="A4221" s="173" t="s">
        <v>1049</v>
      </c>
      <c r="B4221" s="146" t="s">
        <v>2156</v>
      </c>
      <c r="C4221" s="173" t="s">
        <v>180</v>
      </c>
      <c r="D4221" s="173" t="s">
        <v>2157</v>
      </c>
      <c r="E4221" s="349" t="s">
        <v>1052</v>
      </c>
      <c r="F4221" s="349"/>
      <c r="G4221" s="147" t="s">
        <v>1070</v>
      </c>
      <c r="H4221" s="148">
        <v>0.05</v>
      </c>
      <c r="I4221" s="149">
        <v>5.57</v>
      </c>
      <c r="J4221" s="149">
        <v>0.27</v>
      </c>
    </row>
    <row r="4222" spans="1:10" x14ac:dyDescent="0.25">
      <c r="A4222" s="169"/>
      <c r="B4222" s="169"/>
      <c r="C4222" s="169"/>
      <c r="D4222" s="169"/>
      <c r="E4222" s="169" t="s">
        <v>1053</v>
      </c>
      <c r="F4222" s="150">
        <v>1.58</v>
      </c>
      <c r="G4222" s="169" t="s">
        <v>1054</v>
      </c>
      <c r="H4222" s="150">
        <v>0</v>
      </c>
      <c r="I4222" s="169" t="s">
        <v>1055</v>
      </c>
      <c r="J4222" s="150">
        <v>1.58</v>
      </c>
    </row>
    <row r="4223" spans="1:10" ht="14.45" customHeight="1" x14ac:dyDescent="0.25">
      <c r="A4223" s="169"/>
      <c r="B4223" s="169"/>
      <c r="C4223" s="169"/>
      <c r="D4223" s="169"/>
      <c r="E4223" s="169" t="s">
        <v>2581</v>
      </c>
      <c r="F4223" s="150">
        <v>0</v>
      </c>
      <c r="G4223" s="169"/>
      <c r="H4223" s="351" t="s">
        <v>2582</v>
      </c>
      <c r="I4223" s="351"/>
      <c r="J4223" s="150">
        <v>2.33</v>
      </c>
    </row>
    <row r="4224" spans="1:10" ht="15.75" thickBot="1" x14ac:dyDescent="0.3">
      <c r="A4224" s="161"/>
      <c r="B4224" s="161"/>
      <c r="C4224" s="161"/>
      <c r="D4224" s="161"/>
      <c r="E4224" s="161"/>
      <c r="F4224" s="161"/>
      <c r="G4224" s="161" t="s">
        <v>1056</v>
      </c>
      <c r="H4224" s="151">
        <v>935.76</v>
      </c>
      <c r="I4224" s="161" t="s">
        <v>1057</v>
      </c>
      <c r="J4224" s="162">
        <v>2180.3200000000002</v>
      </c>
    </row>
    <row r="4225" spans="1:10" ht="15.75" thickTop="1" x14ac:dyDescent="0.25">
      <c r="A4225" s="152"/>
      <c r="B4225" s="152"/>
      <c r="C4225" s="152"/>
      <c r="D4225" s="152"/>
      <c r="E4225" s="152"/>
      <c r="F4225" s="152"/>
      <c r="G4225" s="152"/>
      <c r="H4225" s="152"/>
      <c r="I4225" s="152"/>
      <c r="J4225" s="152"/>
    </row>
    <row r="4226" spans="1:10" x14ac:dyDescent="0.25">
      <c r="A4226" s="174" t="s">
        <v>2104</v>
      </c>
      <c r="B4226" s="174"/>
      <c r="C4226" s="174"/>
      <c r="D4226" s="174" t="s">
        <v>2159</v>
      </c>
      <c r="E4226" s="174"/>
      <c r="F4226" s="354"/>
      <c r="G4226" s="354"/>
      <c r="H4226" s="166"/>
      <c r="I4226" s="174"/>
      <c r="J4226" s="167">
        <v>6113.44</v>
      </c>
    </row>
    <row r="4227" spans="1:10" x14ac:dyDescent="0.25">
      <c r="A4227" s="170" t="s">
        <v>292</v>
      </c>
      <c r="B4227" s="139" t="s">
        <v>1029</v>
      </c>
      <c r="C4227" s="170" t="s">
        <v>1030</v>
      </c>
      <c r="D4227" s="170" t="s">
        <v>1031</v>
      </c>
      <c r="E4227" s="352" t="s">
        <v>1032</v>
      </c>
      <c r="F4227" s="352"/>
      <c r="G4227" s="140" t="s">
        <v>1033</v>
      </c>
      <c r="H4227" s="139" t="s">
        <v>1034</v>
      </c>
      <c r="I4227" s="139" t="s">
        <v>1035</v>
      </c>
      <c r="J4227" s="139" t="s">
        <v>1036</v>
      </c>
    </row>
    <row r="4228" spans="1:10" ht="26.45" customHeight="1" x14ac:dyDescent="0.25">
      <c r="A4228" s="171" t="s">
        <v>1037</v>
      </c>
      <c r="B4228" s="136" t="s">
        <v>766</v>
      </c>
      <c r="C4228" s="171" t="s">
        <v>180</v>
      </c>
      <c r="D4228" s="171" t="s">
        <v>767</v>
      </c>
      <c r="E4228" s="353" t="s">
        <v>1078</v>
      </c>
      <c r="F4228" s="353"/>
      <c r="G4228" s="137" t="s">
        <v>184</v>
      </c>
      <c r="H4228" s="141">
        <v>1</v>
      </c>
      <c r="I4228" s="138">
        <v>402.99</v>
      </c>
      <c r="J4228" s="138">
        <v>402.99</v>
      </c>
    </row>
    <row r="4229" spans="1:10" ht="38.25" x14ac:dyDescent="0.25">
      <c r="A4229" s="172" t="s">
        <v>1039</v>
      </c>
      <c r="B4229" s="142" t="s">
        <v>199</v>
      </c>
      <c r="C4229" s="172" t="s">
        <v>180</v>
      </c>
      <c r="D4229" s="172" t="s">
        <v>200</v>
      </c>
      <c r="E4229" s="350" t="s">
        <v>1078</v>
      </c>
      <c r="F4229" s="350"/>
      <c r="G4229" s="143" t="s">
        <v>184</v>
      </c>
      <c r="H4229" s="144">
        <v>1.1299999999999999</v>
      </c>
      <c r="I4229" s="145">
        <v>237.15</v>
      </c>
      <c r="J4229" s="145">
        <v>267.97000000000003</v>
      </c>
    </row>
    <row r="4230" spans="1:10" ht="25.5" x14ac:dyDescent="0.25">
      <c r="A4230" s="172" t="s">
        <v>1039</v>
      </c>
      <c r="B4230" s="142" t="s">
        <v>1298</v>
      </c>
      <c r="C4230" s="172" t="s">
        <v>180</v>
      </c>
      <c r="D4230" s="172" t="s">
        <v>1299</v>
      </c>
      <c r="E4230" s="350" t="s">
        <v>1042</v>
      </c>
      <c r="F4230" s="350"/>
      <c r="G4230" s="143" t="s">
        <v>1043</v>
      </c>
      <c r="H4230" s="144">
        <v>5.4370000000000003</v>
      </c>
      <c r="I4230" s="145">
        <v>20.81</v>
      </c>
      <c r="J4230" s="145">
        <v>113.14</v>
      </c>
    </row>
    <row r="4231" spans="1:10" ht="25.5" x14ac:dyDescent="0.25">
      <c r="A4231" s="172" t="s">
        <v>1039</v>
      </c>
      <c r="B4231" s="142" t="s">
        <v>1063</v>
      </c>
      <c r="C4231" s="172" t="s">
        <v>180</v>
      </c>
      <c r="D4231" s="172" t="s">
        <v>1064</v>
      </c>
      <c r="E4231" s="350" t="s">
        <v>1042</v>
      </c>
      <c r="F4231" s="350"/>
      <c r="G4231" s="143" t="s">
        <v>1043</v>
      </c>
      <c r="H4231" s="144">
        <v>1.4830000000000001</v>
      </c>
      <c r="I4231" s="145">
        <v>14.76</v>
      </c>
      <c r="J4231" s="145">
        <v>21.88</v>
      </c>
    </row>
    <row r="4232" spans="1:10" x14ac:dyDescent="0.25">
      <c r="A4232" s="169"/>
      <c r="B4232" s="169"/>
      <c r="C4232" s="169"/>
      <c r="D4232" s="169"/>
      <c r="E4232" s="169" t="s">
        <v>1053</v>
      </c>
      <c r="F4232" s="150">
        <v>159.76</v>
      </c>
      <c r="G4232" s="169" t="s">
        <v>1054</v>
      </c>
      <c r="H4232" s="150">
        <v>0</v>
      </c>
      <c r="I4232" s="169" t="s">
        <v>1055</v>
      </c>
      <c r="J4232" s="150">
        <v>159.76</v>
      </c>
    </row>
    <row r="4233" spans="1:10" ht="14.45" customHeight="1" x14ac:dyDescent="0.25">
      <c r="A4233" s="169"/>
      <c r="B4233" s="169"/>
      <c r="C4233" s="169"/>
      <c r="D4233" s="169"/>
      <c r="E4233" s="169" t="s">
        <v>2581</v>
      </c>
      <c r="F4233" s="150">
        <v>0</v>
      </c>
      <c r="G4233" s="169"/>
      <c r="H4233" s="351" t="s">
        <v>2582</v>
      </c>
      <c r="I4233" s="351"/>
      <c r="J4233" s="150">
        <v>402.99</v>
      </c>
    </row>
    <row r="4234" spans="1:10" ht="15.75" thickBot="1" x14ac:dyDescent="0.3">
      <c r="A4234" s="161"/>
      <c r="B4234" s="161"/>
      <c r="C4234" s="161"/>
      <c r="D4234" s="161"/>
      <c r="E4234" s="161"/>
      <c r="F4234" s="161"/>
      <c r="G4234" s="161" t="s">
        <v>1056</v>
      </c>
      <c r="H4234" s="151">
        <v>5.49</v>
      </c>
      <c r="I4234" s="161" t="s">
        <v>1057</v>
      </c>
      <c r="J4234" s="162">
        <v>2212.41</v>
      </c>
    </row>
    <row r="4235" spans="1:10" ht="15.75" thickTop="1" x14ac:dyDescent="0.25">
      <c r="A4235" s="152"/>
      <c r="B4235" s="152"/>
      <c r="C4235" s="152"/>
      <c r="D4235" s="152"/>
      <c r="E4235" s="152"/>
      <c r="F4235" s="152"/>
      <c r="G4235" s="152"/>
      <c r="H4235" s="152"/>
      <c r="I4235" s="152"/>
      <c r="J4235" s="152"/>
    </row>
    <row r="4236" spans="1:10" x14ac:dyDescent="0.25">
      <c r="A4236" s="170" t="s">
        <v>293</v>
      </c>
      <c r="B4236" s="139" t="s">
        <v>1029</v>
      </c>
      <c r="C4236" s="170" t="s">
        <v>1030</v>
      </c>
      <c r="D4236" s="170" t="s">
        <v>1031</v>
      </c>
      <c r="E4236" s="352" t="s">
        <v>1032</v>
      </c>
      <c r="F4236" s="352"/>
      <c r="G4236" s="140" t="s">
        <v>1033</v>
      </c>
      <c r="H4236" s="139" t="s">
        <v>1034</v>
      </c>
      <c r="I4236" s="139" t="s">
        <v>1035</v>
      </c>
      <c r="J4236" s="139" t="s">
        <v>1036</v>
      </c>
    </row>
    <row r="4237" spans="1:10" ht="38.25" x14ac:dyDescent="0.25">
      <c r="A4237" s="171" t="s">
        <v>1037</v>
      </c>
      <c r="B4237" s="136" t="s">
        <v>768</v>
      </c>
      <c r="C4237" s="171" t="s">
        <v>180</v>
      </c>
      <c r="D4237" s="171" t="s">
        <v>769</v>
      </c>
      <c r="E4237" s="353" t="s">
        <v>1202</v>
      </c>
      <c r="F4237" s="353"/>
      <c r="G4237" s="137" t="s">
        <v>179</v>
      </c>
      <c r="H4237" s="141">
        <v>1</v>
      </c>
      <c r="I4237" s="138">
        <v>71.069999999999993</v>
      </c>
      <c r="J4237" s="138">
        <v>71.069999999999993</v>
      </c>
    </row>
    <row r="4238" spans="1:10" ht="25.5" x14ac:dyDescent="0.25">
      <c r="A4238" s="172" t="s">
        <v>1039</v>
      </c>
      <c r="B4238" s="142" t="s">
        <v>1059</v>
      </c>
      <c r="C4238" s="172" t="s">
        <v>180</v>
      </c>
      <c r="D4238" s="172" t="s">
        <v>1060</v>
      </c>
      <c r="E4238" s="350" t="s">
        <v>1042</v>
      </c>
      <c r="F4238" s="350"/>
      <c r="G4238" s="143" t="s">
        <v>1043</v>
      </c>
      <c r="H4238" s="144">
        <v>0.22559999999999999</v>
      </c>
      <c r="I4238" s="145">
        <v>20.66</v>
      </c>
      <c r="J4238" s="145">
        <v>4.66</v>
      </c>
    </row>
    <row r="4239" spans="1:10" ht="25.5" x14ac:dyDescent="0.25">
      <c r="A4239" s="172" t="s">
        <v>1039</v>
      </c>
      <c r="B4239" s="142" t="s">
        <v>1298</v>
      </c>
      <c r="C4239" s="172" t="s">
        <v>180</v>
      </c>
      <c r="D4239" s="172" t="s">
        <v>1299</v>
      </c>
      <c r="E4239" s="350" t="s">
        <v>1042</v>
      </c>
      <c r="F4239" s="350"/>
      <c r="G4239" s="143" t="s">
        <v>1043</v>
      </c>
      <c r="H4239" s="144">
        <v>0.15939999999999999</v>
      </c>
      <c r="I4239" s="145">
        <v>20.81</v>
      </c>
      <c r="J4239" s="145">
        <v>3.31</v>
      </c>
    </row>
    <row r="4240" spans="1:10" ht="25.5" x14ac:dyDescent="0.25">
      <c r="A4240" s="172" t="s">
        <v>1039</v>
      </c>
      <c r="B4240" s="142" t="s">
        <v>1063</v>
      </c>
      <c r="C4240" s="172" t="s">
        <v>180</v>
      </c>
      <c r="D4240" s="172" t="s">
        <v>1064</v>
      </c>
      <c r="E4240" s="350" t="s">
        <v>1042</v>
      </c>
      <c r="F4240" s="350"/>
      <c r="G4240" s="143" t="s">
        <v>1043</v>
      </c>
      <c r="H4240" s="144">
        <v>0.38500000000000001</v>
      </c>
      <c r="I4240" s="145">
        <v>14.76</v>
      </c>
      <c r="J4240" s="145">
        <v>5.68</v>
      </c>
    </row>
    <row r="4241" spans="1:10" ht="38.25" x14ac:dyDescent="0.25">
      <c r="A4241" s="173" t="s">
        <v>1049</v>
      </c>
      <c r="B4241" s="146" t="s">
        <v>2160</v>
      </c>
      <c r="C4241" s="173" t="s">
        <v>180</v>
      </c>
      <c r="D4241" s="173" t="s">
        <v>2161</v>
      </c>
      <c r="E4241" s="349" t="s">
        <v>1052</v>
      </c>
      <c r="F4241" s="349"/>
      <c r="G4241" s="147" t="s">
        <v>184</v>
      </c>
      <c r="H4241" s="148">
        <v>0.12130000000000001</v>
      </c>
      <c r="I4241" s="149">
        <v>240.7</v>
      </c>
      <c r="J4241" s="149">
        <v>29.19</v>
      </c>
    </row>
    <row r="4242" spans="1:10" x14ac:dyDescent="0.25">
      <c r="A4242" s="173" t="s">
        <v>1049</v>
      </c>
      <c r="B4242" s="146" t="s">
        <v>2162</v>
      </c>
      <c r="C4242" s="173" t="s">
        <v>180</v>
      </c>
      <c r="D4242" s="173" t="s">
        <v>2163</v>
      </c>
      <c r="E4242" s="349" t="s">
        <v>1052</v>
      </c>
      <c r="F4242" s="349"/>
      <c r="G4242" s="147" t="s">
        <v>179</v>
      </c>
      <c r="H4242" s="148">
        <v>1.1279999999999999</v>
      </c>
      <c r="I4242" s="149">
        <v>0.98</v>
      </c>
      <c r="J4242" s="149">
        <v>1.1000000000000001</v>
      </c>
    </row>
    <row r="4243" spans="1:10" ht="25.5" x14ac:dyDescent="0.25">
      <c r="A4243" s="173" t="s">
        <v>1049</v>
      </c>
      <c r="B4243" s="146" t="s">
        <v>2164</v>
      </c>
      <c r="C4243" s="173" t="s">
        <v>180</v>
      </c>
      <c r="D4243" s="173" t="s">
        <v>2165</v>
      </c>
      <c r="E4243" s="349" t="s">
        <v>1052</v>
      </c>
      <c r="F4243" s="349"/>
      <c r="G4243" s="147" t="s">
        <v>141</v>
      </c>
      <c r="H4243" s="148">
        <v>0.25</v>
      </c>
      <c r="I4243" s="149">
        <v>10.029999999999999</v>
      </c>
      <c r="J4243" s="149">
        <v>2.5</v>
      </c>
    </row>
    <row r="4244" spans="1:10" ht="25.5" x14ac:dyDescent="0.25">
      <c r="A4244" s="173" t="s">
        <v>1049</v>
      </c>
      <c r="B4244" s="146" t="s">
        <v>1314</v>
      </c>
      <c r="C4244" s="173" t="s">
        <v>180</v>
      </c>
      <c r="D4244" s="173" t="s">
        <v>1315</v>
      </c>
      <c r="E4244" s="349" t="s">
        <v>1052</v>
      </c>
      <c r="F4244" s="349"/>
      <c r="G4244" s="147" t="s">
        <v>141</v>
      </c>
      <c r="H4244" s="148">
        <v>0.2</v>
      </c>
      <c r="I4244" s="149">
        <v>1.19</v>
      </c>
      <c r="J4244" s="149">
        <v>0.23</v>
      </c>
    </row>
    <row r="4245" spans="1:10" ht="38.25" x14ac:dyDescent="0.25">
      <c r="A4245" s="173" t="s">
        <v>1049</v>
      </c>
      <c r="B4245" s="146" t="s">
        <v>2166</v>
      </c>
      <c r="C4245" s="173" t="s">
        <v>180</v>
      </c>
      <c r="D4245" s="173" t="s">
        <v>2981</v>
      </c>
      <c r="E4245" s="349" t="s">
        <v>1052</v>
      </c>
      <c r="F4245" s="349"/>
      <c r="G4245" s="147" t="s">
        <v>179</v>
      </c>
      <c r="H4245" s="148">
        <v>1.1224000000000001</v>
      </c>
      <c r="I4245" s="149">
        <v>21.74</v>
      </c>
      <c r="J4245" s="149">
        <v>24.4</v>
      </c>
    </row>
    <row r="4246" spans="1:10" x14ac:dyDescent="0.25">
      <c r="A4246" s="169"/>
      <c r="B4246" s="169"/>
      <c r="C4246" s="169"/>
      <c r="D4246" s="169"/>
      <c r="E4246" s="169" t="s">
        <v>1053</v>
      </c>
      <c r="F4246" s="150">
        <v>10.98</v>
      </c>
      <c r="G4246" s="169" t="s">
        <v>1054</v>
      </c>
      <c r="H4246" s="150">
        <v>0</v>
      </c>
      <c r="I4246" s="169" t="s">
        <v>1055</v>
      </c>
      <c r="J4246" s="150">
        <v>10.98</v>
      </c>
    </row>
    <row r="4247" spans="1:10" ht="14.45" customHeight="1" x14ac:dyDescent="0.25">
      <c r="A4247" s="169"/>
      <c r="B4247" s="169"/>
      <c r="C4247" s="169"/>
      <c r="D4247" s="169"/>
      <c r="E4247" s="169" t="s">
        <v>2581</v>
      </c>
      <c r="F4247" s="150">
        <v>0</v>
      </c>
      <c r="G4247" s="169"/>
      <c r="H4247" s="351" t="s">
        <v>2582</v>
      </c>
      <c r="I4247" s="351"/>
      <c r="J4247" s="150">
        <v>71.069999999999993</v>
      </c>
    </row>
    <row r="4248" spans="1:10" ht="15.75" thickBot="1" x14ac:dyDescent="0.3">
      <c r="A4248" s="161"/>
      <c r="B4248" s="161"/>
      <c r="C4248" s="161"/>
      <c r="D4248" s="161"/>
      <c r="E4248" s="161"/>
      <c r="F4248" s="161"/>
      <c r="G4248" s="161" t="s">
        <v>1056</v>
      </c>
      <c r="H4248" s="151">
        <v>54.89</v>
      </c>
      <c r="I4248" s="161" t="s">
        <v>1057</v>
      </c>
      <c r="J4248" s="162">
        <v>3901.03</v>
      </c>
    </row>
    <row r="4249" spans="1:10" ht="15.75" thickTop="1" x14ac:dyDescent="0.25">
      <c r="A4249" s="152"/>
      <c r="B4249" s="152"/>
      <c r="C4249" s="152"/>
      <c r="D4249" s="152"/>
      <c r="E4249" s="152"/>
      <c r="F4249" s="152"/>
      <c r="G4249" s="152"/>
      <c r="H4249" s="152"/>
      <c r="I4249" s="152"/>
      <c r="J4249" s="152"/>
    </row>
    <row r="4250" spans="1:10" x14ac:dyDescent="0.25">
      <c r="A4250" s="174" t="s">
        <v>2122</v>
      </c>
      <c r="B4250" s="174"/>
      <c r="C4250" s="174"/>
      <c r="D4250" s="174" t="s">
        <v>22</v>
      </c>
      <c r="E4250" s="174"/>
      <c r="F4250" s="354"/>
      <c r="G4250" s="354"/>
      <c r="H4250" s="166"/>
      <c r="I4250" s="174"/>
      <c r="J4250" s="167">
        <v>84645.4</v>
      </c>
    </row>
    <row r="4251" spans="1:10" s="168" customFormat="1" x14ac:dyDescent="0.25">
      <c r="A4251" s="224" t="s">
        <v>3075</v>
      </c>
      <c r="B4251" s="224"/>
      <c r="C4251" s="224"/>
      <c r="D4251" s="224" t="s">
        <v>3062</v>
      </c>
      <c r="E4251" s="224"/>
      <c r="F4251" s="355"/>
      <c r="G4251" s="355"/>
      <c r="H4251" s="225"/>
      <c r="I4251" s="224"/>
      <c r="J4251" s="226">
        <f>J4253</f>
        <v>78969.5</v>
      </c>
    </row>
    <row r="4252" spans="1:10" s="168" customFormat="1" x14ac:dyDescent="0.25">
      <c r="A4252" s="218" t="s">
        <v>3078</v>
      </c>
      <c r="B4252" s="139" t="s">
        <v>1029</v>
      </c>
      <c r="C4252" s="218" t="s">
        <v>1030</v>
      </c>
      <c r="D4252" s="218" t="s">
        <v>1031</v>
      </c>
      <c r="E4252" s="352" t="s">
        <v>1032</v>
      </c>
      <c r="F4252" s="352"/>
      <c r="G4252" s="140" t="s">
        <v>1033</v>
      </c>
      <c r="H4252" s="139" t="s">
        <v>1034</v>
      </c>
      <c r="I4252" s="139" t="s">
        <v>1035</v>
      </c>
      <c r="J4252" s="139" t="s">
        <v>1036</v>
      </c>
    </row>
    <row r="4253" spans="1:10" s="168" customFormat="1" ht="51" x14ac:dyDescent="0.25">
      <c r="A4253" s="227" t="s">
        <v>1037</v>
      </c>
      <c r="B4253" s="228" t="s">
        <v>3057</v>
      </c>
      <c r="C4253" s="227" t="s">
        <v>178</v>
      </c>
      <c r="D4253" s="227" t="s">
        <v>3058</v>
      </c>
      <c r="E4253" s="356" t="s">
        <v>1229</v>
      </c>
      <c r="F4253" s="356"/>
      <c r="G4253" s="229" t="s">
        <v>31</v>
      </c>
      <c r="H4253" s="230">
        <v>1</v>
      </c>
      <c r="I4253" s="231">
        <v>78969.5</v>
      </c>
      <c r="J4253" s="231">
        <f>H4253*I4253</f>
        <v>78969.5</v>
      </c>
    </row>
    <row r="4254" spans="1:10" s="168" customFormat="1" ht="51" x14ac:dyDescent="0.25">
      <c r="A4254" s="232" t="s">
        <v>1049</v>
      </c>
      <c r="B4254" s="233" t="s">
        <v>3063</v>
      </c>
      <c r="C4254" s="232" t="s">
        <v>178</v>
      </c>
      <c r="D4254" s="232" t="s">
        <v>3064</v>
      </c>
      <c r="E4254" s="357" t="s">
        <v>1160</v>
      </c>
      <c r="F4254" s="357"/>
      <c r="G4254" s="234" t="s">
        <v>31</v>
      </c>
      <c r="H4254" s="235">
        <v>1</v>
      </c>
      <c r="I4254" s="236">
        <v>78969.5</v>
      </c>
      <c r="J4254" s="237">
        <v>77969.5</v>
      </c>
    </row>
    <row r="4255" spans="1:10" s="168" customFormat="1" x14ac:dyDescent="0.25">
      <c r="A4255" s="217"/>
      <c r="B4255" s="217"/>
      <c r="C4255" s="217"/>
      <c r="D4255" s="217"/>
      <c r="E4255" s="217" t="s">
        <v>1053</v>
      </c>
      <c r="F4255" s="150">
        <v>0</v>
      </c>
      <c r="G4255" s="217" t="s">
        <v>1054</v>
      </c>
      <c r="H4255" s="150">
        <v>0</v>
      </c>
      <c r="I4255" s="217" t="s">
        <v>1055</v>
      </c>
      <c r="J4255" s="150">
        <v>0</v>
      </c>
    </row>
    <row r="4256" spans="1:10" s="168" customFormat="1" x14ac:dyDescent="0.25">
      <c r="A4256" s="217"/>
      <c r="B4256" s="217"/>
      <c r="C4256" s="217"/>
      <c r="D4256" s="217"/>
      <c r="E4256" s="217" t="s">
        <v>2581</v>
      </c>
      <c r="F4256" s="150">
        <v>0</v>
      </c>
      <c r="G4256" s="217"/>
      <c r="H4256" s="351" t="s">
        <v>2582</v>
      </c>
      <c r="I4256" s="351"/>
      <c r="J4256" s="150">
        <v>78969.5</v>
      </c>
    </row>
    <row r="4257" spans="1:10" s="168" customFormat="1" ht="15.75" thickBot="1" x14ac:dyDescent="0.3">
      <c r="A4257" s="161"/>
      <c r="B4257" s="161"/>
      <c r="C4257" s="161"/>
      <c r="D4257" s="161"/>
      <c r="E4257" s="161"/>
      <c r="F4257" s="161"/>
      <c r="G4257" s="161" t="s">
        <v>1056</v>
      </c>
      <c r="H4257" s="151">
        <v>1</v>
      </c>
      <c r="I4257" s="161" t="s">
        <v>1057</v>
      </c>
      <c r="J4257" s="162">
        <f>J4253</f>
        <v>78969.5</v>
      </c>
    </row>
    <row r="4258" spans="1:10" s="168" customFormat="1" ht="15.75" thickTop="1" x14ac:dyDescent="0.25">
      <c r="A4258" s="152"/>
      <c r="B4258" s="152"/>
      <c r="C4258" s="152"/>
      <c r="D4258" s="152"/>
      <c r="E4258" s="152"/>
      <c r="F4258" s="152"/>
      <c r="G4258" s="152"/>
      <c r="H4258" s="152"/>
      <c r="I4258" s="152"/>
      <c r="J4258" s="152"/>
    </row>
    <row r="4259" spans="1:10" s="168" customFormat="1" x14ac:dyDescent="0.25">
      <c r="A4259" s="224" t="s">
        <v>3076</v>
      </c>
      <c r="B4259" s="224"/>
      <c r="C4259" s="224"/>
      <c r="D4259" s="224" t="s">
        <v>3059</v>
      </c>
      <c r="E4259" s="224"/>
      <c r="F4259" s="355"/>
      <c r="G4259" s="355"/>
      <c r="H4259" s="225"/>
      <c r="I4259" s="224"/>
      <c r="J4259" s="226">
        <f>J4261</f>
        <v>439.72325000000001</v>
      </c>
    </row>
    <row r="4260" spans="1:10" s="168" customFormat="1" x14ac:dyDescent="0.25">
      <c r="A4260" s="218" t="s">
        <v>3077</v>
      </c>
      <c r="B4260" s="139" t="s">
        <v>1029</v>
      </c>
      <c r="C4260" s="218" t="s">
        <v>1030</v>
      </c>
      <c r="D4260" s="218" t="s">
        <v>1031</v>
      </c>
      <c r="E4260" s="352" t="s">
        <v>1032</v>
      </c>
      <c r="F4260" s="352"/>
      <c r="G4260" s="140" t="s">
        <v>1033</v>
      </c>
      <c r="H4260" s="139" t="s">
        <v>1034</v>
      </c>
      <c r="I4260" s="139" t="s">
        <v>1035</v>
      </c>
      <c r="J4260" s="139" t="s">
        <v>1036</v>
      </c>
    </row>
    <row r="4261" spans="1:10" s="168" customFormat="1" ht="25.5" x14ac:dyDescent="0.25">
      <c r="A4261" s="227" t="s">
        <v>1037</v>
      </c>
      <c r="B4261" s="228" t="s">
        <v>3060</v>
      </c>
      <c r="C4261" s="227" t="s">
        <v>479</v>
      </c>
      <c r="D4261" s="227" t="s">
        <v>3061</v>
      </c>
      <c r="E4261" s="358" t="s">
        <v>3065</v>
      </c>
      <c r="F4261" s="359"/>
      <c r="G4261" s="229" t="s">
        <v>187</v>
      </c>
      <c r="H4261" s="230">
        <v>1</v>
      </c>
      <c r="I4261" s="231">
        <f>J4261</f>
        <v>439.72325000000001</v>
      </c>
      <c r="J4261" s="231">
        <f>SUM(J4262:J4267)</f>
        <v>439.72325000000001</v>
      </c>
    </row>
    <row r="4262" spans="1:10" s="168" customFormat="1" ht="25.5" x14ac:dyDescent="0.25">
      <c r="A4262" s="232" t="s">
        <v>1049</v>
      </c>
      <c r="B4262" s="233" t="s">
        <v>3066</v>
      </c>
      <c r="C4262" s="232" t="s">
        <v>479</v>
      </c>
      <c r="D4262" s="232" t="s">
        <v>3067</v>
      </c>
      <c r="E4262" s="360" t="s">
        <v>1052</v>
      </c>
      <c r="F4262" s="361"/>
      <c r="G4262" s="234" t="s">
        <v>187</v>
      </c>
      <c r="H4262" s="235">
        <v>2</v>
      </c>
      <c r="I4262" s="237">
        <v>150.5</v>
      </c>
      <c r="J4262" s="237">
        <v>301</v>
      </c>
    </row>
    <row r="4263" spans="1:10" s="168" customFormat="1" x14ac:dyDescent="0.25">
      <c r="A4263" s="232" t="s">
        <v>1049</v>
      </c>
      <c r="B4263" s="233" t="s">
        <v>3068</v>
      </c>
      <c r="C4263" s="232" t="s">
        <v>180</v>
      </c>
      <c r="D4263" s="232" t="s">
        <v>3069</v>
      </c>
      <c r="E4263" s="360" t="s">
        <v>1052</v>
      </c>
      <c r="F4263" s="361"/>
      <c r="G4263" s="234" t="s">
        <v>141</v>
      </c>
      <c r="H4263" s="235">
        <v>3.5</v>
      </c>
      <c r="I4263" s="237">
        <v>4.78</v>
      </c>
      <c r="J4263" s="237">
        <v>16.73</v>
      </c>
    </row>
    <row r="4264" spans="1:10" s="168" customFormat="1" x14ac:dyDescent="0.25">
      <c r="A4264" s="232" t="s">
        <v>1049</v>
      </c>
      <c r="B4264" s="233" t="s">
        <v>3070</v>
      </c>
      <c r="C4264" s="232" t="s">
        <v>180</v>
      </c>
      <c r="D4264" s="232" t="s">
        <v>3071</v>
      </c>
      <c r="E4264" s="360" t="s">
        <v>1052</v>
      </c>
      <c r="F4264" s="361"/>
      <c r="G4264" s="234" t="s">
        <v>187</v>
      </c>
      <c r="H4264" s="235">
        <v>10</v>
      </c>
      <c r="I4264" s="237">
        <v>0.83</v>
      </c>
      <c r="J4264" s="237">
        <v>8.3000000000000007</v>
      </c>
    </row>
    <row r="4265" spans="1:10" s="168" customFormat="1" ht="26.25" thickBot="1" x14ac:dyDescent="0.3">
      <c r="A4265" s="238" t="s">
        <v>1039</v>
      </c>
      <c r="B4265" s="239" t="s">
        <v>3072</v>
      </c>
      <c r="C4265" s="238" t="s">
        <v>479</v>
      </c>
      <c r="D4265" s="238" t="s">
        <v>3073</v>
      </c>
      <c r="E4265" s="362">
        <v>73</v>
      </c>
      <c r="F4265" s="363"/>
      <c r="G4265" s="240" t="s">
        <v>141</v>
      </c>
      <c r="H4265" s="241">
        <v>3</v>
      </c>
      <c r="I4265" s="242">
        <v>21.95</v>
      </c>
      <c r="J4265" s="242">
        <v>65.849999999999994</v>
      </c>
    </row>
    <row r="4266" spans="1:10" s="168" customFormat="1" ht="25.5" x14ac:dyDescent="0.25">
      <c r="A4266" s="238" t="s">
        <v>1039</v>
      </c>
      <c r="B4266" s="239">
        <v>88277</v>
      </c>
      <c r="C4266" s="238" t="s">
        <v>180</v>
      </c>
      <c r="D4266" s="243" t="s">
        <v>3074</v>
      </c>
      <c r="E4266" s="362" t="s">
        <v>1042</v>
      </c>
      <c r="F4266" s="363"/>
      <c r="G4266" s="240" t="s">
        <v>1043</v>
      </c>
      <c r="H4266" s="241">
        <v>1.165</v>
      </c>
      <c r="I4266" s="242">
        <v>23.05</v>
      </c>
      <c r="J4266" s="242">
        <f>H4266*I4266</f>
        <v>26.853250000000003</v>
      </c>
    </row>
    <row r="4267" spans="1:10" s="168" customFormat="1" ht="25.5" x14ac:dyDescent="0.25">
      <c r="A4267" s="238" t="s">
        <v>1039</v>
      </c>
      <c r="B4267" s="239" t="s">
        <v>1744</v>
      </c>
      <c r="C4267" s="238" t="s">
        <v>180</v>
      </c>
      <c r="D4267" s="238" t="s">
        <v>1745</v>
      </c>
      <c r="E4267" s="362" t="s">
        <v>1042</v>
      </c>
      <c r="F4267" s="363"/>
      <c r="G4267" s="240" t="s">
        <v>1043</v>
      </c>
      <c r="H4267" s="241">
        <v>1.165</v>
      </c>
      <c r="I4267" s="242">
        <v>18.02</v>
      </c>
      <c r="J4267" s="242">
        <v>20.99</v>
      </c>
    </row>
    <row r="4268" spans="1:10" s="168" customFormat="1" x14ac:dyDescent="0.25">
      <c r="A4268" s="217"/>
      <c r="B4268" s="217"/>
      <c r="C4268" s="217"/>
      <c r="D4268" s="217"/>
      <c r="E4268" s="217" t="s">
        <v>1053</v>
      </c>
      <c r="F4268" s="150">
        <v>60.76</v>
      </c>
      <c r="G4268" s="217" t="s">
        <v>1054</v>
      </c>
      <c r="H4268" s="150">
        <v>0</v>
      </c>
      <c r="I4268" s="217" t="s">
        <v>1055</v>
      </c>
      <c r="J4268" s="150">
        <v>54.77</v>
      </c>
    </row>
    <row r="4269" spans="1:10" s="168" customFormat="1" x14ac:dyDescent="0.25">
      <c r="A4269" s="217"/>
      <c r="B4269" s="217"/>
      <c r="C4269" s="217"/>
      <c r="D4269" s="217"/>
      <c r="E4269" s="217" t="s">
        <v>2581</v>
      </c>
      <c r="F4269" s="150">
        <v>0</v>
      </c>
      <c r="G4269" s="217"/>
      <c r="H4269" s="351" t="s">
        <v>2582</v>
      </c>
      <c r="I4269" s="351"/>
      <c r="J4269" s="150">
        <v>439.72</v>
      </c>
    </row>
    <row r="4270" spans="1:10" s="168" customFormat="1" ht="15.75" thickBot="1" x14ac:dyDescent="0.3">
      <c r="A4270" s="161"/>
      <c r="B4270" s="161"/>
      <c r="C4270" s="161"/>
      <c r="D4270" s="161"/>
      <c r="E4270" s="161"/>
      <c r="F4270" s="161"/>
      <c r="G4270" s="161" t="s">
        <v>1056</v>
      </c>
      <c r="H4270" s="151">
        <v>1</v>
      </c>
      <c r="I4270" s="161" t="s">
        <v>1057</v>
      </c>
      <c r="J4270" s="162">
        <f>SUM(J4262:J4267)</f>
        <v>439.72325000000001</v>
      </c>
    </row>
    <row r="4271" spans="1:10" ht="15.75" thickTop="1" x14ac:dyDescent="0.25">
      <c r="A4271" s="152"/>
      <c r="B4271" s="152"/>
      <c r="C4271" s="152"/>
      <c r="D4271" s="152"/>
      <c r="E4271" s="152"/>
      <c r="F4271" s="152"/>
      <c r="G4271" s="152"/>
      <c r="H4271" s="152"/>
      <c r="I4271" s="152"/>
      <c r="J4271" s="152"/>
    </row>
    <row r="4272" spans="1:10" x14ac:dyDescent="0.25">
      <c r="A4272" s="174" t="s">
        <v>2158</v>
      </c>
      <c r="B4272" s="174"/>
      <c r="C4272" s="174"/>
      <c r="D4272" s="174" t="s">
        <v>23</v>
      </c>
      <c r="E4272" s="174"/>
      <c r="F4272" s="354"/>
      <c r="G4272" s="354"/>
      <c r="H4272" s="166"/>
      <c r="I4272" s="174"/>
      <c r="J4272" s="167">
        <v>171652.78</v>
      </c>
    </row>
    <row r="4273" spans="1:10" ht="14.45" customHeight="1" x14ac:dyDescent="0.25">
      <c r="A4273" s="170" t="s">
        <v>294</v>
      </c>
      <c r="B4273" s="139" t="s">
        <v>1029</v>
      </c>
      <c r="C4273" s="170" t="s">
        <v>1030</v>
      </c>
      <c r="D4273" s="170" t="s">
        <v>1031</v>
      </c>
      <c r="E4273" s="352" t="s">
        <v>1032</v>
      </c>
      <c r="F4273" s="352"/>
      <c r="G4273" s="140" t="s">
        <v>1033</v>
      </c>
      <c r="H4273" s="139" t="s">
        <v>1034</v>
      </c>
      <c r="I4273" s="139" t="s">
        <v>1035</v>
      </c>
      <c r="J4273" s="139" t="s">
        <v>1036</v>
      </c>
    </row>
    <row r="4274" spans="1:10" ht="25.5" x14ac:dyDescent="0.25">
      <c r="A4274" s="171" t="s">
        <v>1037</v>
      </c>
      <c r="B4274" s="136" t="s">
        <v>770</v>
      </c>
      <c r="C4274" s="171" t="s">
        <v>178</v>
      </c>
      <c r="D4274" s="171" t="s">
        <v>2407</v>
      </c>
      <c r="E4274" s="353" t="s">
        <v>1038</v>
      </c>
      <c r="F4274" s="353"/>
      <c r="G4274" s="137" t="s">
        <v>375</v>
      </c>
      <c r="H4274" s="141">
        <v>1</v>
      </c>
      <c r="I4274" s="138">
        <v>171652.78</v>
      </c>
      <c r="J4274" s="138">
        <v>171652.78</v>
      </c>
    </row>
    <row r="4275" spans="1:10" ht="25.5" x14ac:dyDescent="0.25">
      <c r="A4275" s="172" t="s">
        <v>1039</v>
      </c>
      <c r="B4275" s="142" t="s">
        <v>1040</v>
      </c>
      <c r="C4275" s="172" t="s">
        <v>180</v>
      </c>
      <c r="D4275" s="172" t="s">
        <v>1041</v>
      </c>
      <c r="E4275" s="350" t="s">
        <v>1042</v>
      </c>
      <c r="F4275" s="350"/>
      <c r="G4275" s="143" t="s">
        <v>1043</v>
      </c>
      <c r="H4275" s="144">
        <v>560</v>
      </c>
      <c r="I4275" s="145">
        <v>88.09</v>
      </c>
      <c r="J4275" s="145">
        <v>49330.400000000001</v>
      </c>
    </row>
    <row r="4276" spans="1:10" ht="26.45" customHeight="1" x14ac:dyDescent="0.25">
      <c r="A4276" s="172" t="s">
        <v>1039</v>
      </c>
      <c r="B4276" s="142" t="s">
        <v>2170</v>
      </c>
      <c r="C4276" s="172" t="s">
        <v>180</v>
      </c>
      <c r="D4276" s="172" t="s">
        <v>2171</v>
      </c>
      <c r="E4276" s="350" t="s">
        <v>1042</v>
      </c>
      <c r="F4276" s="350"/>
      <c r="G4276" s="143" t="s">
        <v>1043</v>
      </c>
      <c r="H4276" s="144">
        <v>224</v>
      </c>
      <c r="I4276" s="145">
        <v>89.34</v>
      </c>
      <c r="J4276" s="145">
        <v>20012.16</v>
      </c>
    </row>
    <row r="4277" spans="1:10" ht="25.5" x14ac:dyDescent="0.25">
      <c r="A4277" s="172" t="s">
        <v>1039</v>
      </c>
      <c r="B4277" s="142" t="s">
        <v>1591</v>
      </c>
      <c r="C4277" s="172" t="s">
        <v>178</v>
      </c>
      <c r="D4277" s="172" t="s">
        <v>2172</v>
      </c>
      <c r="E4277" s="350" t="s">
        <v>1038</v>
      </c>
      <c r="F4277" s="350"/>
      <c r="G4277" s="143" t="s">
        <v>1043</v>
      </c>
      <c r="H4277" s="144">
        <v>48</v>
      </c>
      <c r="I4277" s="145">
        <v>85.15</v>
      </c>
      <c r="J4277" s="145">
        <v>4087.2</v>
      </c>
    </row>
    <row r="4278" spans="1:10" ht="25.5" x14ac:dyDescent="0.25">
      <c r="A4278" s="172" t="s">
        <v>1039</v>
      </c>
      <c r="B4278" s="142" t="s">
        <v>2173</v>
      </c>
      <c r="C4278" s="172" t="s">
        <v>180</v>
      </c>
      <c r="D4278" s="172" t="s">
        <v>2174</v>
      </c>
      <c r="E4278" s="350" t="s">
        <v>1042</v>
      </c>
      <c r="F4278" s="350"/>
      <c r="G4278" s="143" t="s">
        <v>1343</v>
      </c>
      <c r="H4278" s="144">
        <v>14</v>
      </c>
      <c r="I4278" s="145">
        <v>7015.93</v>
      </c>
      <c r="J4278" s="145">
        <v>98223.02</v>
      </c>
    </row>
    <row r="4279" spans="1:10" ht="14.45" customHeight="1" x14ac:dyDescent="0.25">
      <c r="A4279" s="169"/>
      <c r="B4279" s="169"/>
      <c r="C4279" s="169"/>
      <c r="D4279" s="169"/>
      <c r="E4279" s="169" t="s">
        <v>1053</v>
      </c>
      <c r="F4279" s="150">
        <v>167028.76</v>
      </c>
      <c r="G4279" s="169" t="s">
        <v>1054</v>
      </c>
      <c r="H4279" s="150">
        <v>0</v>
      </c>
      <c r="I4279" s="169" t="s">
        <v>1055</v>
      </c>
      <c r="J4279" s="150">
        <v>167028.76</v>
      </c>
    </row>
    <row r="4280" spans="1:10" x14ac:dyDescent="0.25">
      <c r="A4280" s="169"/>
      <c r="B4280" s="169"/>
      <c r="C4280" s="169"/>
      <c r="D4280" s="169"/>
      <c r="E4280" s="169" t="s">
        <v>2581</v>
      </c>
      <c r="F4280" s="150">
        <v>0</v>
      </c>
      <c r="G4280" s="169"/>
      <c r="H4280" s="351" t="s">
        <v>2582</v>
      </c>
      <c r="I4280" s="351"/>
      <c r="J4280" s="150">
        <v>171652.78</v>
      </c>
    </row>
    <row r="4281" spans="1:10" ht="15.75" thickBot="1" x14ac:dyDescent="0.3">
      <c r="A4281" s="161"/>
      <c r="B4281" s="161"/>
      <c r="C4281" s="161"/>
      <c r="D4281" s="161"/>
      <c r="E4281" s="161"/>
      <c r="F4281" s="161"/>
      <c r="G4281" s="161" t="s">
        <v>1056</v>
      </c>
      <c r="H4281" s="151">
        <v>1</v>
      </c>
      <c r="I4281" s="161" t="s">
        <v>1057</v>
      </c>
      <c r="J4281" s="162">
        <v>171652.78</v>
      </c>
    </row>
    <row r="4282" spans="1:10" ht="15.75" thickTop="1" x14ac:dyDescent="0.25">
      <c r="A4282" s="152"/>
      <c r="B4282" s="152"/>
      <c r="C4282" s="152"/>
      <c r="D4282" s="152"/>
      <c r="E4282" s="152"/>
      <c r="F4282" s="152"/>
      <c r="G4282" s="152"/>
      <c r="H4282" s="152"/>
      <c r="I4282" s="152"/>
      <c r="J4282" s="152"/>
    </row>
    <row r="4283" spans="1:10" x14ac:dyDescent="0.25">
      <c r="A4283" s="174" t="s">
        <v>2167</v>
      </c>
      <c r="B4283" s="174"/>
      <c r="C4283" s="174"/>
      <c r="D4283" s="174" t="s">
        <v>28</v>
      </c>
      <c r="E4283" s="174"/>
      <c r="F4283" s="354"/>
      <c r="G4283" s="354"/>
      <c r="H4283" s="166"/>
      <c r="I4283" s="174"/>
      <c r="J4283" s="167">
        <v>30431</v>
      </c>
    </row>
    <row r="4284" spans="1:10" ht="26.45" customHeight="1" x14ac:dyDescent="0.25">
      <c r="A4284" s="170" t="s">
        <v>295</v>
      </c>
      <c r="B4284" s="139" t="s">
        <v>1029</v>
      </c>
      <c r="C4284" s="170" t="s">
        <v>1030</v>
      </c>
      <c r="D4284" s="170" t="s">
        <v>1031</v>
      </c>
      <c r="E4284" s="352" t="s">
        <v>1032</v>
      </c>
      <c r="F4284" s="352"/>
      <c r="G4284" s="140" t="s">
        <v>1033</v>
      </c>
      <c r="H4284" s="139" t="s">
        <v>1034</v>
      </c>
      <c r="I4284" s="139" t="s">
        <v>1035</v>
      </c>
      <c r="J4284" s="139" t="s">
        <v>1036</v>
      </c>
    </row>
    <row r="4285" spans="1:10" ht="25.5" x14ac:dyDescent="0.25">
      <c r="A4285" s="171" t="s">
        <v>1037</v>
      </c>
      <c r="B4285" s="136" t="s">
        <v>296</v>
      </c>
      <c r="C4285" s="171" t="s">
        <v>180</v>
      </c>
      <c r="D4285" s="171" t="s">
        <v>297</v>
      </c>
      <c r="E4285" s="353" t="s">
        <v>1207</v>
      </c>
      <c r="F4285" s="353"/>
      <c r="G4285" s="137" t="s">
        <v>179</v>
      </c>
      <c r="H4285" s="141">
        <v>1</v>
      </c>
      <c r="I4285" s="138">
        <v>34.1</v>
      </c>
      <c r="J4285" s="138">
        <v>34.1</v>
      </c>
    </row>
    <row r="4286" spans="1:10" ht="25.5" x14ac:dyDescent="0.25">
      <c r="A4286" s="172" t="s">
        <v>1039</v>
      </c>
      <c r="B4286" s="142" t="s">
        <v>2097</v>
      </c>
      <c r="C4286" s="172" t="s">
        <v>180</v>
      </c>
      <c r="D4286" s="172" t="s">
        <v>2098</v>
      </c>
      <c r="E4286" s="350" t="s">
        <v>1042</v>
      </c>
      <c r="F4286" s="350"/>
      <c r="G4286" s="143" t="s">
        <v>1043</v>
      </c>
      <c r="H4286" s="144">
        <v>0.63129999999999997</v>
      </c>
      <c r="I4286" s="145">
        <v>20.68</v>
      </c>
      <c r="J4286" s="145">
        <v>13.05</v>
      </c>
    </row>
    <row r="4287" spans="1:10" ht="25.5" x14ac:dyDescent="0.25">
      <c r="A4287" s="172" t="s">
        <v>1039</v>
      </c>
      <c r="B4287" s="142" t="s">
        <v>1063</v>
      </c>
      <c r="C4287" s="172" t="s">
        <v>180</v>
      </c>
      <c r="D4287" s="172" t="s">
        <v>1064</v>
      </c>
      <c r="E4287" s="350" t="s">
        <v>1042</v>
      </c>
      <c r="F4287" s="350"/>
      <c r="G4287" s="143" t="s">
        <v>1043</v>
      </c>
      <c r="H4287" s="144">
        <v>0.31559999999999999</v>
      </c>
      <c r="I4287" s="145">
        <v>14.76</v>
      </c>
      <c r="J4287" s="145">
        <v>4.6500000000000004</v>
      </c>
    </row>
    <row r="4288" spans="1:10" x14ac:dyDescent="0.25">
      <c r="A4288" s="173" t="s">
        <v>1049</v>
      </c>
      <c r="B4288" s="146" t="s">
        <v>2176</v>
      </c>
      <c r="C4288" s="173" t="s">
        <v>180</v>
      </c>
      <c r="D4288" s="173" t="s">
        <v>2982</v>
      </c>
      <c r="E4288" s="349" t="s">
        <v>1052</v>
      </c>
      <c r="F4288" s="349"/>
      <c r="G4288" s="147" t="s">
        <v>144</v>
      </c>
      <c r="H4288" s="148">
        <v>2.5000000000000001E-2</v>
      </c>
      <c r="I4288" s="149">
        <v>17.829999999999998</v>
      </c>
      <c r="J4288" s="149">
        <v>0.44</v>
      </c>
    </row>
    <row r="4289" spans="1:10" x14ac:dyDescent="0.25">
      <c r="A4289" s="173" t="s">
        <v>1049</v>
      </c>
      <c r="B4289" s="146" t="s">
        <v>2099</v>
      </c>
      <c r="C4289" s="173" t="s">
        <v>180</v>
      </c>
      <c r="D4289" s="173" t="s">
        <v>2100</v>
      </c>
      <c r="E4289" s="349" t="s">
        <v>1052</v>
      </c>
      <c r="F4289" s="349"/>
      <c r="G4289" s="147" t="s">
        <v>144</v>
      </c>
      <c r="H4289" s="148">
        <v>0.99639999999999995</v>
      </c>
      <c r="I4289" s="149">
        <v>0.61</v>
      </c>
      <c r="J4289" s="149">
        <v>0.6</v>
      </c>
    </row>
    <row r="4290" spans="1:10" x14ac:dyDescent="0.25">
      <c r="A4290" s="173" t="s">
        <v>1049</v>
      </c>
      <c r="B4290" s="146" t="s">
        <v>2177</v>
      </c>
      <c r="C4290" s="173" t="s">
        <v>180</v>
      </c>
      <c r="D4290" s="173" t="s">
        <v>2983</v>
      </c>
      <c r="E4290" s="349" t="s">
        <v>1052</v>
      </c>
      <c r="F4290" s="349"/>
      <c r="G4290" s="147" t="s">
        <v>1382</v>
      </c>
      <c r="H4290" s="148">
        <v>3.0800000000000001E-2</v>
      </c>
      <c r="I4290" s="149">
        <v>17.420000000000002</v>
      </c>
      <c r="J4290" s="149">
        <v>0.53</v>
      </c>
    </row>
    <row r="4291" spans="1:10" ht="25.5" x14ac:dyDescent="0.25">
      <c r="A4291" s="173" t="s">
        <v>1049</v>
      </c>
      <c r="B4291" s="146" t="s">
        <v>2178</v>
      </c>
      <c r="C4291" s="173" t="s">
        <v>180</v>
      </c>
      <c r="D4291" s="173" t="s">
        <v>2179</v>
      </c>
      <c r="E4291" s="349" t="s">
        <v>1052</v>
      </c>
      <c r="F4291" s="349"/>
      <c r="G4291" s="147" t="s">
        <v>179</v>
      </c>
      <c r="H4291" s="148">
        <v>1.0740000000000001</v>
      </c>
      <c r="I4291" s="149">
        <v>13.75</v>
      </c>
      <c r="J4291" s="149">
        <v>14.76</v>
      </c>
    </row>
    <row r="4292" spans="1:10" x14ac:dyDescent="0.25">
      <c r="A4292" s="173" t="s">
        <v>1049</v>
      </c>
      <c r="B4292" s="146" t="s">
        <v>2180</v>
      </c>
      <c r="C4292" s="173" t="s">
        <v>180</v>
      </c>
      <c r="D4292" s="173" t="s">
        <v>2181</v>
      </c>
      <c r="E4292" s="349" t="s">
        <v>1052</v>
      </c>
      <c r="F4292" s="349"/>
      <c r="G4292" s="147" t="s">
        <v>144</v>
      </c>
      <c r="H4292" s="148">
        <v>7.7999999999999996E-3</v>
      </c>
      <c r="I4292" s="149">
        <v>10</v>
      </c>
      <c r="J4292" s="149">
        <v>7.0000000000000007E-2</v>
      </c>
    </row>
    <row r="4293" spans="1:10" ht="14.45" customHeight="1" x14ac:dyDescent="0.25">
      <c r="A4293" s="169"/>
      <c r="B4293" s="169"/>
      <c r="C4293" s="169"/>
      <c r="D4293" s="169"/>
      <c r="E4293" s="169" t="s">
        <v>1053</v>
      </c>
      <c r="F4293" s="150">
        <v>14.41</v>
      </c>
      <c r="G4293" s="169" t="s">
        <v>1054</v>
      </c>
      <c r="H4293" s="150">
        <v>0</v>
      </c>
      <c r="I4293" s="169" t="s">
        <v>1055</v>
      </c>
      <c r="J4293" s="150">
        <v>14.41</v>
      </c>
    </row>
    <row r="4294" spans="1:10" x14ac:dyDescent="0.25">
      <c r="A4294" s="169"/>
      <c r="B4294" s="169"/>
      <c r="C4294" s="169"/>
      <c r="D4294" s="169"/>
      <c r="E4294" s="169" t="s">
        <v>2581</v>
      </c>
      <c r="F4294" s="150">
        <v>0</v>
      </c>
      <c r="G4294" s="169"/>
      <c r="H4294" s="351" t="s">
        <v>2582</v>
      </c>
      <c r="I4294" s="351"/>
      <c r="J4294" s="150">
        <v>34.1</v>
      </c>
    </row>
    <row r="4295" spans="1:10" ht="15.75" thickBot="1" x14ac:dyDescent="0.3">
      <c r="A4295" s="161"/>
      <c r="B4295" s="161"/>
      <c r="C4295" s="161"/>
      <c r="D4295" s="161"/>
      <c r="E4295" s="161"/>
      <c r="F4295" s="161"/>
      <c r="G4295" s="161" t="s">
        <v>1056</v>
      </c>
      <c r="H4295" s="151">
        <v>840.9</v>
      </c>
      <c r="I4295" s="161" t="s">
        <v>1057</v>
      </c>
      <c r="J4295" s="162">
        <v>28674.69</v>
      </c>
    </row>
    <row r="4296" spans="1:10" ht="15.75" thickTop="1" x14ac:dyDescent="0.25">
      <c r="A4296" s="152"/>
      <c r="B4296" s="152"/>
      <c r="C4296" s="152"/>
      <c r="D4296" s="152"/>
      <c r="E4296" s="152"/>
      <c r="F4296" s="152"/>
      <c r="G4296" s="152"/>
      <c r="H4296" s="152"/>
      <c r="I4296" s="152"/>
      <c r="J4296" s="152"/>
    </row>
    <row r="4297" spans="1:10" ht="14.45" customHeight="1" x14ac:dyDescent="0.25">
      <c r="A4297" s="170" t="s">
        <v>2408</v>
      </c>
      <c r="B4297" s="139" t="s">
        <v>1029</v>
      </c>
      <c r="C4297" s="170" t="s">
        <v>1030</v>
      </c>
      <c r="D4297" s="170" t="s">
        <v>1031</v>
      </c>
      <c r="E4297" s="352" t="s">
        <v>1032</v>
      </c>
      <c r="F4297" s="352"/>
      <c r="G4297" s="140" t="s">
        <v>1033</v>
      </c>
      <c r="H4297" s="139" t="s">
        <v>1034</v>
      </c>
      <c r="I4297" s="139" t="s">
        <v>1035</v>
      </c>
      <c r="J4297" s="139" t="s">
        <v>1036</v>
      </c>
    </row>
    <row r="4298" spans="1:10" ht="25.5" x14ac:dyDescent="0.25">
      <c r="A4298" s="171" t="s">
        <v>1037</v>
      </c>
      <c r="B4298" s="136" t="s">
        <v>771</v>
      </c>
      <c r="C4298" s="171" t="s">
        <v>180</v>
      </c>
      <c r="D4298" s="171" t="s">
        <v>772</v>
      </c>
      <c r="E4298" s="353" t="s">
        <v>1207</v>
      </c>
      <c r="F4298" s="353"/>
      <c r="G4298" s="137" t="s">
        <v>141</v>
      </c>
      <c r="H4298" s="141">
        <v>1</v>
      </c>
      <c r="I4298" s="138">
        <v>2.65</v>
      </c>
      <c r="J4298" s="138">
        <v>2.65</v>
      </c>
    </row>
    <row r="4299" spans="1:10" ht="25.5" x14ac:dyDescent="0.25">
      <c r="A4299" s="172" t="s">
        <v>1039</v>
      </c>
      <c r="B4299" s="142" t="s">
        <v>2097</v>
      </c>
      <c r="C4299" s="172" t="s">
        <v>180</v>
      </c>
      <c r="D4299" s="172" t="s">
        <v>2098</v>
      </c>
      <c r="E4299" s="350" t="s">
        <v>1042</v>
      </c>
      <c r="F4299" s="350"/>
      <c r="G4299" s="143" t="s">
        <v>1043</v>
      </c>
      <c r="H4299" s="144">
        <v>4.4499999999999998E-2</v>
      </c>
      <c r="I4299" s="145">
        <v>20.68</v>
      </c>
      <c r="J4299" s="145">
        <v>0.92</v>
      </c>
    </row>
    <row r="4300" spans="1:10" ht="25.5" x14ac:dyDescent="0.25">
      <c r="A4300" s="172" t="s">
        <v>1039</v>
      </c>
      <c r="B4300" s="142" t="s">
        <v>1063</v>
      </c>
      <c r="C4300" s="172" t="s">
        <v>180</v>
      </c>
      <c r="D4300" s="172" t="s">
        <v>1064</v>
      </c>
      <c r="E4300" s="350" t="s">
        <v>1042</v>
      </c>
      <c r="F4300" s="350"/>
      <c r="G4300" s="143" t="s">
        <v>1043</v>
      </c>
      <c r="H4300" s="144">
        <v>2.23E-2</v>
      </c>
      <c r="I4300" s="145">
        <v>14.76</v>
      </c>
      <c r="J4300" s="145">
        <v>0.32</v>
      </c>
    </row>
    <row r="4301" spans="1:10" x14ac:dyDescent="0.25">
      <c r="A4301" s="173" t="s">
        <v>1049</v>
      </c>
      <c r="B4301" s="146" t="s">
        <v>2099</v>
      </c>
      <c r="C4301" s="173" t="s">
        <v>180</v>
      </c>
      <c r="D4301" s="173" t="s">
        <v>2100</v>
      </c>
      <c r="E4301" s="349" t="s">
        <v>1052</v>
      </c>
      <c r="F4301" s="349"/>
      <c r="G4301" s="147" t="s">
        <v>144</v>
      </c>
      <c r="H4301" s="148">
        <v>0.51239999999999997</v>
      </c>
      <c r="I4301" s="149">
        <v>0.61</v>
      </c>
      <c r="J4301" s="149">
        <v>0.31</v>
      </c>
    </row>
    <row r="4302" spans="1:10" ht="25.5" x14ac:dyDescent="0.25">
      <c r="A4302" s="173" t="s">
        <v>1049</v>
      </c>
      <c r="B4302" s="146" t="s">
        <v>2178</v>
      </c>
      <c r="C4302" s="173" t="s">
        <v>180</v>
      </c>
      <c r="D4302" s="173" t="s">
        <v>2179</v>
      </c>
      <c r="E4302" s="349" t="s">
        <v>1052</v>
      </c>
      <c r="F4302" s="349"/>
      <c r="G4302" s="147" t="s">
        <v>179</v>
      </c>
      <c r="H4302" s="148">
        <v>7.6200000000000004E-2</v>
      </c>
      <c r="I4302" s="149">
        <v>13.75</v>
      </c>
      <c r="J4302" s="149">
        <v>1.04</v>
      </c>
    </row>
    <row r="4303" spans="1:10" x14ac:dyDescent="0.25">
      <c r="A4303" s="173" t="s">
        <v>1049</v>
      </c>
      <c r="B4303" s="146" t="s">
        <v>1439</v>
      </c>
      <c r="C4303" s="173" t="s">
        <v>180</v>
      </c>
      <c r="D4303" s="173" t="s">
        <v>1440</v>
      </c>
      <c r="E4303" s="349" t="s">
        <v>1052</v>
      </c>
      <c r="F4303" s="349"/>
      <c r="G4303" s="147" t="s">
        <v>144</v>
      </c>
      <c r="H4303" s="148">
        <v>1.5E-3</v>
      </c>
      <c r="I4303" s="149">
        <v>14.2</v>
      </c>
      <c r="J4303" s="149">
        <v>0.02</v>
      </c>
    </row>
    <row r="4304" spans="1:10" x14ac:dyDescent="0.25">
      <c r="A4304" s="173" t="s">
        <v>1049</v>
      </c>
      <c r="B4304" s="146" t="s">
        <v>2180</v>
      </c>
      <c r="C4304" s="173" t="s">
        <v>180</v>
      </c>
      <c r="D4304" s="173" t="s">
        <v>2181</v>
      </c>
      <c r="E4304" s="349" t="s">
        <v>1052</v>
      </c>
      <c r="F4304" s="349"/>
      <c r="G4304" s="147" t="s">
        <v>144</v>
      </c>
      <c r="H4304" s="148">
        <v>4.0000000000000001E-3</v>
      </c>
      <c r="I4304" s="149">
        <v>10</v>
      </c>
      <c r="J4304" s="149">
        <v>0.04</v>
      </c>
    </row>
    <row r="4305" spans="1:10" ht="14.45" customHeight="1" x14ac:dyDescent="0.25">
      <c r="A4305" s="169"/>
      <c r="B4305" s="169"/>
      <c r="C4305" s="169"/>
      <c r="D4305" s="169"/>
      <c r="E4305" s="169" t="s">
        <v>1053</v>
      </c>
      <c r="F4305" s="150">
        <v>1.01</v>
      </c>
      <c r="G4305" s="169" t="s">
        <v>1054</v>
      </c>
      <c r="H4305" s="150">
        <v>0</v>
      </c>
      <c r="I4305" s="169" t="s">
        <v>1055</v>
      </c>
      <c r="J4305" s="150">
        <v>1.01</v>
      </c>
    </row>
    <row r="4306" spans="1:10" x14ac:dyDescent="0.25">
      <c r="A4306" s="169"/>
      <c r="B4306" s="169"/>
      <c r="C4306" s="169"/>
      <c r="D4306" s="169"/>
      <c r="E4306" s="169" t="s">
        <v>2581</v>
      </c>
      <c r="F4306" s="150">
        <v>0</v>
      </c>
      <c r="G4306" s="169"/>
      <c r="H4306" s="351" t="s">
        <v>2582</v>
      </c>
      <c r="I4306" s="351"/>
      <c r="J4306" s="150">
        <v>2.65</v>
      </c>
    </row>
    <row r="4307" spans="1:10" ht="15.75" thickBot="1" x14ac:dyDescent="0.3">
      <c r="A4307" s="161"/>
      <c r="B4307" s="161"/>
      <c r="C4307" s="161"/>
      <c r="D4307" s="161"/>
      <c r="E4307" s="161"/>
      <c r="F4307" s="161"/>
      <c r="G4307" s="161" t="s">
        <v>1056</v>
      </c>
      <c r="H4307" s="151">
        <v>662.76</v>
      </c>
      <c r="I4307" s="161" t="s">
        <v>1057</v>
      </c>
      <c r="J4307" s="162">
        <v>1756.31</v>
      </c>
    </row>
    <row r="4308" spans="1:10" ht="15.75" thickTop="1" x14ac:dyDescent="0.25">
      <c r="A4308" s="152"/>
      <c r="B4308" s="152"/>
      <c r="C4308" s="152"/>
      <c r="D4308" s="152"/>
      <c r="E4308" s="152"/>
      <c r="F4308" s="152"/>
      <c r="G4308" s="152"/>
      <c r="H4308" s="152"/>
      <c r="I4308" s="152"/>
      <c r="J4308" s="152"/>
    </row>
    <row r="4309" spans="1:10" x14ac:dyDescent="0.25">
      <c r="A4309" s="174" t="s">
        <v>2169</v>
      </c>
      <c r="B4309" s="174"/>
      <c r="C4309" s="174"/>
      <c r="D4309" s="174" t="s">
        <v>29</v>
      </c>
      <c r="E4309" s="174"/>
      <c r="F4309" s="354"/>
      <c r="G4309" s="354"/>
      <c r="H4309" s="166"/>
      <c r="I4309" s="174"/>
      <c r="J4309" s="167">
        <v>0</v>
      </c>
    </row>
    <row r="4310" spans="1:10" x14ac:dyDescent="0.25">
      <c r="A4310" s="244">
        <v>21</v>
      </c>
      <c r="B4310" s="244"/>
      <c r="C4310" s="244"/>
      <c r="D4310" s="244" t="s">
        <v>29</v>
      </c>
      <c r="E4310" s="244"/>
      <c r="F4310" s="376"/>
      <c r="G4310" s="376"/>
      <c r="H4310" s="245"/>
      <c r="I4310" s="244"/>
      <c r="J4310" s="246">
        <f>J4311</f>
        <v>20207.2</v>
      </c>
    </row>
    <row r="4311" spans="1:10" x14ac:dyDescent="0.25">
      <c r="A4311" s="247" t="s">
        <v>2576</v>
      </c>
      <c r="B4311" s="247"/>
      <c r="C4311" s="247"/>
      <c r="D4311" s="247" t="s">
        <v>3051</v>
      </c>
      <c r="E4311" s="247"/>
      <c r="F4311" s="373"/>
      <c r="G4311" s="373"/>
      <c r="H4311" s="248"/>
      <c r="I4311" s="247"/>
      <c r="J4311" s="249">
        <f>J4320+J4330+J4340+J4350+J4360</f>
        <v>20207.2</v>
      </c>
    </row>
    <row r="4312" spans="1:10" x14ac:dyDescent="0.25">
      <c r="A4312" s="218" t="s">
        <v>3113</v>
      </c>
      <c r="B4312" s="139" t="s">
        <v>1029</v>
      </c>
      <c r="C4312" s="218" t="s">
        <v>1030</v>
      </c>
      <c r="D4312" s="218" t="s">
        <v>1031</v>
      </c>
      <c r="E4312" s="352" t="s">
        <v>1032</v>
      </c>
      <c r="F4312" s="352"/>
      <c r="G4312" s="140" t="s">
        <v>1033</v>
      </c>
      <c r="H4312" s="139" t="s">
        <v>1034</v>
      </c>
      <c r="I4312" s="139" t="s">
        <v>1035</v>
      </c>
      <c r="J4312" s="139" t="s">
        <v>1036</v>
      </c>
    </row>
    <row r="4313" spans="1:10" ht="39.6" customHeight="1" x14ac:dyDescent="0.25">
      <c r="A4313" s="250" t="s">
        <v>1037</v>
      </c>
      <c r="B4313" s="251" t="s">
        <v>3036</v>
      </c>
      <c r="C4313" s="250" t="s">
        <v>180</v>
      </c>
      <c r="D4313" s="250" t="s">
        <v>3037</v>
      </c>
      <c r="E4313" s="364" t="s">
        <v>1129</v>
      </c>
      <c r="F4313" s="364"/>
      <c r="G4313" s="252" t="s">
        <v>141</v>
      </c>
      <c r="H4313" s="253">
        <v>1</v>
      </c>
      <c r="I4313" s="254">
        <v>48.02</v>
      </c>
      <c r="J4313" s="254">
        <v>48.02</v>
      </c>
    </row>
    <row r="4314" spans="1:10" ht="39.6" customHeight="1" x14ac:dyDescent="0.25">
      <c r="A4314" s="255" t="s">
        <v>1039</v>
      </c>
      <c r="B4314" s="256" t="s">
        <v>1512</v>
      </c>
      <c r="C4314" s="255" t="s">
        <v>180</v>
      </c>
      <c r="D4314" s="255" t="s">
        <v>1513</v>
      </c>
      <c r="E4314" s="377" t="s">
        <v>1042</v>
      </c>
      <c r="F4314" s="377"/>
      <c r="G4314" s="257" t="s">
        <v>1043</v>
      </c>
      <c r="H4314" s="258">
        <v>6.4000000000000001E-2</v>
      </c>
      <c r="I4314" s="259">
        <v>20.39</v>
      </c>
      <c r="J4314" s="259">
        <v>1.3</v>
      </c>
    </row>
    <row r="4315" spans="1:10" ht="39.6" customHeight="1" x14ac:dyDescent="0.25">
      <c r="A4315" s="255" t="s">
        <v>1039</v>
      </c>
      <c r="B4315" s="256" t="s">
        <v>1510</v>
      </c>
      <c r="C4315" s="255" t="s">
        <v>180</v>
      </c>
      <c r="D4315" s="255" t="s">
        <v>1511</v>
      </c>
      <c r="E4315" s="377" t="s">
        <v>1042</v>
      </c>
      <c r="F4315" s="377"/>
      <c r="G4315" s="257" t="s">
        <v>1043</v>
      </c>
      <c r="H4315" s="258">
        <v>6.4000000000000001E-2</v>
      </c>
      <c r="I4315" s="259">
        <v>15.34</v>
      </c>
      <c r="J4315" s="259">
        <v>0.98</v>
      </c>
    </row>
    <row r="4316" spans="1:10" ht="39.6" customHeight="1" x14ac:dyDescent="0.25">
      <c r="A4316" s="219" t="s">
        <v>1049</v>
      </c>
      <c r="B4316" s="146" t="s">
        <v>3079</v>
      </c>
      <c r="C4316" s="219" t="s">
        <v>180</v>
      </c>
      <c r="D4316" s="219" t="s">
        <v>3080</v>
      </c>
      <c r="E4316" s="349" t="s">
        <v>1052</v>
      </c>
      <c r="F4316" s="349"/>
      <c r="G4316" s="147" t="s">
        <v>141</v>
      </c>
      <c r="H4316" s="148">
        <v>1.0210999999999999</v>
      </c>
      <c r="I4316" s="149">
        <v>29.59</v>
      </c>
      <c r="J4316" s="149">
        <v>30.21</v>
      </c>
    </row>
    <row r="4317" spans="1:10" ht="39.6" customHeight="1" x14ac:dyDescent="0.25">
      <c r="A4317" s="219" t="s">
        <v>1049</v>
      </c>
      <c r="B4317" s="146" t="s">
        <v>3081</v>
      </c>
      <c r="C4317" s="219" t="s">
        <v>180</v>
      </c>
      <c r="D4317" s="219" t="s">
        <v>3082</v>
      </c>
      <c r="E4317" s="349" t="s">
        <v>1052</v>
      </c>
      <c r="F4317" s="349"/>
      <c r="G4317" s="147" t="s">
        <v>141</v>
      </c>
      <c r="H4317" s="148">
        <v>1.0210999999999999</v>
      </c>
      <c r="I4317" s="149">
        <v>15.21</v>
      </c>
      <c r="J4317" s="149">
        <v>15.53</v>
      </c>
    </row>
    <row r="4318" spans="1:10" ht="39.6" customHeight="1" x14ac:dyDescent="0.25">
      <c r="A4318" s="217"/>
      <c r="B4318" s="217"/>
      <c r="C4318" s="217"/>
      <c r="D4318" s="217"/>
      <c r="E4318" s="217" t="s">
        <v>1053</v>
      </c>
      <c r="F4318" s="150">
        <v>1.88</v>
      </c>
      <c r="G4318" s="217" t="s">
        <v>1054</v>
      </c>
      <c r="H4318" s="150">
        <v>0</v>
      </c>
      <c r="I4318" s="217" t="s">
        <v>1055</v>
      </c>
      <c r="J4318" s="150">
        <v>1.88</v>
      </c>
    </row>
    <row r="4319" spans="1:10" ht="39.6" customHeight="1" x14ac:dyDescent="0.25">
      <c r="A4319" s="217"/>
      <c r="B4319" s="217"/>
      <c r="C4319" s="217"/>
      <c r="D4319" s="217"/>
      <c r="E4319" s="217" t="s">
        <v>2581</v>
      </c>
      <c r="F4319" s="150">
        <v>0</v>
      </c>
      <c r="G4319" s="217"/>
      <c r="H4319" s="351" t="s">
        <v>2582</v>
      </c>
      <c r="I4319" s="351"/>
      <c r="J4319" s="150">
        <v>48.02</v>
      </c>
    </row>
    <row r="4320" spans="1:10" ht="39.6" customHeight="1" thickBot="1" x14ac:dyDescent="0.3">
      <c r="A4320" s="161"/>
      <c r="B4320" s="161"/>
      <c r="C4320" s="161"/>
      <c r="D4320" s="161"/>
      <c r="E4320" s="161"/>
      <c r="F4320" s="161"/>
      <c r="G4320" s="161" t="s">
        <v>1056</v>
      </c>
      <c r="H4320" s="162">
        <v>50</v>
      </c>
      <c r="I4320" s="161" t="s">
        <v>1057</v>
      </c>
      <c r="J4320" s="162">
        <v>2401</v>
      </c>
    </row>
    <row r="4321" spans="1:10" ht="39.6" customHeight="1" thickTop="1" x14ac:dyDescent="0.25">
      <c r="A4321" s="152"/>
      <c r="B4321" s="152"/>
      <c r="C4321" s="152"/>
      <c r="D4321" s="152"/>
      <c r="E4321" s="152"/>
      <c r="F4321" s="152"/>
      <c r="G4321" s="152"/>
      <c r="H4321" s="152"/>
      <c r="I4321" s="152"/>
      <c r="J4321" s="152"/>
    </row>
    <row r="4322" spans="1:10" ht="39.6" customHeight="1" x14ac:dyDescent="0.25">
      <c r="A4322" s="218" t="s">
        <v>3114</v>
      </c>
      <c r="B4322" s="139" t="s">
        <v>1029</v>
      </c>
      <c r="C4322" s="218" t="s">
        <v>1030</v>
      </c>
      <c r="D4322" s="218" t="s">
        <v>1031</v>
      </c>
      <c r="E4322" s="352" t="s">
        <v>1032</v>
      </c>
      <c r="F4322" s="352"/>
      <c r="G4322" s="140" t="s">
        <v>1033</v>
      </c>
      <c r="H4322" s="139" t="s">
        <v>1034</v>
      </c>
      <c r="I4322" s="139" t="s">
        <v>1035</v>
      </c>
      <c r="J4322" s="139" t="s">
        <v>1036</v>
      </c>
    </row>
    <row r="4323" spans="1:10" ht="39.6" customHeight="1" x14ac:dyDescent="0.25">
      <c r="A4323" s="250" t="s">
        <v>1037</v>
      </c>
      <c r="B4323" s="251" t="s">
        <v>3038</v>
      </c>
      <c r="C4323" s="250" t="s">
        <v>178</v>
      </c>
      <c r="D4323" s="250" t="s">
        <v>3039</v>
      </c>
      <c r="E4323" s="364" t="s">
        <v>1713</v>
      </c>
      <c r="F4323" s="364"/>
      <c r="G4323" s="252" t="s">
        <v>141</v>
      </c>
      <c r="H4323" s="253">
        <v>1</v>
      </c>
      <c r="I4323" s="254">
        <v>49.7</v>
      </c>
      <c r="J4323" s="254">
        <v>49.7</v>
      </c>
    </row>
    <row r="4324" spans="1:10" ht="39.6" customHeight="1" x14ac:dyDescent="0.25">
      <c r="A4324" s="221" t="s">
        <v>1039</v>
      </c>
      <c r="B4324" s="142" t="s">
        <v>1512</v>
      </c>
      <c r="C4324" s="221" t="s">
        <v>180</v>
      </c>
      <c r="D4324" s="221" t="s">
        <v>1513</v>
      </c>
      <c r="E4324" s="350" t="s">
        <v>1042</v>
      </c>
      <c r="F4324" s="350"/>
      <c r="G4324" s="143" t="s">
        <v>1043</v>
      </c>
      <c r="H4324" s="144">
        <v>5.7000000000000002E-2</v>
      </c>
      <c r="I4324" s="145">
        <v>20.39</v>
      </c>
      <c r="J4324" s="145">
        <v>1.1599999999999999</v>
      </c>
    </row>
    <row r="4325" spans="1:10" ht="39.6" customHeight="1" x14ac:dyDescent="0.25">
      <c r="A4325" s="221" t="s">
        <v>1039</v>
      </c>
      <c r="B4325" s="142" t="s">
        <v>1510</v>
      </c>
      <c r="C4325" s="221" t="s">
        <v>180</v>
      </c>
      <c r="D4325" s="221" t="s">
        <v>1511</v>
      </c>
      <c r="E4325" s="350" t="s">
        <v>1042</v>
      </c>
      <c r="F4325" s="350"/>
      <c r="G4325" s="143" t="s">
        <v>1043</v>
      </c>
      <c r="H4325" s="144">
        <v>5.7000000000000002E-2</v>
      </c>
      <c r="I4325" s="145">
        <v>15.34</v>
      </c>
      <c r="J4325" s="145">
        <v>0.87</v>
      </c>
    </row>
    <row r="4326" spans="1:10" ht="39.6" customHeight="1" x14ac:dyDescent="0.25">
      <c r="A4326" s="219" t="s">
        <v>1049</v>
      </c>
      <c r="B4326" s="146" t="s">
        <v>3083</v>
      </c>
      <c r="C4326" s="219" t="s">
        <v>180</v>
      </c>
      <c r="D4326" s="219" t="s">
        <v>3084</v>
      </c>
      <c r="E4326" s="349" t="s">
        <v>1052</v>
      </c>
      <c r="F4326" s="349"/>
      <c r="G4326" s="147" t="s">
        <v>141</v>
      </c>
      <c r="H4326" s="148">
        <v>1</v>
      </c>
      <c r="I4326" s="149">
        <v>1.73</v>
      </c>
      <c r="J4326" s="149">
        <v>1.73</v>
      </c>
    </row>
    <row r="4327" spans="1:10" ht="39.6" customHeight="1" x14ac:dyDescent="0.25">
      <c r="A4327" s="219" t="s">
        <v>1049</v>
      </c>
      <c r="B4327" s="146" t="s">
        <v>3085</v>
      </c>
      <c r="C4327" s="219" t="s">
        <v>178</v>
      </c>
      <c r="D4327" s="219" t="s">
        <v>3086</v>
      </c>
      <c r="E4327" s="349" t="s">
        <v>1052</v>
      </c>
      <c r="F4327" s="349"/>
      <c r="G4327" s="147" t="s">
        <v>141</v>
      </c>
      <c r="H4327" s="148">
        <v>1.0210999999999999</v>
      </c>
      <c r="I4327" s="149">
        <v>45</v>
      </c>
      <c r="J4327" s="149">
        <v>45.94</v>
      </c>
    </row>
    <row r="4328" spans="1:10" ht="39.6" customHeight="1" x14ac:dyDescent="0.25">
      <c r="A4328" s="217"/>
      <c r="B4328" s="217"/>
      <c r="C4328" s="217"/>
      <c r="D4328" s="217"/>
      <c r="E4328" s="217" t="s">
        <v>1053</v>
      </c>
      <c r="F4328" s="150">
        <v>1.67</v>
      </c>
      <c r="G4328" s="217" t="s">
        <v>1054</v>
      </c>
      <c r="H4328" s="150">
        <v>0</v>
      </c>
      <c r="I4328" s="217" t="s">
        <v>1055</v>
      </c>
      <c r="J4328" s="150">
        <v>1.67</v>
      </c>
    </row>
    <row r="4329" spans="1:10" ht="39.6" customHeight="1" x14ac:dyDescent="0.25">
      <c r="A4329" s="217"/>
      <c r="B4329" s="217"/>
      <c r="C4329" s="217"/>
      <c r="D4329" s="217"/>
      <c r="E4329" s="217" t="s">
        <v>2581</v>
      </c>
      <c r="F4329" s="150">
        <v>0</v>
      </c>
      <c r="G4329" s="217"/>
      <c r="H4329" s="351" t="s">
        <v>2582</v>
      </c>
      <c r="I4329" s="351"/>
      <c r="J4329" s="150">
        <v>49.7</v>
      </c>
    </row>
    <row r="4330" spans="1:10" ht="39.6" customHeight="1" thickBot="1" x14ac:dyDescent="0.3">
      <c r="A4330" s="161"/>
      <c r="B4330" s="161"/>
      <c r="C4330" s="161"/>
      <c r="D4330" s="161"/>
      <c r="E4330" s="161"/>
      <c r="F4330" s="161"/>
      <c r="G4330" s="161" t="s">
        <v>1056</v>
      </c>
      <c r="H4330" s="162">
        <v>9</v>
      </c>
      <c r="I4330" s="161" t="s">
        <v>1057</v>
      </c>
      <c r="J4330" s="162">
        <v>447.3</v>
      </c>
    </row>
    <row r="4331" spans="1:10" ht="39.6" customHeight="1" thickTop="1" x14ac:dyDescent="0.25">
      <c r="A4331" s="152"/>
      <c r="B4331" s="152"/>
      <c r="C4331" s="152"/>
      <c r="D4331" s="152"/>
      <c r="E4331" s="152"/>
      <c r="F4331" s="152"/>
      <c r="G4331" s="152"/>
      <c r="H4331" s="152"/>
      <c r="I4331" s="152"/>
      <c r="J4331" s="152"/>
    </row>
    <row r="4332" spans="1:10" ht="39.6" customHeight="1" x14ac:dyDescent="0.25">
      <c r="A4332" s="218" t="s">
        <v>3115</v>
      </c>
      <c r="B4332" s="139" t="s">
        <v>1029</v>
      </c>
      <c r="C4332" s="218" t="s">
        <v>1030</v>
      </c>
      <c r="D4332" s="218" t="s">
        <v>1031</v>
      </c>
      <c r="E4332" s="352" t="s">
        <v>1032</v>
      </c>
      <c r="F4332" s="352"/>
      <c r="G4332" s="140" t="s">
        <v>1033</v>
      </c>
      <c r="H4332" s="139" t="s">
        <v>1034</v>
      </c>
      <c r="I4332" s="139" t="s">
        <v>1035</v>
      </c>
      <c r="J4332" s="139" t="s">
        <v>1036</v>
      </c>
    </row>
    <row r="4333" spans="1:10" ht="39.6" customHeight="1" x14ac:dyDescent="0.25">
      <c r="A4333" s="250" t="s">
        <v>1037</v>
      </c>
      <c r="B4333" s="251" t="s">
        <v>3040</v>
      </c>
      <c r="C4333" s="250" t="s">
        <v>178</v>
      </c>
      <c r="D4333" s="250" t="s">
        <v>3041</v>
      </c>
      <c r="E4333" s="364" t="s">
        <v>1713</v>
      </c>
      <c r="F4333" s="364"/>
      <c r="G4333" s="252" t="s">
        <v>748</v>
      </c>
      <c r="H4333" s="253">
        <v>1</v>
      </c>
      <c r="I4333" s="254">
        <v>39.93</v>
      </c>
      <c r="J4333" s="254">
        <v>39.93</v>
      </c>
    </row>
    <row r="4334" spans="1:10" ht="39.6" customHeight="1" x14ac:dyDescent="0.25">
      <c r="A4334" s="221" t="s">
        <v>1039</v>
      </c>
      <c r="B4334" s="142" t="s">
        <v>1512</v>
      </c>
      <c r="C4334" s="221" t="s">
        <v>180</v>
      </c>
      <c r="D4334" s="221" t="s">
        <v>1513</v>
      </c>
      <c r="E4334" s="350" t="s">
        <v>1042</v>
      </c>
      <c r="F4334" s="350"/>
      <c r="G4334" s="143" t="s">
        <v>1043</v>
      </c>
      <c r="H4334" s="144">
        <v>5.7000000000000002E-2</v>
      </c>
      <c r="I4334" s="145">
        <v>20.39</v>
      </c>
      <c r="J4334" s="145">
        <v>1.1599999999999999</v>
      </c>
    </row>
    <row r="4335" spans="1:10" ht="39.6" customHeight="1" x14ac:dyDescent="0.25">
      <c r="A4335" s="221" t="s">
        <v>1039</v>
      </c>
      <c r="B4335" s="142" t="s">
        <v>1510</v>
      </c>
      <c r="C4335" s="221" t="s">
        <v>180</v>
      </c>
      <c r="D4335" s="221" t="s">
        <v>1511</v>
      </c>
      <c r="E4335" s="350" t="s">
        <v>1042</v>
      </c>
      <c r="F4335" s="350"/>
      <c r="G4335" s="143" t="s">
        <v>1043</v>
      </c>
      <c r="H4335" s="144">
        <v>5.7000000000000002E-2</v>
      </c>
      <c r="I4335" s="145">
        <v>15.34</v>
      </c>
      <c r="J4335" s="145">
        <v>0.87</v>
      </c>
    </row>
    <row r="4336" spans="1:10" ht="39.6" customHeight="1" x14ac:dyDescent="0.25">
      <c r="A4336" s="219" t="s">
        <v>1049</v>
      </c>
      <c r="B4336" s="146" t="s">
        <v>3087</v>
      </c>
      <c r="C4336" s="219" t="s">
        <v>180</v>
      </c>
      <c r="D4336" s="219" t="s">
        <v>3088</v>
      </c>
      <c r="E4336" s="349" t="s">
        <v>1052</v>
      </c>
      <c r="F4336" s="349"/>
      <c r="G4336" s="147" t="s">
        <v>141</v>
      </c>
      <c r="H4336" s="148">
        <v>1.0210999999999999</v>
      </c>
      <c r="I4336" s="149">
        <v>35.79</v>
      </c>
      <c r="J4336" s="149">
        <v>36.54</v>
      </c>
    </row>
    <row r="4337" spans="1:10" ht="39.6" customHeight="1" x14ac:dyDescent="0.25">
      <c r="A4337" s="219" t="s">
        <v>1049</v>
      </c>
      <c r="B4337" s="146" t="s">
        <v>3089</v>
      </c>
      <c r="C4337" s="219" t="s">
        <v>180</v>
      </c>
      <c r="D4337" s="219" t="s">
        <v>3090</v>
      </c>
      <c r="E4337" s="349" t="s">
        <v>1052</v>
      </c>
      <c r="F4337" s="349"/>
      <c r="G4337" s="147" t="s">
        <v>141</v>
      </c>
      <c r="H4337" s="148">
        <v>1.0210999999999999</v>
      </c>
      <c r="I4337" s="149">
        <v>1.34</v>
      </c>
      <c r="J4337" s="149">
        <v>1.36</v>
      </c>
    </row>
    <row r="4338" spans="1:10" ht="39.6" customHeight="1" x14ac:dyDescent="0.25">
      <c r="A4338" s="217"/>
      <c r="B4338" s="217"/>
      <c r="C4338" s="217"/>
      <c r="D4338" s="217"/>
      <c r="E4338" s="217" t="s">
        <v>1053</v>
      </c>
      <c r="F4338" s="150">
        <v>1.67</v>
      </c>
      <c r="G4338" s="217" t="s">
        <v>1054</v>
      </c>
      <c r="H4338" s="150">
        <v>0</v>
      </c>
      <c r="I4338" s="217" t="s">
        <v>1055</v>
      </c>
      <c r="J4338" s="150">
        <v>1.67</v>
      </c>
    </row>
    <row r="4339" spans="1:10" ht="39.6" customHeight="1" x14ac:dyDescent="0.25">
      <c r="A4339" s="217"/>
      <c r="B4339" s="217"/>
      <c r="C4339" s="217"/>
      <c r="D4339" s="217"/>
      <c r="E4339" s="217" t="s">
        <v>2581</v>
      </c>
      <c r="F4339" s="150">
        <v>0</v>
      </c>
      <c r="G4339" s="217"/>
      <c r="H4339" s="351" t="s">
        <v>2582</v>
      </c>
      <c r="I4339" s="351"/>
      <c r="J4339" s="150">
        <v>39.93</v>
      </c>
    </row>
    <row r="4340" spans="1:10" ht="39.6" customHeight="1" thickBot="1" x14ac:dyDescent="0.3">
      <c r="A4340" s="161"/>
      <c r="B4340" s="161"/>
      <c r="C4340" s="161"/>
      <c r="D4340" s="161"/>
      <c r="E4340" s="161"/>
      <c r="F4340" s="161"/>
      <c r="G4340" s="161" t="s">
        <v>1056</v>
      </c>
      <c r="H4340" s="162">
        <v>230</v>
      </c>
      <c r="I4340" s="161" t="s">
        <v>1057</v>
      </c>
      <c r="J4340" s="162">
        <v>9183.9</v>
      </c>
    </row>
    <row r="4341" spans="1:10" ht="39.6" customHeight="1" thickTop="1" x14ac:dyDescent="0.25">
      <c r="A4341" s="152"/>
      <c r="B4341" s="152"/>
      <c r="C4341" s="152"/>
      <c r="D4341" s="152"/>
      <c r="E4341" s="152"/>
      <c r="F4341" s="152"/>
      <c r="G4341" s="152"/>
      <c r="H4341" s="152"/>
      <c r="I4341" s="152"/>
      <c r="J4341" s="152"/>
    </row>
    <row r="4342" spans="1:10" ht="39.6" customHeight="1" x14ac:dyDescent="0.25">
      <c r="A4342" s="218" t="s">
        <v>3116</v>
      </c>
      <c r="B4342" s="139" t="s">
        <v>1029</v>
      </c>
      <c r="C4342" s="218" t="s">
        <v>1030</v>
      </c>
      <c r="D4342" s="218" t="s">
        <v>1031</v>
      </c>
      <c r="E4342" s="352" t="s">
        <v>1032</v>
      </c>
      <c r="F4342" s="352"/>
      <c r="G4342" s="140" t="s">
        <v>1033</v>
      </c>
      <c r="H4342" s="139" t="s">
        <v>1034</v>
      </c>
      <c r="I4342" s="139" t="s">
        <v>1035</v>
      </c>
      <c r="J4342" s="139" t="s">
        <v>1036</v>
      </c>
    </row>
    <row r="4343" spans="1:10" ht="39.6" customHeight="1" x14ac:dyDescent="0.25">
      <c r="A4343" s="250" t="s">
        <v>1037</v>
      </c>
      <c r="B4343" s="251" t="s">
        <v>3042</v>
      </c>
      <c r="C4343" s="250" t="s">
        <v>180</v>
      </c>
      <c r="D4343" s="250" t="s">
        <v>3043</v>
      </c>
      <c r="E4343" s="364" t="s">
        <v>1129</v>
      </c>
      <c r="F4343" s="364"/>
      <c r="G4343" s="252" t="s">
        <v>141</v>
      </c>
      <c r="H4343" s="253">
        <v>1</v>
      </c>
      <c r="I4343" s="254">
        <v>31.76</v>
      </c>
      <c r="J4343" s="254">
        <v>31.76</v>
      </c>
    </row>
    <row r="4344" spans="1:10" ht="39.6" customHeight="1" x14ac:dyDescent="0.25">
      <c r="A4344" s="221" t="s">
        <v>1039</v>
      </c>
      <c r="B4344" s="142" t="s">
        <v>1512</v>
      </c>
      <c r="C4344" s="221" t="s">
        <v>180</v>
      </c>
      <c r="D4344" s="221" t="s">
        <v>1513</v>
      </c>
      <c r="E4344" s="350" t="s">
        <v>1042</v>
      </c>
      <c r="F4344" s="350"/>
      <c r="G4344" s="143" t="s">
        <v>1043</v>
      </c>
      <c r="H4344" s="144">
        <v>5.7000000000000002E-2</v>
      </c>
      <c r="I4344" s="145">
        <v>20.39</v>
      </c>
      <c r="J4344" s="145">
        <v>1.1599999999999999</v>
      </c>
    </row>
    <row r="4345" spans="1:10" ht="39.6" customHeight="1" x14ac:dyDescent="0.25">
      <c r="A4345" s="221" t="s">
        <v>1039</v>
      </c>
      <c r="B4345" s="142" t="s">
        <v>1510</v>
      </c>
      <c r="C4345" s="221" t="s">
        <v>180</v>
      </c>
      <c r="D4345" s="221" t="s">
        <v>1511</v>
      </c>
      <c r="E4345" s="350" t="s">
        <v>1042</v>
      </c>
      <c r="F4345" s="350"/>
      <c r="G4345" s="143" t="s">
        <v>1043</v>
      </c>
      <c r="H4345" s="144">
        <v>5.7000000000000002E-2</v>
      </c>
      <c r="I4345" s="145">
        <v>15.34</v>
      </c>
      <c r="J4345" s="145">
        <v>0.87</v>
      </c>
    </row>
    <row r="4346" spans="1:10" ht="39.6" customHeight="1" x14ac:dyDescent="0.25">
      <c r="A4346" s="219" t="s">
        <v>1049</v>
      </c>
      <c r="B4346" s="146" t="s">
        <v>3091</v>
      </c>
      <c r="C4346" s="219" t="s">
        <v>180</v>
      </c>
      <c r="D4346" s="219" t="s">
        <v>3092</v>
      </c>
      <c r="E4346" s="349" t="s">
        <v>1052</v>
      </c>
      <c r="F4346" s="349"/>
      <c r="G4346" s="147" t="s">
        <v>141</v>
      </c>
      <c r="H4346" s="148">
        <v>1.0210999999999999</v>
      </c>
      <c r="I4346" s="149">
        <v>11.58</v>
      </c>
      <c r="J4346" s="149">
        <v>11.82</v>
      </c>
    </row>
    <row r="4347" spans="1:10" ht="39.6" customHeight="1" x14ac:dyDescent="0.25">
      <c r="A4347" s="219" t="s">
        <v>1049</v>
      </c>
      <c r="B4347" s="146" t="s">
        <v>3093</v>
      </c>
      <c r="C4347" s="219" t="s">
        <v>180</v>
      </c>
      <c r="D4347" s="219" t="s">
        <v>3094</v>
      </c>
      <c r="E4347" s="349" t="s">
        <v>1052</v>
      </c>
      <c r="F4347" s="349"/>
      <c r="G4347" s="147" t="s">
        <v>141</v>
      </c>
      <c r="H4347" s="148">
        <v>1.0210999999999999</v>
      </c>
      <c r="I4347" s="149">
        <v>17.54</v>
      </c>
      <c r="J4347" s="149">
        <v>17.91</v>
      </c>
    </row>
    <row r="4348" spans="1:10" ht="39.6" customHeight="1" x14ac:dyDescent="0.25">
      <c r="A4348" s="217"/>
      <c r="B4348" s="217"/>
      <c r="C4348" s="217"/>
      <c r="D4348" s="217"/>
      <c r="E4348" s="217" t="s">
        <v>1053</v>
      </c>
      <c r="F4348" s="150">
        <v>1.67</v>
      </c>
      <c r="G4348" s="217" t="s">
        <v>1054</v>
      </c>
      <c r="H4348" s="150">
        <v>0</v>
      </c>
      <c r="I4348" s="217" t="s">
        <v>1055</v>
      </c>
      <c r="J4348" s="150">
        <v>1.67</v>
      </c>
    </row>
    <row r="4349" spans="1:10" ht="39.6" customHeight="1" x14ac:dyDescent="0.25">
      <c r="A4349" s="217"/>
      <c r="B4349" s="217"/>
      <c r="C4349" s="217"/>
      <c r="D4349" s="217"/>
      <c r="E4349" s="217" t="s">
        <v>2581</v>
      </c>
      <c r="F4349" s="150">
        <v>0</v>
      </c>
      <c r="G4349" s="217"/>
      <c r="H4349" s="351" t="s">
        <v>2582</v>
      </c>
      <c r="I4349" s="351"/>
      <c r="J4349" s="150">
        <v>31.76</v>
      </c>
    </row>
    <row r="4350" spans="1:10" ht="39.6" customHeight="1" thickBot="1" x14ac:dyDescent="0.3">
      <c r="A4350" s="161"/>
      <c r="B4350" s="161"/>
      <c r="C4350" s="161"/>
      <c r="D4350" s="161"/>
      <c r="E4350" s="161"/>
      <c r="F4350" s="161"/>
      <c r="G4350" s="161" t="s">
        <v>1056</v>
      </c>
      <c r="H4350" s="162">
        <v>250</v>
      </c>
      <c r="I4350" s="161" t="s">
        <v>1057</v>
      </c>
      <c r="J4350" s="162">
        <v>7940</v>
      </c>
    </row>
    <row r="4351" spans="1:10" ht="39.6" customHeight="1" thickTop="1" thickBot="1" x14ac:dyDescent="0.3">
      <c r="A4351" s="152"/>
      <c r="B4351" s="152"/>
      <c r="C4351" s="152"/>
      <c r="D4351" s="152"/>
      <c r="E4351" s="152"/>
      <c r="F4351" s="152"/>
      <c r="G4351" s="152"/>
      <c r="H4351" s="152"/>
      <c r="I4351" s="152"/>
      <c r="J4351" s="152"/>
    </row>
    <row r="4352" spans="1:10" ht="39.6" customHeight="1" thickTop="1" x14ac:dyDescent="0.25">
      <c r="A4352" s="152"/>
      <c r="B4352" s="152"/>
      <c r="C4352" s="152"/>
      <c r="D4352" s="152"/>
      <c r="E4352" s="152"/>
      <c r="F4352" s="152"/>
      <c r="G4352" s="152"/>
      <c r="H4352" s="152"/>
      <c r="I4352" s="152"/>
      <c r="J4352" s="152"/>
    </row>
    <row r="4353" spans="1:10" ht="39.6" customHeight="1" x14ac:dyDescent="0.25">
      <c r="A4353" s="218" t="s">
        <v>3117</v>
      </c>
      <c r="B4353" s="139" t="s">
        <v>1029</v>
      </c>
      <c r="C4353" s="218" t="s">
        <v>1030</v>
      </c>
      <c r="D4353" s="218" t="s">
        <v>1031</v>
      </c>
      <c r="E4353" s="352" t="s">
        <v>1032</v>
      </c>
      <c r="F4353" s="352"/>
      <c r="G4353" s="140" t="s">
        <v>1033</v>
      </c>
      <c r="H4353" s="139" t="s">
        <v>1034</v>
      </c>
      <c r="I4353" s="139" t="s">
        <v>1035</v>
      </c>
      <c r="J4353" s="139" t="s">
        <v>1036</v>
      </c>
    </row>
    <row r="4354" spans="1:10" ht="39.6" customHeight="1" x14ac:dyDescent="0.25">
      <c r="A4354" s="250" t="s">
        <v>1037</v>
      </c>
      <c r="B4354" s="251" t="s">
        <v>3044</v>
      </c>
      <c r="C4354" s="250" t="s">
        <v>178</v>
      </c>
      <c r="D4354" s="250" t="s">
        <v>3045</v>
      </c>
      <c r="E4354" s="364" t="s">
        <v>1713</v>
      </c>
      <c r="F4354" s="364"/>
      <c r="G4354" s="252" t="s">
        <v>141</v>
      </c>
      <c r="H4354" s="253">
        <v>1</v>
      </c>
      <c r="I4354" s="254">
        <v>4.7</v>
      </c>
      <c r="J4354" s="254">
        <v>4.7</v>
      </c>
    </row>
    <row r="4355" spans="1:10" ht="39.6" customHeight="1" x14ac:dyDescent="0.25">
      <c r="A4355" s="221" t="s">
        <v>1039</v>
      </c>
      <c r="B4355" s="142" t="s">
        <v>1512</v>
      </c>
      <c r="C4355" s="221" t="s">
        <v>180</v>
      </c>
      <c r="D4355" s="221" t="s">
        <v>1513</v>
      </c>
      <c r="E4355" s="350" t="s">
        <v>1042</v>
      </c>
      <c r="F4355" s="350"/>
      <c r="G4355" s="143" t="s">
        <v>1043</v>
      </c>
      <c r="H4355" s="144">
        <v>0.20799999999999999</v>
      </c>
      <c r="I4355" s="145">
        <v>20.39</v>
      </c>
      <c r="J4355" s="145">
        <v>4.24</v>
      </c>
    </row>
    <row r="4356" spans="1:10" ht="39.6" customHeight="1" x14ac:dyDescent="0.25">
      <c r="A4356" s="221" t="s">
        <v>1039</v>
      </c>
      <c r="B4356" s="142" t="s">
        <v>1510</v>
      </c>
      <c r="C4356" s="221" t="s">
        <v>180</v>
      </c>
      <c r="D4356" s="221" t="s">
        <v>1511</v>
      </c>
      <c r="E4356" s="350" t="s">
        <v>1042</v>
      </c>
      <c r="F4356" s="350"/>
      <c r="G4356" s="143" t="s">
        <v>1043</v>
      </c>
      <c r="H4356" s="144">
        <v>2.9000000000000001E-2</v>
      </c>
      <c r="I4356" s="145">
        <v>15.34</v>
      </c>
      <c r="J4356" s="145">
        <v>0.44</v>
      </c>
    </row>
    <row r="4357" spans="1:10" ht="39.6" customHeight="1" x14ac:dyDescent="0.25">
      <c r="A4357" s="219" t="s">
        <v>1049</v>
      </c>
      <c r="B4357" s="146" t="s">
        <v>3095</v>
      </c>
      <c r="C4357" s="219" t="s">
        <v>180</v>
      </c>
      <c r="D4357" s="219" t="s">
        <v>3096</v>
      </c>
      <c r="E4357" s="349" t="s">
        <v>1052</v>
      </c>
      <c r="F4357" s="349"/>
      <c r="G4357" s="147" t="s">
        <v>187</v>
      </c>
      <c r="H4357" s="148">
        <v>5.0000000000000001E-3</v>
      </c>
      <c r="I4357" s="149">
        <v>5.99</v>
      </c>
      <c r="J4357" s="149">
        <v>0.02</v>
      </c>
    </row>
    <row r="4358" spans="1:10" ht="39.6" customHeight="1" x14ac:dyDescent="0.25">
      <c r="A4358" s="217"/>
      <c r="B4358" s="217"/>
      <c r="C4358" s="217"/>
      <c r="D4358" s="217"/>
      <c r="E4358" s="217" t="s">
        <v>1053</v>
      </c>
      <c r="F4358" s="150">
        <v>3.94</v>
      </c>
      <c r="G4358" s="217" t="s">
        <v>1054</v>
      </c>
      <c r="H4358" s="150">
        <v>0</v>
      </c>
      <c r="I4358" s="217" t="s">
        <v>1055</v>
      </c>
      <c r="J4358" s="150">
        <v>3.94</v>
      </c>
    </row>
    <row r="4359" spans="1:10" ht="39.6" customHeight="1" x14ac:dyDescent="0.25">
      <c r="A4359" s="217"/>
      <c r="B4359" s="217"/>
      <c r="C4359" s="217"/>
      <c r="D4359" s="217"/>
      <c r="E4359" s="217" t="s">
        <v>2581</v>
      </c>
      <c r="F4359" s="150">
        <v>0</v>
      </c>
      <c r="G4359" s="217"/>
      <c r="H4359" s="351" t="s">
        <v>2582</v>
      </c>
      <c r="I4359" s="351"/>
      <c r="J4359" s="150">
        <v>4.7</v>
      </c>
    </row>
    <row r="4360" spans="1:10" ht="39.6" customHeight="1" thickBot="1" x14ac:dyDescent="0.3">
      <c r="A4360" s="161"/>
      <c r="B4360" s="161"/>
      <c r="C4360" s="161"/>
      <c r="D4360" s="161"/>
      <c r="E4360" s="161"/>
      <c r="F4360" s="161"/>
      <c r="G4360" s="161" t="s">
        <v>1056</v>
      </c>
      <c r="H4360" s="162">
        <v>50</v>
      </c>
      <c r="I4360" s="161" t="s">
        <v>1057</v>
      </c>
      <c r="J4360" s="162">
        <v>235</v>
      </c>
    </row>
    <row r="4361" spans="1:10" ht="39.6" customHeight="1" thickTop="1" x14ac:dyDescent="0.25">
      <c r="A4361" s="152"/>
      <c r="B4361" s="152"/>
      <c r="C4361" s="152"/>
      <c r="D4361" s="152"/>
      <c r="E4361" s="152"/>
      <c r="F4361" s="152"/>
      <c r="G4361" s="152"/>
      <c r="H4361" s="152"/>
      <c r="I4361" s="152"/>
      <c r="J4361" s="152"/>
    </row>
    <row r="4362" spans="1:10" x14ac:dyDescent="0.25">
      <c r="A4362" s="247" t="s">
        <v>3118</v>
      </c>
      <c r="B4362" s="247"/>
      <c r="C4362" s="247"/>
      <c r="D4362" s="247" t="s">
        <v>3046</v>
      </c>
      <c r="E4362" s="247"/>
      <c r="F4362" s="373"/>
      <c r="G4362" s="373"/>
      <c r="H4362" s="248"/>
      <c r="I4362" s="247"/>
      <c r="J4362" s="249">
        <v>1420.5</v>
      </c>
    </row>
    <row r="4363" spans="1:10" x14ac:dyDescent="0.25">
      <c r="A4363" s="218" t="s">
        <v>3119</v>
      </c>
      <c r="B4363" s="139" t="s">
        <v>1029</v>
      </c>
      <c r="C4363" s="218" t="s">
        <v>1030</v>
      </c>
      <c r="D4363" s="218" t="s">
        <v>1031</v>
      </c>
      <c r="E4363" s="352" t="s">
        <v>1032</v>
      </c>
      <c r="F4363" s="352"/>
      <c r="G4363" s="140" t="s">
        <v>1033</v>
      </c>
      <c r="H4363" s="139" t="s">
        <v>1034</v>
      </c>
      <c r="I4363" s="139" t="s">
        <v>1035</v>
      </c>
      <c r="J4363" s="139" t="s">
        <v>1036</v>
      </c>
    </row>
    <row r="4364" spans="1:10" ht="25.5" x14ac:dyDescent="0.25">
      <c r="A4364" s="250" t="s">
        <v>1037</v>
      </c>
      <c r="B4364" s="251" t="s">
        <v>3048</v>
      </c>
      <c r="C4364" s="250" t="s">
        <v>180</v>
      </c>
      <c r="D4364" s="250" t="s">
        <v>3049</v>
      </c>
      <c r="E4364" s="364" t="s">
        <v>1129</v>
      </c>
      <c r="F4364" s="364"/>
      <c r="G4364" s="252" t="s">
        <v>141</v>
      </c>
      <c r="H4364" s="253">
        <v>1</v>
      </c>
      <c r="I4364" s="254">
        <v>9.4700000000000006</v>
      </c>
      <c r="J4364" s="254">
        <v>9.4700000000000006</v>
      </c>
    </row>
    <row r="4365" spans="1:10" ht="25.5" x14ac:dyDescent="0.25">
      <c r="A4365" s="221" t="s">
        <v>1039</v>
      </c>
      <c r="B4365" s="142" t="s">
        <v>1512</v>
      </c>
      <c r="C4365" s="221" t="s">
        <v>180</v>
      </c>
      <c r="D4365" s="221" t="s">
        <v>1513</v>
      </c>
      <c r="E4365" s="350" t="s">
        <v>1042</v>
      </c>
      <c r="F4365" s="350"/>
      <c r="G4365" s="143" t="s">
        <v>1043</v>
      </c>
      <c r="H4365" s="144">
        <v>0.19</v>
      </c>
      <c r="I4365" s="145">
        <v>20.39</v>
      </c>
      <c r="J4365" s="145">
        <v>3.87</v>
      </c>
    </row>
    <row r="4366" spans="1:10" ht="25.5" x14ac:dyDescent="0.25">
      <c r="A4366" s="221" t="s">
        <v>1039</v>
      </c>
      <c r="B4366" s="142" t="s">
        <v>1510</v>
      </c>
      <c r="C4366" s="221" t="s">
        <v>180</v>
      </c>
      <c r="D4366" s="221" t="s">
        <v>1511</v>
      </c>
      <c r="E4366" s="350" t="s">
        <v>1042</v>
      </c>
      <c r="F4366" s="350"/>
      <c r="G4366" s="143" t="s">
        <v>1043</v>
      </c>
      <c r="H4366" s="144">
        <v>0.19</v>
      </c>
      <c r="I4366" s="145">
        <v>15.34</v>
      </c>
      <c r="J4366" s="145">
        <v>2.91</v>
      </c>
    </row>
    <row r="4367" spans="1:10" ht="14.45" customHeight="1" x14ac:dyDescent="0.25">
      <c r="A4367" s="219" t="s">
        <v>1049</v>
      </c>
      <c r="B4367" s="146" t="s">
        <v>1516</v>
      </c>
      <c r="C4367" s="219" t="s">
        <v>180</v>
      </c>
      <c r="D4367" s="219" t="s">
        <v>1517</v>
      </c>
      <c r="E4367" s="349" t="s">
        <v>1052</v>
      </c>
      <c r="F4367" s="349"/>
      <c r="G4367" s="147" t="s">
        <v>187</v>
      </c>
      <c r="H4367" s="148">
        <v>6.3E-2</v>
      </c>
      <c r="I4367" s="149">
        <v>1.72</v>
      </c>
      <c r="J4367" s="149">
        <v>0.1</v>
      </c>
    </row>
    <row r="4368" spans="1:10" x14ac:dyDescent="0.25">
      <c r="A4368" s="219" t="s">
        <v>1049</v>
      </c>
      <c r="B4368" s="146" t="s">
        <v>1944</v>
      </c>
      <c r="C4368" s="219" t="s">
        <v>180</v>
      </c>
      <c r="D4368" s="219" t="s">
        <v>1945</v>
      </c>
      <c r="E4368" s="349" t="s">
        <v>1052</v>
      </c>
      <c r="F4368" s="349"/>
      <c r="G4368" s="147" t="s">
        <v>141</v>
      </c>
      <c r="H4368" s="148">
        <v>1.05</v>
      </c>
      <c r="I4368" s="149">
        <v>2.4700000000000002</v>
      </c>
      <c r="J4368" s="149">
        <v>2.59</v>
      </c>
    </row>
    <row r="4369" spans="1:10" x14ac:dyDescent="0.25">
      <c r="A4369" s="217"/>
      <c r="B4369" s="217"/>
      <c r="C4369" s="217"/>
      <c r="D4369" s="217"/>
      <c r="E4369" s="217" t="s">
        <v>1053</v>
      </c>
      <c r="F4369" s="150">
        <v>5.6</v>
      </c>
      <c r="G4369" s="217" t="s">
        <v>1054</v>
      </c>
      <c r="H4369" s="150">
        <v>0</v>
      </c>
      <c r="I4369" s="217" t="s">
        <v>1055</v>
      </c>
      <c r="J4369" s="150">
        <v>5.6</v>
      </c>
    </row>
    <row r="4370" spans="1:10" x14ac:dyDescent="0.25">
      <c r="A4370" s="217"/>
      <c r="B4370" s="217"/>
      <c r="C4370" s="217"/>
      <c r="D4370" s="217"/>
      <c r="E4370" s="217" t="s">
        <v>2581</v>
      </c>
      <c r="F4370" s="150">
        <v>0</v>
      </c>
      <c r="G4370" s="217"/>
      <c r="H4370" s="351" t="s">
        <v>2582</v>
      </c>
      <c r="I4370" s="351"/>
      <c r="J4370" s="150">
        <v>9.4700000000000006</v>
      </c>
    </row>
    <row r="4371" spans="1:10" ht="39.6" customHeight="1" thickBot="1" x14ac:dyDescent="0.3">
      <c r="A4371" s="161"/>
      <c r="B4371" s="161"/>
      <c r="C4371" s="161"/>
      <c r="D4371" s="161"/>
      <c r="E4371" s="161"/>
      <c r="F4371" s="161"/>
      <c r="G4371" s="161" t="s">
        <v>1056</v>
      </c>
      <c r="H4371" s="162">
        <v>150</v>
      </c>
      <c r="I4371" s="161" t="s">
        <v>1057</v>
      </c>
      <c r="J4371" s="162">
        <v>1420.5</v>
      </c>
    </row>
    <row r="4372" spans="1:10" ht="15.75" thickTop="1" x14ac:dyDescent="0.25">
      <c r="A4372" s="152"/>
      <c r="B4372" s="152"/>
      <c r="C4372" s="152"/>
      <c r="D4372" s="152"/>
      <c r="E4372" s="152"/>
      <c r="F4372" s="152"/>
      <c r="G4372" s="152"/>
      <c r="H4372" s="152"/>
      <c r="I4372" s="152"/>
      <c r="J4372" s="152"/>
    </row>
    <row r="4373" spans="1:10" x14ac:dyDescent="0.25">
      <c r="A4373" s="247" t="s">
        <v>3053</v>
      </c>
      <c r="B4373" s="247"/>
      <c r="C4373" s="247"/>
      <c r="D4373" s="247" t="s">
        <v>2574</v>
      </c>
      <c r="E4373" s="247"/>
      <c r="F4373" s="373"/>
      <c r="G4373" s="373"/>
      <c r="H4373" s="248"/>
      <c r="I4373" s="247"/>
      <c r="J4373" s="249">
        <v>19147.2</v>
      </c>
    </row>
    <row r="4374" spans="1:10" x14ac:dyDescent="0.25">
      <c r="A4374" s="218" t="s">
        <v>3054</v>
      </c>
      <c r="B4374" s="139" t="s">
        <v>1029</v>
      </c>
      <c r="C4374" s="218" t="s">
        <v>1030</v>
      </c>
      <c r="D4374" s="218" t="s">
        <v>1031</v>
      </c>
      <c r="E4374" s="352" t="s">
        <v>1032</v>
      </c>
      <c r="F4374" s="352"/>
      <c r="G4374" s="140" t="s">
        <v>1033</v>
      </c>
      <c r="H4374" s="139" t="s">
        <v>1034</v>
      </c>
      <c r="I4374" s="139" t="s">
        <v>1035</v>
      </c>
      <c r="J4374" s="139" t="s">
        <v>1036</v>
      </c>
    </row>
    <row r="4375" spans="1:10" ht="38.25" x14ac:dyDescent="0.25">
      <c r="A4375" s="250" t="s">
        <v>1037</v>
      </c>
      <c r="B4375" s="251" t="s">
        <v>2575</v>
      </c>
      <c r="C4375" s="250" t="s">
        <v>178</v>
      </c>
      <c r="D4375" s="250" t="s">
        <v>3050</v>
      </c>
      <c r="E4375" s="364" t="s">
        <v>1229</v>
      </c>
      <c r="F4375" s="364"/>
      <c r="G4375" s="252" t="s">
        <v>31</v>
      </c>
      <c r="H4375" s="253">
        <v>1</v>
      </c>
      <c r="I4375" s="254">
        <v>1914.72</v>
      </c>
      <c r="J4375" s="254">
        <v>1914.72</v>
      </c>
    </row>
    <row r="4376" spans="1:10" ht="25.5" x14ac:dyDescent="0.25">
      <c r="A4376" s="221" t="s">
        <v>1039</v>
      </c>
      <c r="B4376" s="142" t="s">
        <v>1588</v>
      </c>
      <c r="C4376" s="221" t="s">
        <v>180</v>
      </c>
      <c r="D4376" s="221" t="s">
        <v>1589</v>
      </c>
      <c r="E4376" s="350" t="s">
        <v>1042</v>
      </c>
      <c r="F4376" s="350"/>
      <c r="G4376" s="143" t="s">
        <v>1043</v>
      </c>
      <c r="H4376" s="144">
        <v>1</v>
      </c>
      <c r="I4376" s="145">
        <v>21.02</v>
      </c>
      <c r="J4376" s="145">
        <v>21.02</v>
      </c>
    </row>
    <row r="4377" spans="1:10" ht="14.45" customHeight="1" x14ac:dyDescent="0.25">
      <c r="A4377" s="221" t="s">
        <v>1039</v>
      </c>
      <c r="B4377" s="142" t="s">
        <v>1586</v>
      </c>
      <c r="C4377" s="221" t="s">
        <v>180</v>
      </c>
      <c r="D4377" s="221" t="s">
        <v>1587</v>
      </c>
      <c r="E4377" s="350" t="s">
        <v>1042</v>
      </c>
      <c r="F4377" s="350"/>
      <c r="G4377" s="143" t="s">
        <v>1043</v>
      </c>
      <c r="H4377" s="144">
        <v>1</v>
      </c>
      <c r="I4377" s="145">
        <v>15.82</v>
      </c>
      <c r="J4377" s="145">
        <v>15.82</v>
      </c>
    </row>
    <row r="4378" spans="1:10" x14ac:dyDescent="0.25">
      <c r="A4378" s="219" t="s">
        <v>1049</v>
      </c>
      <c r="B4378" s="146" t="s">
        <v>3097</v>
      </c>
      <c r="C4378" s="219" t="s">
        <v>178</v>
      </c>
      <c r="D4378" s="219" t="s">
        <v>3098</v>
      </c>
      <c r="E4378" s="349" t="s">
        <v>1052</v>
      </c>
      <c r="F4378" s="349"/>
      <c r="G4378" s="147" t="s">
        <v>31</v>
      </c>
      <c r="H4378" s="148">
        <v>2</v>
      </c>
      <c r="I4378" s="149">
        <v>89.45</v>
      </c>
      <c r="J4378" s="149">
        <v>178.9</v>
      </c>
    </row>
    <row r="4379" spans="1:10" ht="25.5" x14ac:dyDescent="0.25">
      <c r="A4379" s="219" t="s">
        <v>1049</v>
      </c>
      <c r="B4379" s="146" t="s">
        <v>3099</v>
      </c>
      <c r="C4379" s="219" t="s">
        <v>178</v>
      </c>
      <c r="D4379" s="219" t="s">
        <v>3100</v>
      </c>
      <c r="E4379" s="349" t="s">
        <v>1052</v>
      </c>
      <c r="F4379" s="349"/>
      <c r="G4379" s="147" t="s">
        <v>31</v>
      </c>
      <c r="H4379" s="148">
        <v>1</v>
      </c>
      <c r="I4379" s="149">
        <v>50.91</v>
      </c>
      <c r="J4379" s="149">
        <v>50.91</v>
      </c>
    </row>
    <row r="4380" spans="1:10" x14ac:dyDescent="0.25">
      <c r="A4380" s="219" t="s">
        <v>1049</v>
      </c>
      <c r="B4380" s="146" t="s">
        <v>3101</v>
      </c>
      <c r="C4380" s="219" t="s">
        <v>479</v>
      </c>
      <c r="D4380" s="219" t="s">
        <v>3102</v>
      </c>
      <c r="E4380" s="349" t="s">
        <v>1052</v>
      </c>
      <c r="F4380" s="349"/>
      <c r="G4380" s="147" t="s">
        <v>187</v>
      </c>
      <c r="H4380" s="148">
        <v>9</v>
      </c>
      <c r="I4380" s="149">
        <v>7</v>
      </c>
      <c r="J4380" s="149">
        <v>63</v>
      </c>
    </row>
    <row r="4381" spans="1:10" ht="39.6" customHeight="1" x14ac:dyDescent="0.25">
      <c r="A4381" s="219" t="s">
        <v>1049</v>
      </c>
      <c r="B4381" s="146" t="s">
        <v>3103</v>
      </c>
      <c r="C4381" s="219" t="s">
        <v>479</v>
      </c>
      <c r="D4381" s="219" t="s">
        <v>3104</v>
      </c>
      <c r="E4381" s="349" t="s">
        <v>1052</v>
      </c>
      <c r="F4381" s="349"/>
      <c r="G4381" s="147" t="s">
        <v>187</v>
      </c>
      <c r="H4381" s="148">
        <v>1</v>
      </c>
      <c r="I4381" s="149">
        <v>18.899999999999999</v>
      </c>
      <c r="J4381" s="149">
        <v>18.899999999999999</v>
      </c>
    </row>
    <row r="4382" spans="1:10" x14ac:dyDescent="0.25">
      <c r="A4382" s="219" t="s">
        <v>1049</v>
      </c>
      <c r="B4382" s="146" t="s">
        <v>3105</v>
      </c>
      <c r="C4382" s="219" t="s">
        <v>479</v>
      </c>
      <c r="D4382" s="219" t="s">
        <v>3106</v>
      </c>
      <c r="E4382" s="349" t="s">
        <v>1052</v>
      </c>
      <c r="F4382" s="349"/>
      <c r="G4382" s="147" t="s">
        <v>187</v>
      </c>
      <c r="H4382" s="148">
        <v>2</v>
      </c>
      <c r="I4382" s="149">
        <v>21.9</v>
      </c>
      <c r="J4382" s="149">
        <v>43.8</v>
      </c>
    </row>
    <row r="4383" spans="1:10" ht="25.5" x14ac:dyDescent="0.25">
      <c r="A4383" s="219" t="s">
        <v>1049</v>
      </c>
      <c r="B4383" s="146" t="s">
        <v>3107</v>
      </c>
      <c r="C4383" s="219" t="s">
        <v>178</v>
      </c>
      <c r="D4383" s="219" t="s">
        <v>3108</v>
      </c>
      <c r="E4383" s="349" t="s">
        <v>1160</v>
      </c>
      <c r="F4383" s="349"/>
      <c r="G4383" s="147" t="s">
        <v>31</v>
      </c>
      <c r="H4383" s="148">
        <v>1</v>
      </c>
      <c r="I4383" s="149">
        <v>60</v>
      </c>
      <c r="J4383" s="149">
        <v>60</v>
      </c>
    </row>
    <row r="4384" spans="1:10" x14ac:dyDescent="0.25">
      <c r="A4384" s="219" t="s">
        <v>1049</v>
      </c>
      <c r="B4384" s="146" t="s">
        <v>3068</v>
      </c>
      <c r="C4384" s="219" t="s">
        <v>180</v>
      </c>
      <c r="D4384" s="219" t="s">
        <v>3069</v>
      </c>
      <c r="E4384" s="349" t="s">
        <v>1052</v>
      </c>
      <c r="F4384" s="349"/>
      <c r="G4384" s="147" t="s">
        <v>141</v>
      </c>
      <c r="H4384" s="148">
        <v>2</v>
      </c>
      <c r="I4384" s="149">
        <v>4.7</v>
      </c>
      <c r="J4384" s="149">
        <v>9.4</v>
      </c>
    </row>
    <row r="4385" spans="1:10" x14ac:dyDescent="0.25">
      <c r="A4385" s="219" t="s">
        <v>1049</v>
      </c>
      <c r="B4385" s="146" t="s">
        <v>3070</v>
      </c>
      <c r="C4385" s="219" t="s">
        <v>180</v>
      </c>
      <c r="D4385" s="219" t="s">
        <v>3071</v>
      </c>
      <c r="E4385" s="349" t="s">
        <v>1052</v>
      </c>
      <c r="F4385" s="349"/>
      <c r="G4385" s="147" t="s">
        <v>187</v>
      </c>
      <c r="H4385" s="148">
        <v>15</v>
      </c>
      <c r="I4385" s="149">
        <v>0.76</v>
      </c>
      <c r="J4385" s="149">
        <v>11.4</v>
      </c>
    </row>
    <row r="4386" spans="1:10" x14ac:dyDescent="0.25">
      <c r="A4386" s="219" t="s">
        <v>1049</v>
      </c>
      <c r="B4386" s="146" t="s">
        <v>3109</v>
      </c>
      <c r="C4386" s="219" t="s">
        <v>479</v>
      </c>
      <c r="D4386" s="219" t="s">
        <v>3110</v>
      </c>
      <c r="E4386" s="349" t="s">
        <v>1052</v>
      </c>
      <c r="F4386" s="349"/>
      <c r="G4386" s="147" t="s">
        <v>187</v>
      </c>
      <c r="H4386" s="148">
        <v>1</v>
      </c>
      <c r="I4386" s="149">
        <v>79.38</v>
      </c>
      <c r="J4386" s="149">
        <v>79.38</v>
      </c>
    </row>
    <row r="4387" spans="1:10" ht="14.45" customHeight="1" x14ac:dyDescent="0.25">
      <c r="A4387" s="219" t="s">
        <v>1049</v>
      </c>
      <c r="B4387" s="146" t="s">
        <v>3111</v>
      </c>
      <c r="C4387" s="219" t="s">
        <v>178</v>
      </c>
      <c r="D4387" s="219" t="s">
        <v>3112</v>
      </c>
      <c r="E4387" s="349" t="s">
        <v>1160</v>
      </c>
      <c r="F4387" s="349"/>
      <c r="G4387" s="147" t="s">
        <v>31</v>
      </c>
      <c r="H4387" s="148">
        <v>1</v>
      </c>
      <c r="I4387" s="149">
        <v>1362.19</v>
      </c>
      <c r="J4387" s="149">
        <v>1362.19</v>
      </c>
    </row>
    <row r="4388" spans="1:10" x14ac:dyDescent="0.25">
      <c r="A4388" s="217"/>
      <c r="B4388" s="217"/>
      <c r="C4388" s="217"/>
      <c r="D4388" s="217"/>
      <c r="E4388" s="217" t="s">
        <v>1053</v>
      </c>
      <c r="F4388" s="150">
        <v>29.8</v>
      </c>
      <c r="G4388" s="217" t="s">
        <v>1054</v>
      </c>
      <c r="H4388" s="150">
        <v>0</v>
      </c>
      <c r="I4388" s="217" t="s">
        <v>1055</v>
      </c>
      <c r="J4388" s="150">
        <v>29.8</v>
      </c>
    </row>
    <row r="4389" spans="1:10" x14ac:dyDescent="0.25">
      <c r="A4389" s="217"/>
      <c r="B4389" s="217"/>
      <c r="C4389" s="217"/>
      <c r="D4389" s="217"/>
      <c r="E4389" s="217" t="s">
        <v>2581</v>
      </c>
      <c r="F4389" s="150">
        <v>0</v>
      </c>
      <c r="G4389" s="217"/>
      <c r="H4389" s="351" t="s">
        <v>2582</v>
      </c>
      <c r="I4389" s="351"/>
      <c r="J4389" s="150">
        <v>1914.72</v>
      </c>
    </row>
    <row r="4390" spans="1:10" x14ac:dyDescent="0.25">
      <c r="A4390" s="161"/>
      <c r="B4390" s="161"/>
      <c r="C4390" s="161"/>
      <c r="D4390" s="161"/>
      <c r="E4390" s="161"/>
      <c r="F4390" s="161"/>
      <c r="G4390" s="161" t="s">
        <v>1056</v>
      </c>
      <c r="H4390" s="260">
        <v>10</v>
      </c>
      <c r="I4390" s="161" t="s">
        <v>1057</v>
      </c>
      <c r="J4390" s="162">
        <v>19147.2</v>
      </c>
    </row>
    <row r="4391" spans="1:10" ht="14.45" customHeight="1" x14ac:dyDescent="0.25">
      <c r="A4391" s="222" t="s">
        <v>2175</v>
      </c>
      <c r="B4391" s="222"/>
      <c r="C4391" s="222"/>
      <c r="D4391" s="222" t="s">
        <v>30</v>
      </c>
      <c r="E4391" s="222"/>
      <c r="F4391" s="371"/>
      <c r="G4391" s="372"/>
      <c r="H4391" s="166"/>
      <c r="I4391" s="222"/>
      <c r="J4391" s="167">
        <v>159580.93</v>
      </c>
    </row>
    <row r="4392" spans="1:10" ht="14.45" customHeight="1" x14ac:dyDescent="0.25">
      <c r="A4392" s="218" t="s">
        <v>298</v>
      </c>
      <c r="B4392" s="139" t="s">
        <v>1029</v>
      </c>
      <c r="C4392" s="218" t="s">
        <v>1030</v>
      </c>
      <c r="D4392" s="218" t="s">
        <v>1031</v>
      </c>
      <c r="E4392" s="367" t="s">
        <v>1032</v>
      </c>
      <c r="F4392" s="368"/>
      <c r="G4392" s="140" t="s">
        <v>1033</v>
      </c>
      <c r="H4392" s="139" t="s">
        <v>1034</v>
      </c>
      <c r="I4392" s="139" t="s">
        <v>1035</v>
      </c>
      <c r="J4392" s="139" t="s">
        <v>1036</v>
      </c>
    </row>
    <row r="4393" spans="1:10" ht="26.45" customHeight="1" x14ac:dyDescent="0.25">
      <c r="A4393" s="220" t="s">
        <v>1037</v>
      </c>
      <c r="B4393" s="136" t="s">
        <v>774</v>
      </c>
      <c r="C4393" s="220" t="s">
        <v>180</v>
      </c>
      <c r="D4393" s="220" t="s">
        <v>775</v>
      </c>
      <c r="E4393" s="369" t="s">
        <v>1759</v>
      </c>
      <c r="F4393" s="370"/>
      <c r="G4393" s="137" t="s">
        <v>179</v>
      </c>
      <c r="H4393" s="141">
        <v>1</v>
      </c>
      <c r="I4393" s="138">
        <v>5.22</v>
      </c>
      <c r="J4393" s="138">
        <v>5.22</v>
      </c>
    </row>
    <row r="4394" spans="1:10" ht="25.5" x14ac:dyDescent="0.25">
      <c r="A4394" s="221" t="s">
        <v>1039</v>
      </c>
      <c r="B4394" s="142" t="s">
        <v>1760</v>
      </c>
      <c r="C4394" s="221" t="s">
        <v>180</v>
      </c>
      <c r="D4394" s="221" t="s">
        <v>1761</v>
      </c>
      <c r="E4394" s="365" t="s">
        <v>1042</v>
      </c>
      <c r="F4394" s="366"/>
      <c r="G4394" s="143" t="s">
        <v>1043</v>
      </c>
      <c r="H4394" s="144">
        <v>0.2</v>
      </c>
      <c r="I4394" s="145">
        <v>20.79</v>
      </c>
      <c r="J4394" s="145">
        <v>4.1500000000000004</v>
      </c>
    </row>
    <row r="4395" spans="1:10" x14ac:dyDescent="0.25">
      <c r="A4395" s="219" t="s">
        <v>1049</v>
      </c>
      <c r="B4395" s="146" t="s">
        <v>2162</v>
      </c>
      <c r="C4395" s="219" t="s">
        <v>180</v>
      </c>
      <c r="D4395" s="219" t="s">
        <v>2163</v>
      </c>
      <c r="E4395" s="374" t="s">
        <v>1052</v>
      </c>
      <c r="F4395" s="375"/>
      <c r="G4395" s="147" t="s">
        <v>179</v>
      </c>
      <c r="H4395" s="148">
        <v>1.1000000000000001</v>
      </c>
      <c r="I4395" s="149">
        <v>0.98</v>
      </c>
      <c r="J4395" s="149">
        <v>1.07</v>
      </c>
    </row>
    <row r="4396" spans="1:10" x14ac:dyDescent="0.25">
      <c r="A4396" s="217"/>
      <c r="B4396" s="217"/>
      <c r="C4396" s="217"/>
      <c r="D4396" s="217"/>
      <c r="E4396" s="217" t="s">
        <v>1053</v>
      </c>
      <c r="F4396" s="150">
        <v>3.45</v>
      </c>
      <c r="G4396" s="217" t="s">
        <v>1054</v>
      </c>
      <c r="H4396" s="150">
        <v>0</v>
      </c>
      <c r="I4396" s="217" t="s">
        <v>1055</v>
      </c>
      <c r="J4396" s="150">
        <v>3.45</v>
      </c>
    </row>
    <row r="4397" spans="1:10" ht="14.45" customHeight="1" x14ac:dyDescent="0.25">
      <c r="A4397" s="217"/>
      <c r="B4397" s="217"/>
      <c r="C4397" s="217"/>
      <c r="D4397" s="217"/>
      <c r="E4397" s="217" t="s">
        <v>2581</v>
      </c>
      <c r="F4397" s="150">
        <v>0</v>
      </c>
      <c r="G4397" s="217"/>
      <c r="H4397" s="351" t="s">
        <v>2582</v>
      </c>
      <c r="I4397" s="351"/>
      <c r="J4397" s="150">
        <v>5.22</v>
      </c>
    </row>
    <row r="4398" spans="1:10" ht="15.75" thickBot="1" x14ac:dyDescent="0.3">
      <c r="A4398" s="161"/>
      <c r="B4398" s="161"/>
      <c r="C4398" s="161"/>
      <c r="D4398" s="161"/>
      <c r="E4398" s="161"/>
      <c r="F4398" s="161"/>
      <c r="G4398" s="161" t="s">
        <v>1056</v>
      </c>
      <c r="H4398" s="151">
        <v>493.19</v>
      </c>
      <c r="I4398" s="161" t="s">
        <v>1057</v>
      </c>
      <c r="J4398" s="162">
        <v>2574.4499999999998</v>
      </c>
    </row>
    <row r="4399" spans="1:10" ht="15.75" thickTop="1" x14ac:dyDescent="0.25">
      <c r="A4399" s="152"/>
      <c r="B4399" s="152"/>
      <c r="C4399" s="152"/>
      <c r="D4399" s="152"/>
      <c r="E4399" s="152"/>
      <c r="F4399" s="152"/>
      <c r="G4399" s="152"/>
      <c r="H4399" s="152"/>
      <c r="I4399" s="152"/>
      <c r="J4399" s="152"/>
    </row>
    <row r="4400" spans="1:10" x14ac:dyDescent="0.25">
      <c r="A4400" s="218" t="s">
        <v>299</v>
      </c>
      <c r="B4400" s="139" t="s">
        <v>1029</v>
      </c>
      <c r="C4400" s="218" t="s">
        <v>1030</v>
      </c>
      <c r="D4400" s="218" t="s">
        <v>1031</v>
      </c>
      <c r="E4400" s="367" t="s">
        <v>1032</v>
      </c>
      <c r="F4400" s="368"/>
      <c r="G4400" s="140" t="s">
        <v>1033</v>
      </c>
      <c r="H4400" s="139" t="s">
        <v>1034</v>
      </c>
      <c r="I4400" s="139" t="s">
        <v>1035</v>
      </c>
      <c r="J4400" s="139" t="s">
        <v>1036</v>
      </c>
    </row>
    <row r="4401" spans="1:10" ht="26.45" customHeight="1" x14ac:dyDescent="0.25">
      <c r="A4401" s="220" t="s">
        <v>1037</v>
      </c>
      <c r="B4401" s="136" t="s">
        <v>196</v>
      </c>
      <c r="C4401" s="220" t="s">
        <v>180</v>
      </c>
      <c r="D4401" s="220" t="s">
        <v>776</v>
      </c>
      <c r="E4401" s="369" t="s">
        <v>1078</v>
      </c>
      <c r="F4401" s="370"/>
      <c r="G4401" s="137" t="s">
        <v>179</v>
      </c>
      <c r="H4401" s="141">
        <v>1</v>
      </c>
      <c r="I4401" s="138">
        <v>20.13</v>
      </c>
      <c r="J4401" s="138">
        <v>20.13</v>
      </c>
    </row>
    <row r="4402" spans="1:10" ht="38.25" x14ac:dyDescent="0.25">
      <c r="A4402" s="221" t="s">
        <v>1039</v>
      </c>
      <c r="B4402" s="142" t="s">
        <v>199</v>
      </c>
      <c r="C4402" s="221" t="s">
        <v>180</v>
      </c>
      <c r="D4402" s="221" t="s">
        <v>200</v>
      </c>
      <c r="E4402" s="365" t="s">
        <v>1078</v>
      </c>
      <c r="F4402" s="366"/>
      <c r="G4402" s="143" t="s">
        <v>184</v>
      </c>
      <c r="H4402" s="144">
        <v>5.6500000000000002E-2</v>
      </c>
      <c r="I4402" s="145">
        <v>237.15</v>
      </c>
      <c r="J4402" s="145">
        <v>13.39</v>
      </c>
    </row>
    <row r="4403" spans="1:10" ht="25.5" x14ac:dyDescent="0.25">
      <c r="A4403" s="221" t="s">
        <v>1039</v>
      </c>
      <c r="B4403" s="142" t="s">
        <v>1298</v>
      </c>
      <c r="C4403" s="221" t="s">
        <v>180</v>
      </c>
      <c r="D4403" s="221" t="s">
        <v>1299</v>
      </c>
      <c r="E4403" s="365" t="s">
        <v>1042</v>
      </c>
      <c r="F4403" s="366"/>
      <c r="G4403" s="143" t="s">
        <v>1043</v>
      </c>
      <c r="H4403" s="144">
        <v>0.27179999999999999</v>
      </c>
      <c r="I4403" s="145">
        <v>20.81</v>
      </c>
      <c r="J4403" s="145">
        <v>5.65</v>
      </c>
    </row>
    <row r="4404" spans="1:10" ht="25.5" x14ac:dyDescent="0.25">
      <c r="A4404" s="221" t="s">
        <v>1039</v>
      </c>
      <c r="B4404" s="142" t="s">
        <v>1063</v>
      </c>
      <c r="C4404" s="221" t="s">
        <v>180</v>
      </c>
      <c r="D4404" s="221" t="s">
        <v>1064</v>
      </c>
      <c r="E4404" s="365" t="s">
        <v>1042</v>
      </c>
      <c r="F4404" s="366"/>
      <c r="G4404" s="143" t="s">
        <v>1043</v>
      </c>
      <c r="H4404" s="144">
        <v>7.4099999999999999E-2</v>
      </c>
      <c r="I4404" s="145">
        <v>14.76</v>
      </c>
      <c r="J4404" s="145">
        <v>1.0900000000000001</v>
      </c>
    </row>
    <row r="4405" spans="1:10" x14ac:dyDescent="0.25">
      <c r="A4405" s="217"/>
      <c r="B4405" s="217"/>
      <c r="C4405" s="217"/>
      <c r="D4405" s="217"/>
      <c r="E4405" s="217" t="s">
        <v>1053</v>
      </c>
      <c r="F4405" s="150">
        <v>7.97</v>
      </c>
      <c r="G4405" s="217" t="s">
        <v>1054</v>
      </c>
      <c r="H4405" s="150">
        <v>0</v>
      </c>
      <c r="I4405" s="217" t="s">
        <v>1055</v>
      </c>
      <c r="J4405" s="150">
        <v>7.97</v>
      </c>
    </row>
    <row r="4406" spans="1:10" ht="14.45" customHeight="1" x14ac:dyDescent="0.25">
      <c r="A4406" s="217"/>
      <c r="B4406" s="217"/>
      <c r="C4406" s="217"/>
      <c r="D4406" s="217"/>
      <c r="E4406" s="217" t="s">
        <v>2581</v>
      </c>
      <c r="F4406" s="150">
        <v>0</v>
      </c>
      <c r="G4406" s="217"/>
      <c r="H4406" s="351" t="s">
        <v>2582</v>
      </c>
      <c r="I4406" s="351"/>
      <c r="J4406" s="150">
        <v>20.13</v>
      </c>
    </row>
    <row r="4407" spans="1:10" ht="15.75" thickBot="1" x14ac:dyDescent="0.3">
      <c r="A4407" s="161"/>
      <c r="B4407" s="161"/>
      <c r="C4407" s="161"/>
      <c r="D4407" s="161"/>
      <c r="E4407" s="161"/>
      <c r="F4407" s="161"/>
      <c r="G4407" s="161" t="s">
        <v>1056</v>
      </c>
      <c r="H4407" s="151">
        <v>493.19</v>
      </c>
      <c r="I4407" s="161" t="s">
        <v>1057</v>
      </c>
      <c r="J4407" s="162">
        <v>9927.91</v>
      </c>
    </row>
    <row r="4408" spans="1:10" ht="15.75" thickTop="1" x14ac:dyDescent="0.25">
      <c r="A4408" s="152"/>
      <c r="B4408" s="152"/>
      <c r="C4408" s="152"/>
      <c r="D4408" s="152"/>
      <c r="E4408" s="152"/>
      <c r="F4408" s="152"/>
      <c r="G4408" s="152"/>
      <c r="H4408" s="152"/>
      <c r="I4408" s="152"/>
      <c r="J4408" s="152"/>
    </row>
    <row r="4409" spans="1:10" x14ac:dyDescent="0.25">
      <c r="A4409" s="218" t="s">
        <v>2984</v>
      </c>
      <c r="B4409" s="139" t="s">
        <v>1029</v>
      </c>
      <c r="C4409" s="218" t="s">
        <v>1030</v>
      </c>
      <c r="D4409" s="218" t="s">
        <v>1031</v>
      </c>
      <c r="E4409" s="367" t="s">
        <v>1032</v>
      </c>
      <c r="F4409" s="368"/>
      <c r="G4409" s="140" t="s">
        <v>1033</v>
      </c>
      <c r="H4409" s="139" t="s">
        <v>1034</v>
      </c>
      <c r="I4409" s="139" t="s">
        <v>1035</v>
      </c>
      <c r="J4409" s="139" t="s">
        <v>1036</v>
      </c>
    </row>
    <row r="4410" spans="1:10" ht="38.25" x14ac:dyDescent="0.25">
      <c r="A4410" s="220" t="s">
        <v>1037</v>
      </c>
      <c r="B4410" s="136" t="s">
        <v>777</v>
      </c>
      <c r="C4410" s="220" t="s">
        <v>180</v>
      </c>
      <c r="D4410" s="220" t="s">
        <v>778</v>
      </c>
      <c r="E4410" s="369" t="s">
        <v>1202</v>
      </c>
      <c r="F4410" s="370"/>
      <c r="G4410" s="137" t="s">
        <v>179</v>
      </c>
      <c r="H4410" s="141">
        <v>1</v>
      </c>
      <c r="I4410" s="138">
        <v>28.21</v>
      </c>
      <c r="J4410" s="138">
        <v>28.21</v>
      </c>
    </row>
    <row r="4411" spans="1:10" ht="14.45" customHeight="1" x14ac:dyDescent="0.25">
      <c r="A4411" s="221" t="s">
        <v>1039</v>
      </c>
      <c r="B4411" s="142" t="s">
        <v>2182</v>
      </c>
      <c r="C4411" s="221" t="s">
        <v>180</v>
      </c>
      <c r="D4411" s="221" t="s">
        <v>2985</v>
      </c>
      <c r="E4411" s="365" t="s">
        <v>1042</v>
      </c>
      <c r="F4411" s="366"/>
      <c r="G4411" s="143" t="s">
        <v>184</v>
      </c>
      <c r="H4411" s="144">
        <v>4.3099999999999999E-2</v>
      </c>
      <c r="I4411" s="145">
        <v>356.57</v>
      </c>
      <c r="J4411" s="145">
        <v>15.36</v>
      </c>
    </row>
    <row r="4412" spans="1:10" ht="25.5" x14ac:dyDescent="0.25">
      <c r="A4412" s="221" t="s">
        <v>1039</v>
      </c>
      <c r="B4412" s="142" t="s">
        <v>1298</v>
      </c>
      <c r="C4412" s="221" t="s">
        <v>180</v>
      </c>
      <c r="D4412" s="221" t="s">
        <v>1299</v>
      </c>
      <c r="E4412" s="365" t="s">
        <v>1042</v>
      </c>
      <c r="F4412" s="366"/>
      <c r="G4412" s="143" t="s">
        <v>1043</v>
      </c>
      <c r="H4412" s="144">
        <v>0.33</v>
      </c>
      <c r="I4412" s="145">
        <v>20.81</v>
      </c>
      <c r="J4412" s="145">
        <v>6.86</v>
      </c>
    </row>
    <row r="4413" spans="1:10" ht="25.5" x14ac:dyDescent="0.25">
      <c r="A4413" s="172" t="s">
        <v>1039</v>
      </c>
      <c r="B4413" s="142" t="s">
        <v>1063</v>
      </c>
      <c r="C4413" s="172" t="s">
        <v>180</v>
      </c>
      <c r="D4413" s="172" t="s">
        <v>1064</v>
      </c>
      <c r="E4413" s="350" t="s">
        <v>1042</v>
      </c>
      <c r="F4413" s="350"/>
      <c r="G4413" s="143" t="s">
        <v>1043</v>
      </c>
      <c r="H4413" s="144">
        <v>0.16500000000000001</v>
      </c>
      <c r="I4413" s="145">
        <v>14.76</v>
      </c>
      <c r="J4413" s="145">
        <v>2.4300000000000002</v>
      </c>
    </row>
    <row r="4414" spans="1:10" ht="25.5" x14ac:dyDescent="0.25">
      <c r="A4414" s="173" t="s">
        <v>1049</v>
      </c>
      <c r="B4414" s="146" t="s">
        <v>2127</v>
      </c>
      <c r="C4414" s="173" t="s">
        <v>180</v>
      </c>
      <c r="D4414" s="173" t="s">
        <v>2128</v>
      </c>
      <c r="E4414" s="349" t="s">
        <v>1052</v>
      </c>
      <c r="F4414" s="349"/>
      <c r="G4414" s="147" t="s">
        <v>1070</v>
      </c>
      <c r="H4414" s="148">
        <v>0.435</v>
      </c>
      <c r="I4414" s="149">
        <v>7.75</v>
      </c>
      <c r="J4414" s="149">
        <v>3.37</v>
      </c>
    </row>
    <row r="4415" spans="1:10" x14ac:dyDescent="0.25">
      <c r="A4415" s="173" t="s">
        <v>1049</v>
      </c>
      <c r="B4415" s="146" t="s">
        <v>1559</v>
      </c>
      <c r="C4415" s="173" t="s">
        <v>180</v>
      </c>
      <c r="D4415" s="173" t="s">
        <v>1560</v>
      </c>
      <c r="E4415" s="349" t="s">
        <v>1052</v>
      </c>
      <c r="F4415" s="349"/>
      <c r="G4415" s="147" t="s">
        <v>144</v>
      </c>
      <c r="H4415" s="148">
        <v>0.5</v>
      </c>
      <c r="I4415" s="149">
        <v>0.39</v>
      </c>
      <c r="J4415" s="149">
        <v>0.19</v>
      </c>
    </row>
    <row r="4416" spans="1:10" x14ac:dyDescent="0.25">
      <c r="A4416" s="169"/>
      <c r="B4416" s="169"/>
      <c r="C4416" s="169"/>
      <c r="D4416" s="169"/>
      <c r="E4416" s="169" t="s">
        <v>1053</v>
      </c>
      <c r="F4416" s="150">
        <v>10.61</v>
      </c>
      <c r="G4416" s="169" t="s">
        <v>1054</v>
      </c>
      <c r="H4416" s="150">
        <v>0</v>
      </c>
      <c r="I4416" s="169" t="s">
        <v>1055</v>
      </c>
      <c r="J4416" s="150">
        <v>10.61</v>
      </c>
    </row>
    <row r="4417" spans="1:10" x14ac:dyDescent="0.25">
      <c r="A4417" s="169"/>
      <c r="B4417" s="169"/>
      <c r="C4417" s="169"/>
      <c r="D4417" s="169"/>
      <c r="E4417" s="169" t="s">
        <v>2581</v>
      </c>
      <c r="F4417" s="150">
        <v>0</v>
      </c>
      <c r="G4417" s="169"/>
      <c r="H4417" s="351" t="s">
        <v>2582</v>
      </c>
      <c r="I4417" s="351"/>
      <c r="J4417" s="150">
        <v>28.21</v>
      </c>
    </row>
    <row r="4418" spans="1:10" ht="15.75" thickBot="1" x14ac:dyDescent="0.3">
      <c r="A4418" s="161"/>
      <c r="B4418" s="161"/>
      <c r="C4418" s="161"/>
      <c r="D4418" s="161"/>
      <c r="E4418" s="161"/>
      <c r="F4418" s="161"/>
      <c r="G4418" s="161" t="s">
        <v>1056</v>
      </c>
      <c r="H4418" s="151">
        <v>833.13</v>
      </c>
      <c r="I4418" s="161" t="s">
        <v>1057</v>
      </c>
      <c r="J4418" s="162">
        <v>23502.59</v>
      </c>
    </row>
    <row r="4419" spans="1:10" ht="15.75" thickTop="1" x14ac:dyDescent="0.25">
      <c r="A4419" s="152"/>
      <c r="B4419" s="152"/>
      <c r="C4419" s="152"/>
      <c r="D4419" s="152"/>
      <c r="E4419" s="152"/>
      <c r="F4419" s="152"/>
      <c r="G4419" s="152"/>
      <c r="H4419" s="152"/>
      <c r="I4419" s="152"/>
      <c r="J4419" s="152"/>
    </row>
    <row r="4420" spans="1:10" x14ac:dyDescent="0.25">
      <c r="A4420" s="170" t="s">
        <v>2986</v>
      </c>
      <c r="B4420" s="139" t="s">
        <v>1029</v>
      </c>
      <c r="C4420" s="170" t="s">
        <v>1030</v>
      </c>
      <c r="D4420" s="170" t="s">
        <v>1031</v>
      </c>
      <c r="E4420" s="352" t="s">
        <v>1032</v>
      </c>
      <c r="F4420" s="352"/>
      <c r="G4420" s="140" t="s">
        <v>1033</v>
      </c>
      <c r="H4420" s="139" t="s">
        <v>1034</v>
      </c>
      <c r="I4420" s="139" t="s">
        <v>1035</v>
      </c>
      <c r="J4420" s="139" t="s">
        <v>1036</v>
      </c>
    </row>
    <row r="4421" spans="1:10" ht="38.25" x14ac:dyDescent="0.25">
      <c r="A4421" s="171" t="s">
        <v>1037</v>
      </c>
      <c r="B4421" s="136" t="s">
        <v>779</v>
      </c>
      <c r="C4421" s="171" t="s">
        <v>180</v>
      </c>
      <c r="D4421" s="171" t="s">
        <v>780</v>
      </c>
      <c r="E4421" s="353" t="s">
        <v>1202</v>
      </c>
      <c r="F4421" s="353"/>
      <c r="G4421" s="137" t="s">
        <v>179</v>
      </c>
      <c r="H4421" s="141">
        <v>1</v>
      </c>
      <c r="I4421" s="138">
        <v>36.67</v>
      </c>
      <c r="J4421" s="138">
        <v>36.67</v>
      </c>
    </row>
    <row r="4422" spans="1:10" ht="38.25" x14ac:dyDescent="0.25">
      <c r="A4422" s="172" t="s">
        <v>1039</v>
      </c>
      <c r="B4422" s="142" t="s">
        <v>2182</v>
      </c>
      <c r="C4422" s="172" t="s">
        <v>180</v>
      </c>
      <c r="D4422" s="172" t="s">
        <v>2985</v>
      </c>
      <c r="E4422" s="350" t="s">
        <v>1042</v>
      </c>
      <c r="F4422" s="350"/>
      <c r="G4422" s="143" t="s">
        <v>184</v>
      </c>
      <c r="H4422" s="144">
        <v>4.3099999999999999E-2</v>
      </c>
      <c r="I4422" s="145">
        <v>356.57</v>
      </c>
      <c r="J4422" s="145">
        <v>15.36</v>
      </c>
    </row>
    <row r="4423" spans="1:10" ht="25.5" x14ac:dyDescent="0.25">
      <c r="A4423" s="172" t="s">
        <v>1039</v>
      </c>
      <c r="B4423" s="142" t="s">
        <v>1298</v>
      </c>
      <c r="C4423" s="172" t="s">
        <v>180</v>
      </c>
      <c r="D4423" s="172" t="s">
        <v>1299</v>
      </c>
      <c r="E4423" s="350" t="s">
        <v>1042</v>
      </c>
      <c r="F4423" s="350"/>
      <c r="G4423" s="143" t="s">
        <v>1043</v>
      </c>
      <c r="H4423" s="144">
        <v>0.63</v>
      </c>
      <c r="I4423" s="145">
        <v>20.81</v>
      </c>
      <c r="J4423" s="145">
        <v>13.11</v>
      </c>
    </row>
    <row r="4424" spans="1:10" ht="25.5" x14ac:dyDescent="0.25">
      <c r="A4424" s="172" t="s">
        <v>1039</v>
      </c>
      <c r="B4424" s="142" t="s">
        <v>1063</v>
      </c>
      <c r="C4424" s="172" t="s">
        <v>180</v>
      </c>
      <c r="D4424" s="172" t="s">
        <v>1064</v>
      </c>
      <c r="E4424" s="350" t="s">
        <v>1042</v>
      </c>
      <c r="F4424" s="350"/>
      <c r="G4424" s="143" t="s">
        <v>1043</v>
      </c>
      <c r="H4424" s="144">
        <v>0.315</v>
      </c>
      <c r="I4424" s="145">
        <v>14.76</v>
      </c>
      <c r="J4424" s="145">
        <v>4.6399999999999997</v>
      </c>
    </row>
    <row r="4425" spans="1:10" ht="25.5" x14ac:dyDescent="0.25">
      <c r="A4425" s="173" t="s">
        <v>1049</v>
      </c>
      <c r="B4425" s="146" t="s">
        <v>2127</v>
      </c>
      <c r="C4425" s="173" t="s">
        <v>180</v>
      </c>
      <c r="D4425" s="173" t="s">
        <v>2128</v>
      </c>
      <c r="E4425" s="349" t="s">
        <v>1052</v>
      </c>
      <c r="F4425" s="349"/>
      <c r="G4425" s="147" t="s">
        <v>1070</v>
      </c>
      <c r="H4425" s="148">
        <v>0.435</v>
      </c>
      <c r="I4425" s="149">
        <v>7.75</v>
      </c>
      <c r="J4425" s="149">
        <v>3.37</v>
      </c>
    </row>
    <row r="4426" spans="1:10" x14ac:dyDescent="0.25">
      <c r="A4426" s="173" t="s">
        <v>1049</v>
      </c>
      <c r="B4426" s="146" t="s">
        <v>1559</v>
      </c>
      <c r="C4426" s="173" t="s">
        <v>180</v>
      </c>
      <c r="D4426" s="173" t="s">
        <v>1560</v>
      </c>
      <c r="E4426" s="349" t="s">
        <v>1052</v>
      </c>
      <c r="F4426" s="349"/>
      <c r="G4426" s="147" t="s">
        <v>144</v>
      </c>
      <c r="H4426" s="148">
        <v>0.5</v>
      </c>
      <c r="I4426" s="149">
        <v>0.39</v>
      </c>
      <c r="J4426" s="149">
        <v>0.19</v>
      </c>
    </row>
    <row r="4427" spans="1:10" x14ac:dyDescent="0.25">
      <c r="A4427" s="169"/>
      <c r="B4427" s="169"/>
      <c r="C4427" s="169"/>
      <c r="D4427" s="169"/>
      <c r="E4427" s="169" t="s">
        <v>1053</v>
      </c>
      <c r="F4427" s="150">
        <v>17.5</v>
      </c>
      <c r="G4427" s="169" t="s">
        <v>1054</v>
      </c>
      <c r="H4427" s="150">
        <v>0</v>
      </c>
      <c r="I4427" s="169" t="s">
        <v>1055</v>
      </c>
      <c r="J4427" s="150">
        <v>17.5</v>
      </c>
    </row>
    <row r="4428" spans="1:10" x14ac:dyDescent="0.25">
      <c r="A4428" s="169"/>
      <c r="B4428" s="169"/>
      <c r="C4428" s="169"/>
      <c r="D4428" s="169"/>
      <c r="E4428" s="169" t="s">
        <v>2581</v>
      </c>
      <c r="F4428" s="150">
        <v>0</v>
      </c>
      <c r="G4428" s="169"/>
      <c r="H4428" s="351" t="s">
        <v>2582</v>
      </c>
      <c r="I4428" s="351"/>
      <c r="J4428" s="150">
        <v>36.67</v>
      </c>
    </row>
    <row r="4429" spans="1:10" ht="15.75" thickBot="1" x14ac:dyDescent="0.3">
      <c r="A4429" s="161"/>
      <c r="B4429" s="161"/>
      <c r="C4429" s="161"/>
      <c r="D4429" s="161"/>
      <c r="E4429" s="161"/>
      <c r="F4429" s="161"/>
      <c r="G4429" s="161" t="s">
        <v>1056</v>
      </c>
      <c r="H4429" s="151">
        <v>264.11</v>
      </c>
      <c r="I4429" s="161" t="s">
        <v>1057</v>
      </c>
      <c r="J4429" s="162">
        <v>9684.91</v>
      </c>
    </row>
    <row r="4430" spans="1:10" ht="15.75" thickTop="1" x14ac:dyDescent="0.25">
      <c r="A4430" s="152"/>
      <c r="B4430" s="152"/>
      <c r="C4430" s="152"/>
      <c r="D4430" s="152"/>
      <c r="E4430" s="152"/>
      <c r="F4430" s="152"/>
      <c r="G4430" s="152"/>
      <c r="H4430" s="152"/>
      <c r="I4430" s="152"/>
      <c r="J4430" s="152"/>
    </row>
    <row r="4431" spans="1:10" x14ac:dyDescent="0.25">
      <c r="A4431" s="170" t="s">
        <v>2987</v>
      </c>
      <c r="B4431" s="139" t="s">
        <v>1029</v>
      </c>
      <c r="C4431" s="170" t="s">
        <v>1030</v>
      </c>
      <c r="D4431" s="170" t="s">
        <v>1031</v>
      </c>
      <c r="E4431" s="352" t="s">
        <v>1032</v>
      </c>
      <c r="F4431" s="352"/>
      <c r="G4431" s="140" t="s">
        <v>1033</v>
      </c>
      <c r="H4431" s="139" t="s">
        <v>1034</v>
      </c>
      <c r="I4431" s="139" t="s">
        <v>1035</v>
      </c>
      <c r="J4431" s="139" t="s">
        <v>1036</v>
      </c>
    </row>
    <row r="4432" spans="1:10" ht="38.25" x14ac:dyDescent="0.25">
      <c r="A4432" s="171" t="s">
        <v>1037</v>
      </c>
      <c r="B4432" s="136" t="s">
        <v>781</v>
      </c>
      <c r="C4432" s="171" t="s">
        <v>186</v>
      </c>
      <c r="D4432" s="171" t="s">
        <v>2409</v>
      </c>
      <c r="E4432" s="353" t="s">
        <v>1263</v>
      </c>
      <c r="F4432" s="353"/>
      <c r="G4432" s="137" t="s">
        <v>179</v>
      </c>
      <c r="H4432" s="141">
        <v>1</v>
      </c>
      <c r="I4432" s="138">
        <v>74.989999999999995</v>
      </c>
      <c r="J4432" s="138">
        <v>74.989999999999995</v>
      </c>
    </row>
    <row r="4433" spans="1:10" ht="25.5" x14ac:dyDescent="0.25">
      <c r="A4433" s="172" t="s">
        <v>1039</v>
      </c>
      <c r="B4433" s="142" t="s">
        <v>1333</v>
      </c>
      <c r="C4433" s="172" t="s">
        <v>186</v>
      </c>
      <c r="D4433" s="172" t="s">
        <v>1064</v>
      </c>
      <c r="E4433" s="350" t="s">
        <v>1263</v>
      </c>
      <c r="F4433" s="350"/>
      <c r="G4433" s="143" t="s">
        <v>2649</v>
      </c>
      <c r="H4433" s="144">
        <v>0.3</v>
      </c>
      <c r="I4433" s="145">
        <v>18.36</v>
      </c>
      <c r="J4433" s="145">
        <v>5.5</v>
      </c>
    </row>
    <row r="4434" spans="1:10" ht="26.45" customHeight="1" x14ac:dyDescent="0.25">
      <c r="A4434" s="173" t="s">
        <v>1049</v>
      </c>
      <c r="B4434" s="146" t="s">
        <v>2897</v>
      </c>
      <c r="C4434" s="173" t="s">
        <v>186</v>
      </c>
      <c r="D4434" s="173" t="s">
        <v>2898</v>
      </c>
      <c r="E4434" s="349" t="s">
        <v>1052</v>
      </c>
      <c r="F4434" s="349"/>
      <c r="G4434" s="147" t="s">
        <v>184</v>
      </c>
      <c r="H4434" s="148">
        <v>0.04</v>
      </c>
      <c r="I4434" s="149">
        <v>64.900000000000006</v>
      </c>
      <c r="J4434" s="149">
        <v>2.59</v>
      </c>
    </row>
    <row r="4435" spans="1:10" ht="25.5" x14ac:dyDescent="0.25">
      <c r="A4435" s="173" t="s">
        <v>1049</v>
      </c>
      <c r="B4435" s="146" t="s">
        <v>2901</v>
      </c>
      <c r="C4435" s="173" t="s">
        <v>186</v>
      </c>
      <c r="D4435" s="173" t="s">
        <v>2902</v>
      </c>
      <c r="E4435" s="349" t="s">
        <v>1052</v>
      </c>
      <c r="F4435" s="349"/>
      <c r="G4435" s="147" t="s">
        <v>950</v>
      </c>
      <c r="H4435" s="148">
        <v>18</v>
      </c>
      <c r="I4435" s="149">
        <v>0.36</v>
      </c>
      <c r="J4435" s="149">
        <v>6.48</v>
      </c>
    </row>
    <row r="4436" spans="1:10" ht="25.5" x14ac:dyDescent="0.25">
      <c r="A4436" s="173" t="s">
        <v>1049</v>
      </c>
      <c r="B4436" s="146" t="s">
        <v>2988</v>
      </c>
      <c r="C4436" s="173" t="s">
        <v>186</v>
      </c>
      <c r="D4436" s="173" t="s">
        <v>2989</v>
      </c>
      <c r="E4436" s="349" t="s">
        <v>1052</v>
      </c>
      <c r="F4436" s="349"/>
      <c r="G4436" s="147" t="s">
        <v>748</v>
      </c>
      <c r="H4436" s="148">
        <v>2.2000000000000002</v>
      </c>
      <c r="I4436" s="149">
        <v>1.1000000000000001</v>
      </c>
      <c r="J4436" s="149">
        <v>2.42</v>
      </c>
    </row>
    <row r="4437" spans="1:10" ht="38.25" x14ac:dyDescent="0.25">
      <c r="A4437" s="173" t="s">
        <v>1049</v>
      </c>
      <c r="B4437" s="146" t="s">
        <v>2990</v>
      </c>
      <c r="C4437" s="173" t="s">
        <v>186</v>
      </c>
      <c r="D4437" s="173" t="s">
        <v>2991</v>
      </c>
      <c r="E4437" s="349" t="s">
        <v>1052</v>
      </c>
      <c r="F4437" s="349"/>
      <c r="G4437" s="147" t="s">
        <v>179</v>
      </c>
      <c r="H4437" s="148">
        <v>1</v>
      </c>
      <c r="I4437" s="149">
        <v>58</v>
      </c>
      <c r="J4437" s="149">
        <v>58</v>
      </c>
    </row>
    <row r="4438" spans="1:10" ht="14.45" customHeight="1" x14ac:dyDescent="0.25">
      <c r="A4438" s="169"/>
      <c r="B4438" s="169"/>
      <c r="C4438" s="169"/>
      <c r="D4438" s="169"/>
      <c r="E4438" s="169" t="s">
        <v>1053</v>
      </c>
      <c r="F4438" s="150">
        <v>3.39</v>
      </c>
      <c r="G4438" s="169" t="s">
        <v>1054</v>
      </c>
      <c r="H4438" s="150">
        <v>0</v>
      </c>
      <c r="I4438" s="169" t="s">
        <v>1055</v>
      </c>
      <c r="J4438" s="150">
        <v>3.39</v>
      </c>
    </row>
    <row r="4439" spans="1:10" x14ac:dyDescent="0.25">
      <c r="A4439" s="169"/>
      <c r="B4439" s="169"/>
      <c r="C4439" s="169"/>
      <c r="D4439" s="169"/>
      <c r="E4439" s="169" t="s">
        <v>2581</v>
      </c>
      <c r="F4439" s="150">
        <v>0</v>
      </c>
      <c r="G4439" s="169"/>
      <c r="H4439" s="351" t="s">
        <v>2582</v>
      </c>
      <c r="I4439" s="351"/>
      <c r="J4439" s="150">
        <v>74.989999999999995</v>
      </c>
    </row>
    <row r="4440" spans="1:10" ht="15.75" thickBot="1" x14ac:dyDescent="0.3">
      <c r="A4440" s="161"/>
      <c r="B4440" s="161"/>
      <c r="C4440" s="161"/>
      <c r="D4440" s="161"/>
      <c r="E4440" s="161"/>
      <c r="F4440" s="161"/>
      <c r="G4440" s="161" t="s">
        <v>1056</v>
      </c>
      <c r="H4440" s="151">
        <v>761.34</v>
      </c>
      <c r="I4440" s="161" t="s">
        <v>1057</v>
      </c>
      <c r="J4440" s="162">
        <v>57092.88</v>
      </c>
    </row>
    <row r="4441" spans="1:10" ht="15.75" thickTop="1" x14ac:dyDescent="0.25">
      <c r="A4441" s="152"/>
      <c r="B4441" s="152"/>
      <c r="C4441" s="152"/>
      <c r="D4441" s="152"/>
      <c r="E4441" s="152"/>
      <c r="F4441" s="152"/>
      <c r="G4441" s="152"/>
      <c r="H4441" s="152"/>
      <c r="I4441" s="152"/>
      <c r="J4441" s="152"/>
    </row>
    <row r="4442" spans="1:10" ht="26.45" customHeight="1" x14ac:dyDescent="0.25">
      <c r="A4442" s="170" t="s">
        <v>2992</v>
      </c>
      <c r="B4442" s="139" t="s">
        <v>1029</v>
      </c>
      <c r="C4442" s="170" t="s">
        <v>1030</v>
      </c>
      <c r="D4442" s="170" t="s">
        <v>1031</v>
      </c>
      <c r="E4442" s="352" t="s">
        <v>1032</v>
      </c>
      <c r="F4442" s="352"/>
      <c r="G4442" s="140" t="s">
        <v>1033</v>
      </c>
      <c r="H4442" s="139" t="s">
        <v>1034</v>
      </c>
      <c r="I4442" s="139" t="s">
        <v>1035</v>
      </c>
      <c r="J4442" s="139" t="s">
        <v>1036</v>
      </c>
    </row>
    <row r="4443" spans="1:10" ht="38.25" x14ac:dyDescent="0.25">
      <c r="A4443" s="171" t="s">
        <v>1037</v>
      </c>
      <c r="B4443" s="136" t="s">
        <v>782</v>
      </c>
      <c r="C4443" s="171" t="s">
        <v>180</v>
      </c>
      <c r="D4443" s="171" t="s">
        <v>783</v>
      </c>
      <c r="E4443" s="353" t="s">
        <v>1202</v>
      </c>
      <c r="F4443" s="353"/>
      <c r="G4443" s="137" t="s">
        <v>179</v>
      </c>
      <c r="H4443" s="141">
        <v>1</v>
      </c>
      <c r="I4443" s="138">
        <v>56.52</v>
      </c>
      <c r="J4443" s="138">
        <v>56.52</v>
      </c>
    </row>
    <row r="4444" spans="1:10" ht="25.5" x14ac:dyDescent="0.25">
      <c r="A4444" s="172" t="s">
        <v>1039</v>
      </c>
      <c r="B4444" s="142" t="s">
        <v>2094</v>
      </c>
      <c r="C4444" s="172" t="s">
        <v>180</v>
      </c>
      <c r="D4444" s="172" t="s">
        <v>2095</v>
      </c>
      <c r="E4444" s="350" t="s">
        <v>1042</v>
      </c>
      <c r="F4444" s="350"/>
      <c r="G4444" s="143" t="s">
        <v>1043</v>
      </c>
      <c r="H4444" s="144">
        <v>0.82</v>
      </c>
      <c r="I4444" s="145">
        <v>22.8</v>
      </c>
      <c r="J4444" s="145">
        <v>18.690000000000001</v>
      </c>
    </row>
    <row r="4445" spans="1:10" ht="25.5" x14ac:dyDescent="0.25">
      <c r="A4445" s="172" t="s">
        <v>1039</v>
      </c>
      <c r="B4445" s="142" t="s">
        <v>1063</v>
      </c>
      <c r="C4445" s="172" t="s">
        <v>180</v>
      </c>
      <c r="D4445" s="172" t="s">
        <v>1064</v>
      </c>
      <c r="E4445" s="350" t="s">
        <v>1042</v>
      </c>
      <c r="F4445" s="350"/>
      <c r="G4445" s="143" t="s">
        <v>1043</v>
      </c>
      <c r="H4445" s="144">
        <v>0.31</v>
      </c>
      <c r="I4445" s="145">
        <v>14.76</v>
      </c>
      <c r="J4445" s="145">
        <v>4.57</v>
      </c>
    </row>
    <row r="4446" spans="1:10" x14ac:dyDescent="0.25">
      <c r="A4446" s="173" t="s">
        <v>1049</v>
      </c>
      <c r="B4446" s="146" t="s">
        <v>2183</v>
      </c>
      <c r="C4446" s="173" t="s">
        <v>180</v>
      </c>
      <c r="D4446" s="173" t="s">
        <v>2184</v>
      </c>
      <c r="E4446" s="349" t="s">
        <v>1052</v>
      </c>
      <c r="F4446" s="349"/>
      <c r="G4446" s="147" t="s">
        <v>144</v>
      </c>
      <c r="H4446" s="148">
        <v>6.14</v>
      </c>
      <c r="I4446" s="149">
        <v>0.42</v>
      </c>
      <c r="J4446" s="149">
        <v>2.57</v>
      </c>
    </row>
    <row r="4447" spans="1:10" ht="14.45" customHeight="1" x14ac:dyDescent="0.25">
      <c r="A4447" s="173" t="s">
        <v>1049</v>
      </c>
      <c r="B4447" s="146" t="s">
        <v>2185</v>
      </c>
      <c r="C4447" s="173" t="s">
        <v>180</v>
      </c>
      <c r="D4447" s="173" t="s">
        <v>2186</v>
      </c>
      <c r="E4447" s="349" t="s">
        <v>1052</v>
      </c>
      <c r="F4447" s="349"/>
      <c r="G4447" s="147" t="s">
        <v>179</v>
      </c>
      <c r="H4447" s="148">
        <v>1.1000000000000001</v>
      </c>
      <c r="I4447" s="149">
        <v>27.45</v>
      </c>
      <c r="J4447" s="149">
        <v>30.19</v>
      </c>
    </row>
    <row r="4448" spans="1:10" x14ac:dyDescent="0.25">
      <c r="A4448" s="173" t="s">
        <v>1049</v>
      </c>
      <c r="B4448" s="146" t="s">
        <v>2187</v>
      </c>
      <c r="C4448" s="173" t="s">
        <v>180</v>
      </c>
      <c r="D4448" s="173" t="s">
        <v>2188</v>
      </c>
      <c r="E4448" s="349" t="s">
        <v>1052</v>
      </c>
      <c r="F4448" s="349"/>
      <c r="G4448" s="147" t="s">
        <v>144</v>
      </c>
      <c r="H4448" s="148">
        <v>0.19</v>
      </c>
      <c r="I4448" s="149">
        <v>2.67</v>
      </c>
      <c r="J4448" s="149">
        <v>0.5</v>
      </c>
    </row>
    <row r="4449" spans="1:10" x14ac:dyDescent="0.25">
      <c r="A4449" s="169"/>
      <c r="B4449" s="169"/>
      <c r="C4449" s="169"/>
      <c r="D4449" s="169"/>
      <c r="E4449" s="169" t="s">
        <v>1053</v>
      </c>
      <c r="F4449" s="150">
        <v>19.32</v>
      </c>
      <c r="G4449" s="169" t="s">
        <v>1054</v>
      </c>
      <c r="H4449" s="150">
        <v>0</v>
      </c>
      <c r="I4449" s="169" t="s">
        <v>1055</v>
      </c>
      <c r="J4449" s="150">
        <v>19.32</v>
      </c>
    </row>
    <row r="4450" spans="1:10" x14ac:dyDescent="0.25">
      <c r="A4450" s="169"/>
      <c r="B4450" s="169"/>
      <c r="C4450" s="169"/>
      <c r="D4450" s="169"/>
      <c r="E4450" s="169" t="s">
        <v>2581</v>
      </c>
      <c r="F4450" s="150">
        <v>0</v>
      </c>
      <c r="G4450" s="169"/>
      <c r="H4450" s="351" t="s">
        <v>2582</v>
      </c>
      <c r="I4450" s="351"/>
      <c r="J4450" s="150">
        <v>56.52</v>
      </c>
    </row>
    <row r="4451" spans="1:10" ht="15.75" thickBot="1" x14ac:dyDescent="0.3">
      <c r="A4451" s="161"/>
      <c r="B4451" s="161"/>
      <c r="C4451" s="161"/>
      <c r="D4451" s="161"/>
      <c r="E4451" s="161"/>
      <c r="F4451" s="161"/>
      <c r="G4451" s="161" t="s">
        <v>1056</v>
      </c>
      <c r="H4451" s="151">
        <v>12.8</v>
      </c>
      <c r="I4451" s="161" t="s">
        <v>1057</v>
      </c>
      <c r="J4451" s="162">
        <v>723.45</v>
      </c>
    </row>
    <row r="4452" spans="1:10" ht="15.75" thickTop="1" x14ac:dyDescent="0.25">
      <c r="A4452" s="152"/>
      <c r="B4452" s="152"/>
      <c r="C4452" s="152"/>
      <c r="D4452" s="152"/>
      <c r="E4452" s="152"/>
      <c r="F4452" s="152"/>
      <c r="G4452" s="152"/>
      <c r="H4452" s="152"/>
      <c r="I4452" s="152"/>
      <c r="J4452" s="152"/>
    </row>
    <row r="4453" spans="1:10" x14ac:dyDescent="0.25">
      <c r="A4453" s="170" t="s">
        <v>2993</v>
      </c>
      <c r="B4453" s="139" t="s">
        <v>1029</v>
      </c>
      <c r="C4453" s="170" t="s">
        <v>1030</v>
      </c>
      <c r="D4453" s="170" t="s">
        <v>1031</v>
      </c>
      <c r="E4453" s="352" t="s">
        <v>1032</v>
      </c>
      <c r="F4453" s="352"/>
      <c r="G4453" s="140" t="s">
        <v>1033</v>
      </c>
      <c r="H4453" s="139" t="s">
        <v>1034</v>
      </c>
      <c r="I4453" s="139" t="s">
        <v>1035</v>
      </c>
      <c r="J4453" s="139" t="s">
        <v>1036</v>
      </c>
    </row>
    <row r="4454" spans="1:10" ht="38.25" x14ac:dyDescent="0.25">
      <c r="A4454" s="171" t="s">
        <v>1037</v>
      </c>
      <c r="B4454" s="136" t="s">
        <v>784</v>
      </c>
      <c r="C4454" s="171" t="s">
        <v>180</v>
      </c>
      <c r="D4454" s="171" t="s">
        <v>785</v>
      </c>
      <c r="E4454" s="353" t="s">
        <v>1202</v>
      </c>
      <c r="F4454" s="353"/>
      <c r="G4454" s="137" t="s">
        <v>179</v>
      </c>
      <c r="H4454" s="141">
        <v>1</v>
      </c>
      <c r="I4454" s="138">
        <v>46.7</v>
      </c>
      <c r="J4454" s="138">
        <v>46.7</v>
      </c>
    </row>
    <row r="4455" spans="1:10" ht="25.5" x14ac:dyDescent="0.25">
      <c r="A4455" s="172" t="s">
        <v>1039</v>
      </c>
      <c r="B4455" s="142" t="s">
        <v>2094</v>
      </c>
      <c r="C4455" s="172" t="s">
        <v>180</v>
      </c>
      <c r="D4455" s="172" t="s">
        <v>2095</v>
      </c>
      <c r="E4455" s="350" t="s">
        <v>1042</v>
      </c>
      <c r="F4455" s="350"/>
      <c r="G4455" s="143" t="s">
        <v>1043</v>
      </c>
      <c r="H4455" s="144">
        <v>0.49</v>
      </c>
      <c r="I4455" s="145">
        <v>22.8</v>
      </c>
      <c r="J4455" s="145">
        <v>11.17</v>
      </c>
    </row>
    <row r="4456" spans="1:10" ht="25.5" x14ac:dyDescent="0.25">
      <c r="A4456" s="172" t="s">
        <v>1039</v>
      </c>
      <c r="B4456" s="142" t="s">
        <v>1063</v>
      </c>
      <c r="C4456" s="172" t="s">
        <v>180</v>
      </c>
      <c r="D4456" s="172" t="s">
        <v>1064</v>
      </c>
      <c r="E4456" s="350" t="s">
        <v>1042</v>
      </c>
      <c r="F4456" s="350"/>
      <c r="G4456" s="143" t="s">
        <v>1043</v>
      </c>
      <c r="H4456" s="144">
        <v>0.21</v>
      </c>
      <c r="I4456" s="145">
        <v>14.76</v>
      </c>
      <c r="J4456" s="145">
        <v>3.09</v>
      </c>
    </row>
    <row r="4457" spans="1:10" x14ac:dyDescent="0.25">
      <c r="A4457" s="173" t="s">
        <v>1049</v>
      </c>
      <c r="B4457" s="146" t="s">
        <v>2183</v>
      </c>
      <c r="C4457" s="173" t="s">
        <v>180</v>
      </c>
      <c r="D4457" s="173" t="s">
        <v>2184</v>
      </c>
      <c r="E4457" s="349" t="s">
        <v>1052</v>
      </c>
      <c r="F4457" s="349"/>
      <c r="G4457" s="147" t="s">
        <v>144</v>
      </c>
      <c r="H4457" s="148">
        <v>6.14</v>
      </c>
      <c r="I4457" s="149">
        <v>0.42</v>
      </c>
      <c r="J4457" s="149">
        <v>2.57</v>
      </c>
    </row>
    <row r="4458" spans="1:10" ht="14.45" customHeight="1" x14ac:dyDescent="0.25">
      <c r="A4458" s="173" t="s">
        <v>1049</v>
      </c>
      <c r="B4458" s="146" t="s">
        <v>2185</v>
      </c>
      <c r="C4458" s="173" t="s">
        <v>180</v>
      </c>
      <c r="D4458" s="173" t="s">
        <v>2186</v>
      </c>
      <c r="E4458" s="349" t="s">
        <v>1052</v>
      </c>
      <c r="F4458" s="349"/>
      <c r="G4458" s="147" t="s">
        <v>179</v>
      </c>
      <c r="H4458" s="148">
        <v>1.07</v>
      </c>
      <c r="I4458" s="149">
        <v>27.45</v>
      </c>
      <c r="J4458" s="149">
        <v>29.37</v>
      </c>
    </row>
    <row r="4459" spans="1:10" x14ac:dyDescent="0.25">
      <c r="A4459" s="173" t="s">
        <v>1049</v>
      </c>
      <c r="B4459" s="146" t="s">
        <v>2187</v>
      </c>
      <c r="C4459" s="173" t="s">
        <v>180</v>
      </c>
      <c r="D4459" s="173" t="s">
        <v>2188</v>
      </c>
      <c r="E4459" s="349" t="s">
        <v>1052</v>
      </c>
      <c r="F4459" s="349"/>
      <c r="G4459" s="147" t="s">
        <v>144</v>
      </c>
      <c r="H4459" s="148">
        <v>0.19</v>
      </c>
      <c r="I4459" s="149">
        <v>2.67</v>
      </c>
      <c r="J4459" s="149">
        <v>0.5</v>
      </c>
    </row>
    <row r="4460" spans="1:10" x14ac:dyDescent="0.25">
      <c r="A4460" s="169"/>
      <c r="B4460" s="169"/>
      <c r="C4460" s="169"/>
      <c r="D4460" s="169"/>
      <c r="E4460" s="169" t="s">
        <v>1053</v>
      </c>
      <c r="F4460" s="150">
        <v>11.819999999999999</v>
      </c>
      <c r="G4460" s="169" t="s">
        <v>1054</v>
      </c>
      <c r="H4460" s="150">
        <v>0</v>
      </c>
      <c r="I4460" s="169" t="s">
        <v>1055</v>
      </c>
      <c r="J4460" s="150">
        <v>11.819999999999999</v>
      </c>
    </row>
    <row r="4461" spans="1:10" x14ac:dyDescent="0.25">
      <c r="A4461" s="169"/>
      <c r="B4461" s="169"/>
      <c r="C4461" s="169"/>
      <c r="D4461" s="169"/>
      <c r="E4461" s="169" t="s">
        <v>2581</v>
      </c>
      <c r="F4461" s="150">
        <v>0</v>
      </c>
      <c r="G4461" s="169"/>
      <c r="H4461" s="351" t="s">
        <v>2582</v>
      </c>
      <c r="I4461" s="351"/>
      <c r="J4461" s="150">
        <v>46.7</v>
      </c>
    </row>
    <row r="4462" spans="1:10" ht="15.75" thickBot="1" x14ac:dyDescent="0.3">
      <c r="A4462" s="161"/>
      <c r="B4462" s="161"/>
      <c r="C4462" s="161"/>
      <c r="D4462" s="161"/>
      <c r="E4462" s="161"/>
      <c r="F4462" s="161"/>
      <c r="G4462" s="161" t="s">
        <v>1056</v>
      </c>
      <c r="H4462" s="151">
        <v>9.39</v>
      </c>
      <c r="I4462" s="161" t="s">
        <v>1057</v>
      </c>
      <c r="J4462" s="162">
        <v>438.51</v>
      </c>
    </row>
    <row r="4463" spans="1:10" ht="15.75" thickTop="1" x14ac:dyDescent="0.25">
      <c r="A4463" s="152"/>
      <c r="B4463" s="152"/>
      <c r="C4463" s="152"/>
      <c r="D4463" s="152"/>
      <c r="E4463" s="152"/>
      <c r="F4463" s="152"/>
      <c r="G4463" s="152"/>
      <c r="H4463" s="152"/>
      <c r="I4463" s="152"/>
      <c r="J4463" s="152"/>
    </row>
    <row r="4464" spans="1:10" x14ac:dyDescent="0.25">
      <c r="A4464" s="170" t="s">
        <v>2994</v>
      </c>
      <c r="B4464" s="139" t="s">
        <v>1029</v>
      </c>
      <c r="C4464" s="170" t="s">
        <v>1030</v>
      </c>
      <c r="D4464" s="170" t="s">
        <v>1031</v>
      </c>
      <c r="E4464" s="352" t="s">
        <v>1032</v>
      </c>
      <c r="F4464" s="352"/>
      <c r="G4464" s="140" t="s">
        <v>1033</v>
      </c>
      <c r="H4464" s="139" t="s">
        <v>1034</v>
      </c>
      <c r="I4464" s="139" t="s">
        <v>1035</v>
      </c>
      <c r="J4464" s="139" t="s">
        <v>1036</v>
      </c>
    </row>
    <row r="4465" spans="1:10" ht="38.25" x14ac:dyDescent="0.25">
      <c r="A4465" s="171" t="s">
        <v>1037</v>
      </c>
      <c r="B4465" s="136" t="s">
        <v>786</v>
      </c>
      <c r="C4465" s="171" t="s">
        <v>180</v>
      </c>
      <c r="D4465" s="171" t="s">
        <v>787</v>
      </c>
      <c r="E4465" s="353" t="s">
        <v>1202</v>
      </c>
      <c r="F4465" s="353"/>
      <c r="G4465" s="137" t="s">
        <v>179</v>
      </c>
      <c r="H4465" s="141">
        <v>1</v>
      </c>
      <c r="I4465" s="138">
        <v>40.29</v>
      </c>
      <c r="J4465" s="138">
        <v>40.29</v>
      </c>
    </row>
    <row r="4466" spans="1:10" ht="25.5" x14ac:dyDescent="0.25">
      <c r="A4466" s="172" t="s">
        <v>1039</v>
      </c>
      <c r="B4466" s="142" t="s">
        <v>2094</v>
      </c>
      <c r="C4466" s="172" t="s">
        <v>180</v>
      </c>
      <c r="D4466" s="172" t="s">
        <v>2095</v>
      </c>
      <c r="E4466" s="350" t="s">
        <v>1042</v>
      </c>
      <c r="F4466" s="350"/>
      <c r="G4466" s="143" t="s">
        <v>1043</v>
      </c>
      <c r="H4466" s="144">
        <v>0.26</v>
      </c>
      <c r="I4466" s="145">
        <v>22.8</v>
      </c>
      <c r="J4466" s="145">
        <v>5.92</v>
      </c>
    </row>
    <row r="4467" spans="1:10" ht="25.5" x14ac:dyDescent="0.25">
      <c r="A4467" s="172" t="s">
        <v>1039</v>
      </c>
      <c r="B4467" s="142" t="s">
        <v>1063</v>
      </c>
      <c r="C4467" s="172" t="s">
        <v>180</v>
      </c>
      <c r="D4467" s="172" t="s">
        <v>1064</v>
      </c>
      <c r="E4467" s="350" t="s">
        <v>1042</v>
      </c>
      <c r="F4467" s="350"/>
      <c r="G4467" s="143" t="s">
        <v>1043</v>
      </c>
      <c r="H4467" s="144">
        <v>0.15</v>
      </c>
      <c r="I4467" s="145">
        <v>14.76</v>
      </c>
      <c r="J4467" s="145">
        <v>2.21</v>
      </c>
    </row>
    <row r="4468" spans="1:10" x14ac:dyDescent="0.25">
      <c r="A4468" s="173" t="s">
        <v>1049</v>
      </c>
      <c r="B4468" s="146" t="s">
        <v>2183</v>
      </c>
      <c r="C4468" s="173" t="s">
        <v>180</v>
      </c>
      <c r="D4468" s="173" t="s">
        <v>2184</v>
      </c>
      <c r="E4468" s="349" t="s">
        <v>1052</v>
      </c>
      <c r="F4468" s="349"/>
      <c r="G4468" s="147" t="s">
        <v>144</v>
      </c>
      <c r="H4468" s="148">
        <v>6.14</v>
      </c>
      <c r="I4468" s="149">
        <v>0.42</v>
      </c>
      <c r="J4468" s="149">
        <v>2.57</v>
      </c>
    </row>
    <row r="4469" spans="1:10" ht="14.45" customHeight="1" x14ac:dyDescent="0.25">
      <c r="A4469" s="173" t="s">
        <v>1049</v>
      </c>
      <c r="B4469" s="146" t="s">
        <v>2185</v>
      </c>
      <c r="C4469" s="173" t="s">
        <v>180</v>
      </c>
      <c r="D4469" s="173" t="s">
        <v>2186</v>
      </c>
      <c r="E4469" s="349" t="s">
        <v>1052</v>
      </c>
      <c r="F4469" s="349"/>
      <c r="G4469" s="147" t="s">
        <v>179</v>
      </c>
      <c r="H4469" s="148">
        <v>1.06</v>
      </c>
      <c r="I4469" s="149">
        <v>27.45</v>
      </c>
      <c r="J4469" s="149">
        <v>29.09</v>
      </c>
    </row>
    <row r="4470" spans="1:10" x14ac:dyDescent="0.25">
      <c r="A4470" s="173" t="s">
        <v>1049</v>
      </c>
      <c r="B4470" s="146" t="s">
        <v>2187</v>
      </c>
      <c r="C4470" s="173" t="s">
        <v>180</v>
      </c>
      <c r="D4470" s="173" t="s">
        <v>2188</v>
      </c>
      <c r="E4470" s="349" t="s">
        <v>1052</v>
      </c>
      <c r="F4470" s="349"/>
      <c r="G4470" s="147" t="s">
        <v>144</v>
      </c>
      <c r="H4470" s="148">
        <v>0.19</v>
      </c>
      <c r="I4470" s="149">
        <v>2.67</v>
      </c>
      <c r="J4470" s="149">
        <v>0.5</v>
      </c>
    </row>
    <row r="4471" spans="1:10" x14ac:dyDescent="0.25">
      <c r="A4471" s="169"/>
      <c r="B4471" s="169"/>
      <c r="C4471" s="169"/>
      <c r="D4471" s="169"/>
      <c r="E4471" s="169" t="s">
        <v>1053</v>
      </c>
      <c r="F4471" s="150">
        <v>6.7</v>
      </c>
      <c r="G4471" s="169" t="s">
        <v>1054</v>
      </c>
      <c r="H4471" s="150">
        <v>0</v>
      </c>
      <c r="I4471" s="169" t="s">
        <v>1055</v>
      </c>
      <c r="J4471" s="150">
        <v>6.7</v>
      </c>
    </row>
    <row r="4472" spans="1:10" x14ac:dyDescent="0.25">
      <c r="A4472" s="169"/>
      <c r="B4472" s="169"/>
      <c r="C4472" s="169"/>
      <c r="D4472" s="169"/>
      <c r="E4472" s="169" t="s">
        <v>2581</v>
      </c>
      <c r="F4472" s="150">
        <v>0</v>
      </c>
      <c r="G4472" s="169"/>
      <c r="H4472" s="351" t="s">
        <v>2582</v>
      </c>
      <c r="I4472" s="351"/>
      <c r="J4472" s="150">
        <v>40.29</v>
      </c>
    </row>
    <row r="4473" spans="1:10" ht="15.75" thickBot="1" x14ac:dyDescent="0.3">
      <c r="A4473" s="161"/>
      <c r="B4473" s="161"/>
      <c r="C4473" s="161"/>
      <c r="D4473" s="161"/>
      <c r="E4473" s="161"/>
      <c r="F4473" s="161"/>
      <c r="G4473" s="161" t="s">
        <v>1056</v>
      </c>
      <c r="H4473" s="151">
        <v>257.70999999999998</v>
      </c>
      <c r="I4473" s="161" t="s">
        <v>1057</v>
      </c>
      <c r="J4473" s="162">
        <v>10383.129999999999</v>
      </c>
    </row>
    <row r="4474" spans="1:10" ht="15.75" thickTop="1" x14ac:dyDescent="0.25">
      <c r="A4474" s="152"/>
      <c r="B4474" s="152"/>
      <c r="C4474" s="152"/>
      <c r="D4474" s="152"/>
      <c r="E4474" s="152"/>
      <c r="F4474" s="152"/>
      <c r="G4474" s="152"/>
      <c r="H4474" s="152"/>
      <c r="I4474" s="152"/>
      <c r="J4474" s="152"/>
    </row>
    <row r="4475" spans="1:10" x14ac:dyDescent="0.25">
      <c r="A4475" s="170" t="s">
        <v>2995</v>
      </c>
      <c r="B4475" s="139" t="s">
        <v>1029</v>
      </c>
      <c r="C4475" s="170" t="s">
        <v>1030</v>
      </c>
      <c r="D4475" s="170" t="s">
        <v>1031</v>
      </c>
      <c r="E4475" s="352" t="s">
        <v>1032</v>
      </c>
      <c r="F4475" s="352"/>
      <c r="G4475" s="140" t="s">
        <v>1033</v>
      </c>
      <c r="H4475" s="139" t="s">
        <v>1034</v>
      </c>
      <c r="I4475" s="139" t="s">
        <v>1035</v>
      </c>
      <c r="J4475" s="139" t="s">
        <v>1036</v>
      </c>
    </row>
    <row r="4476" spans="1:10" ht="25.5" x14ac:dyDescent="0.25">
      <c r="A4476" s="171" t="s">
        <v>1037</v>
      </c>
      <c r="B4476" s="136" t="s">
        <v>788</v>
      </c>
      <c r="C4476" s="171" t="s">
        <v>180</v>
      </c>
      <c r="D4476" s="171" t="s">
        <v>789</v>
      </c>
      <c r="E4476" s="353" t="s">
        <v>1202</v>
      </c>
      <c r="F4476" s="353"/>
      <c r="G4476" s="137" t="s">
        <v>179</v>
      </c>
      <c r="H4476" s="141">
        <v>1</v>
      </c>
      <c r="I4476" s="138">
        <v>331.89</v>
      </c>
      <c r="J4476" s="138">
        <v>331.89</v>
      </c>
    </row>
    <row r="4477" spans="1:10" ht="25.5" x14ac:dyDescent="0.25">
      <c r="A4477" s="172" t="s">
        <v>1039</v>
      </c>
      <c r="B4477" s="142" t="s">
        <v>1971</v>
      </c>
      <c r="C4477" s="172" t="s">
        <v>180</v>
      </c>
      <c r="D4477" s="172" t="s">
        <v>1972</v>
      </c>
      <c r="E4477" s="350" t="s">
        <v>1042</v>
      </c>
      <c r="F4477" s="350"/>
      <c r="G4477" s="143" t="s">
        <v>1043</v>
      </c>
      <c r="H4477" s="144">
        <v>1.1879999999999999</v>
      </c>
      <c r="I4477" s="145">
        <v>21.11</v>
      </c>
      <c r="J4477" s="145">
        <v>25.07</v>
      </c>
    </row>
    <row r="4478" spans="1:10" ht="25.5" x14ac:dyDescent="0.25">
      <c r="A4478" s="172" t="s">
        <v>1039</v>
      </c>
      <c r="B4478" s="142" t="s">
        <v>1063</v>
      </c>
      <c r="C4478" s="172" t="s">
        <v>180</v>
      </c>
      <c r="D4478" s="172" t="s">
        <v>1064</v>
      </c>
      <c r="E4478" s="350" t="s">
        <v>1042</v>
      </c>
      <c r="F4478" s="350"/>
      <c r="G4478" s="143" t="s">
        <v>1043</v>
      </c>
      <c r="H4478" s="144">
        <v>0.59399999999999997</v>
      </c>
      <c r="I4478" s="145">
        <v>14.76</v>
      </c>
      <c r="J4478" s="145">
        <v>8.76</v>
      </c>
    </row>
    <row r="4479" spans="1:10" x14ac:dyDescent="0.25">
      <c r="A4479" s="173" t="s">
        <v>1049</v>
      </c>
      <c r="B4479" s="146" t="s">
        <v>2189</v>
      </c>
      <c r="C4479" s="173" t="s">
        <v>180</v>
      </c>
      <c r="D4479" s="173" t="s">
        <v>2190</v>
      </c>
      <c r="E4479" s="349" t="s">
        <v>1052</v>
      </c>
      <c r="F4479" s="349"/>
      <c r="G4479" s="147" t="s">
        <v>144</v>
      </c>
      <c r="H4479" s="148">
        <v>8.6199999999999992</v>
      </c>
      <c r="I4479" s="149">
        <v>1.28</v>
      </c>
      <c r="J4479" s="149">
        <v>11.03</v>
      </c>
    </row>
    <row r="4480" spans="1:10" ht="14.45" customHeight="1" x14ac:dyDescent="0.25">
      <c r="A4480" s="173" t="s">
        <v>1049</v>
      </c>
      <c r="B4480" s="146" t="s">
        <v>2191</v>
      </c>
      <c r="C4480" s="173" t="s">
        <v>180</v>
      </c>
      <c r="D4480" s="173" t="s">
        <v>2192</v>
      </c>
      <c r="E4480" s="349" t="s">
        <v>1052</v>
      </c>
      <c r="F4480" s="349"/>
      <c r="G4480" s="147" t="s">
        <v>179</v>
      </c>
      <c r="H4480" s="148">
        <v>1.1599999999999999</v>
      </c>
      <c r="I4480" s="149">
        <v>247.16</v>
      </c>
      <c r="J4480" s="149">
        <v>286.7</v>
      </c>
    </row>
    <row r="4481" spans="1:10" x14ac:dyDescent="0.25">
      <c r="A4481" s="173" t="s">
        <v>1049</v>
      </c>
      <c r="B4481" s="146" t="s">
        <v>2193</v>
      </c>
      <c r="C4481" s="173" t="s">
        <v>180</v>
      </c>
      <c r="D4481" s="173" t="s">
        <v>2194</v>
      </c>
      <c r="E4481" s="349" t="s">
        <v>1052</v>
      </c>
      <c r="F4481" s="349"/>
      <c r="G4481" s="147" t="s">
        <v>144</v>
      </c>
      <c r="H4481" s="148">
        <v>0.14000000000000001</v>
      </c>
      <c r="I4481" s="149">
        <v>2.4</v>
      </c>
      <c r="J4481" s="149">
        <v>0.33</v>
      </c>
    </row>
    <row r="4482" spans="1:10" x14ac:dyDescent="0.25">
      <c r="A4482" s="169"/>
      <c r="B4482" s="169"/>
      <c r="C4482" s="169"/>
      <c r="D4482" s="169"/>
      <c r="E4482" s="169" t="s">
        <v>1053</v>
      </c>
      <c r="F4482" s="150">
        <v>27.64</v>
      </c>
      <c r="G4482" s="169" t="s">
        <v>1054</v>
      </c>
      <c r="H4482" s="150">
        <v>0</v>
      </c>
      <c r="I4482" s="169" t="s">
        <v>1055</v>
      </c>
      <c r="J4482" s="150">
        <v>27.64</v>
      </c>
    </row>
    <row r="4483" spans="1:10" x14ac:dyDescent="0.25">
      <c r="A4483" s="169"/>
      <c r="B4483" s="169"/>
      <c r="C4483" s="169"/>
      <c r="D4483" s="169"/>
      <c r="E4483" s="169" t="s">
        <v>2581</v>
      </c>
      <c r="F4483" s="150">
        <v>0</v>
      </c>
      <c r="G4483" s="169"/>
      <c r="H4483" s="351" t="s">
        <v>2582</v>
      </c>
      <c r="I4483" s="351"/>
      <c r="J4483" s="150">
        <v>331.89</v>
      </c>
    </row>
    <row r="4484" spans="1:10" ht="15.75" thickBot="1" x14ac:dyDescent="0.3">
      <c r="A4484" s="161"/>
      <c r="B4484" s="161"/>
      <c r="C4484" s="161"/>
      <c r="D4484" s="161"/>
      <c r="E4484" s="161"/>
      <c r="F4484" s="161"/>
      <c r="G4484" s="161" t="s">
        <v>1056</v>
      </c>
      <c r="H4484" s="151">
        <v>23.67</v>
      </c>
      <c r="I4484" s="161" t="s">
        <v>1057</v>
      </c>
      <c r="J4484" s="162">
        <v>7855.83</v>
      </c>
    </row>
    <row r="4485" spans="1:10" ht="15.75" thickTop="1" x14ac:dyDescent="0.25">
      <c r="A4485" s="152"/>
      <c r="B4485" s="152"/>
      <c r="C4485" s="152"/>
      <c r="D4485" s="152"/>
      <c r="E4485" s="152"/>
      <c r="F4485" s="152"/>
      <c r="G4485" s="152"/>
      <c r="H4485" s="152"/>
      <c r="I4485" s="152"/>
      <c r="J4485" s="152"/>
    </row>
    <row r="4486" spans="1:10" x14ac:dyDescent="0.25">
      <c r="A4486" s="170" t="s">
        <v>2996</v>
      </c>
      <c r="B4486" s="139" t="s">
        <v>1029</v>
      </c>
      <c r="C4486" s="170" t="s">
        <v>1030</v>
      </c>
      <c r="D4486" s="170" t="s">
        <v>1031</v>
      </c>
      <c r="E4486" s="352" t="s">
        <v>1032</v>
      </c>
      <c r="F4486" s="352"/>
      <c r="G4486" s="140" t="s">
        <v>1033</v>
      </c>
      <c r="H4486" s="139" t="s">
        <v>1034</v>
      </c>
      <c r="I4486" s="139" t="s">
        <v>1035</v>
      </c>
      <c r="J4486" s="139" t="s">
        <v>1036</v>
      </c>
    </row>
    <row r="4487" spans="1:10" ht="25.5" x14ac:dyDescent="0.25">
      <c r="A4487" s="171" t="s">
        <v>1037</v>
      </c>
      <c r="B4487" s="136" t="s">
        <v>790</v>
      </c>
      <c r="C4487" s="171" t="s">
        <v>180</v>
      </c>
      <c r="D4487" s="171" t="s">
        <v>791</v>
      </c>
      <c r="E4487" s="353" t="s">
        <v>1202</v>
      </c>
      <c r="F4487" s="353"/>
      <c r="G4487" s="137" t="s">
        <v>141</v>
      </c>
      <c r="H4487" s="141">
        <v>1</v>
      </c>
      <c r="I4487" s="138">
        <v>60.58</v>
      </c>
      <c r="J4487" s="138">
        <v>60.58</v>
      </c>
    </row>
    <row r="4488" spans="1:10" ht="25.5" x14ac:dyDescent="0.25">
      <c r="A4488" s="172" t="s">
        <v>1039</v>
      </c>
      <c r="B4488" s="142" t="s">
        <v>1971</v>
      </c>
      <c r="C4488" s="172" t="s">
        <v>180</v>
      </c>
      <c r="D4488" s="172" t="s">
        <v>1972</v>
      </c>
      <c r="E4488" s="350" t="s">
        <v>1042</v>
      </c>
      <c r="F4488" s="350"/>
      <c r="G4488" s="143" t="s">
        <v>1043</v>
      </c>
      <c r="H4488" s="144">
        <v>0.29899999999999999</v>
      </c>
      <c r="I4488" s="145">
        <v>21.11</v>
      </c>
      <c r="J4488" s="145">
        <v>6.31</v>
      </c>
    </row>
    <row r="4489" spans="1:10" ht="25.5" x14ac:dyDescent="0.25">
      <c r="A4489" s="172" t="s">
        <v>1039</v>
      </c>
      <c r="B4489" s="142" t="s">
        <v>1063</v>
      </c>
      <c r="C4489" s="172" t="s">
        <v>180</v>
      </c>
      <c r="D4489" s="172" t="s">
        <v>1064</v>
      </c>
      <c r="E4489" s="350" t="s">
        <v>1042</v>
      </c>
      <c r="F4489" s="350"/>
      <c r="G4489" s="143" t="s">
        <v>1043</v>
      </c>
      <c r="H4489" s="144">
        <v>0.15</v>
      </c>
      <c r="I4489" s="145">
        <v>14.76</v>
      </c>
      <c r="J4489" s="145">
        <v>2.21</v>
      </c>
    </row>
    <row r="4490" spans="1:10" x14ac:dyDescent="0.25">
      <c r="A4490" s="173" t="s">
        <v>1049</v>
      </c>
      <c r="B4490" s="146" t="s">
        <v>2189</v>
      </c>
      <c r="C4490" s="173" t="s">
        <v>180</v>
      </c>
      <c r="D4490" s="173" t="s">
        <v>2190</v>
      </c>
      <c r="E4490" s="349" t="s">
        <v>1052</v>
      </c>
      <c r="F4490" s="349"/>
      <c r="G4490" s="147" t="s">
        <v>144</v>
      </c>
      <c r="H4490" s="148">
        <v>0.86140000000000005</v>
      </c>
      <c r="I4490" s="149">
        <v>1.28</v>
      </c>
      <c r="J4490" s="149">
        <v>1.1000000000000001</v>
      </c>
    </row>
    <row r="4491" spans="1:10" ht="14.45" customHeight="1" x14ac:dyDescent="0.25">
      <c r="A4491" s="173" t="s">
        <v>1049</v>
      </c>
      <c r="B4491" s="146" t="s">
        <v>2193</v>
      </c>
      <c r="C4491" s="173" t="s">
        <v>180</v>
      </c>
      <c r="D4491" s="173" t="s">
        <v>2194</v>
      </c>
      <c r="E4491" s="349" t="s">
        <v>1052</v>
      </c>
      <c r="F4491" s="349"/>
      <c r="G4491" s="147" t="s">
        <v>144</v>
      </c>
      <c r="H4491" s="148">
        <v>0.12</v>
      </c>
      <c r="I4491" s="149">
        <v>2.4</v>
      </c>
      <c r="J4491" s="149">
        <v>0.28000000000000003</v>
      </c>
    </row>
    <row r="4492" spans="1:10" ht="38.25" x14ac:dyDescent="0.25">
      <c r="A4492" s="173" t="s">
        <v>1049</v>
      </c>
      <c r="B4492" s="146" t="s">
        <v>2195</v>
      </c>
      <c r="C4492" s="173" t="s">
        <v>180</v>
      </c>
      <c r="D4492" s="173" t="s">
        <v>2196</v>
      </c>
      <c r="E4492" s="349" t="s">
        <v>1052</v>
      </c>
      <c r="F4492" s="349"/>
      <c r="G4492" s="147" t="s">
        <v>141</v>
      </c>
      <c r="H4492" s="148">
        <v>1.04</v>
      </c>
      <c r="I4492" s="149">
        <v>48.74</v>
      </c>
      <c r="J4492" s="149">
        <v>50.68</v>
      </c>
    </row>
    <row r="4493" spans="1:10" x14ac:dyDescent="0.25">
      <c r="A4493" s="169"/>
      <c r="B4493" s="169"/>
      <c r="C4493" s="169"/>
      <c r="D4493" s="169"/>
      <c r="E4493" s="169" t="s">
        <v>1053</v>
      </c>
      <c r="F4493" s="150">
        <v>6.95</v>
      </c>
      <c r="G4493" s="169" t="s">
        <v>1054</v>
      </c>
      <c r="H4493" s="150">
        <v>0</v>
      </c>
      <c r="I4493" s="169" t="s">
        <v>1055</v>
      </c>
      <c r="J4493" s="150">
        <v>6.95</v>
      </c>
    </row>
    <row r="4494" spans="1:10" x14ac:dyDescent="0.25">
      <c r="A4494" s="169"/>
      <c r="B4494" s="169"/>
      <c r="C4494" s="169"/>
      <c r="D4494" s="169"/>
      <c r="E4494" s="169" t="s">
        <v>2581</v>
      </c>
      <c r="F4494" s="150">
        <v>0</v>
      </c>
      <c r="G4494" s="169"/>
      <c r="H4494" s="351" t="s">
        <v>2582</v>
      </c>
      <c r="I4494" s="351"/>
      <c r="J4494" s="150">
        <v>60.58</v>
      </c>
    </row>
    <row r="4495" spans="1:10" ht="15.75" thickBot="1" x14ac:dyDescent="0.3">
      <c r="A4495" s="161"/>
      <c r="B4495" s="161"/>
      <c r="C4495" s="161"/>
      <c r="D4495" s="161"/>
      <c r="E4495" s="161"/>
      <c r="F4495" s="161"/>
      <c r="G4495" s="161" t="s">
        <v>1056</v>
      </c>
      <c r="H4495" s="151">
        <v>583.41</v>
      </c>
      <c r="I4495" s="161" t="s">
        <v>1057</v>
      </c>
      <c r="J4495" s="162">
        <v>35342.97</v>
      </c>
    </row>
    <row r="4496" spans="1:10" ht="15.75" thickTop="1" x14ac:dyDescent="0.25">
      <c r="A4496" s="152"/>
      <c r="B4496" s="152"/>
      <c r="C4496" s="152"/>
      <c r="D4496" s="152"/>
      <c r="E4496" s="152"/>
      <c r="F4496" s="152"/>
      <c r="G4496" s="152"/>
      <c r="H4496" s="152"/>
      <c r="I4496" s="152"/>
      <c r="J4496" s="152"/>
    </row>
    <row r="4497" spans="1:10" x14ac:dyDescent="0.25">
      <c r="A4497" s="170" t="s">
        <v>2997</v>
      </c>
      <c r="B4497" s="139" t="s">
        <v>1029</v>
      </c>
      <c r="C4497" s="170" t="s">
        <v>1030</v>
      </c>
      <c r="D4497" s="170" t="s">
        <v>1031</v>
      </c>
      <c r="E4497" s="352" t="s">
        <v>1032</v>
      </c>
      <c r="F4497" s="352"/>
      <c r="G4497" s="140" t="s">
        <v>1033</v>
      </c>
      <c r="H4497" s="139" t="s">
        <v>1034</v>
      </c>
      <c r="I4497" s="139" t="s">
        <v>1035</v>
      </c>
      <c r="J4497" s="139" t="s">
        <v>1036</v>
      </c>
    </row>
    <row r="4498" spans="1:10" ht="25.5" x14ac:dyDescent="0.25">
      <c r="A4498" s="171" t="s">
        <v>1037</v>
      </c>
      <c r="B4498" s="136" t="s">
        <v>792</v>
      </c>
      <c r="C4498" s="171" t="s">
        <v>180</v>
      </c>
      <c r="D4498" s="171" t="s">
        <v>793</v>
      </c>
      <c r="E4498" s="353" t="s">
        <v>1202</v>
      </c>
      <c r="F4498" s="353"/>
      <c r="G4498" s="137" t="s">
        <v>141</v>
      </c>
      <c r="H4498" s="141">
        <v>1</v>
      </c>
      <c r="I4498" s="138">
        <v>6.71</v>
      </c>
      <c r="J4498" s="138">
        <v>6.71</v>
      </c>
    </row>
    <row r="4499" spans="1:10" ht="25.5" x14ac:dyDescent="0.25">
      <c r="A4499" s="172" t="s">
        <v>1039</v>
      </c>
      <c r="B4499" s="142" t="s">
        <v>2094</v>
      </c>
      <c r="C4499" s="172" t="s">
        <v>180</v>
      </c>
      <c r="D4499" s="172" t="s">
        <v>2095</v>
      </c>
      <c r="E4499" s="350" t="s">
        <v>1042</v>
      </c>
      <c r="F4499" s="350"/>
      <c r="G4499" s="143" t="s">
        <v>1043</v>
      </c>
      <c r="H4499" s="144">
        <v>7.3999999999999996E-2</v>
      </c>
      <c r="I4499" s="145">
        <v>22.8</v>
      </c>
      <c r="J4499" s="145">
        <v>1.68</v>
      </c>
    </row>
    <row r="4500" spans="1:10" ht="25.5" x14ac:dyDescent="0.25">
      <c r="A4500" s="172" t="s">
        <v>1039</v>
      </c>
      <c r="B4500" s="142" t="s">
        <v>1063</v>
      </c>
      <c r="C4500" s="172" t="s">
        <v>180</v>
      </c>
      <c r="D4500" s="172" t="s">
        <v>1064</v>
      </c>
      <c r="E4500" s="350" t="s">
        <v>1042</v>
      </c>
      <c r="F4500" s="350"/>
      <c r="G4500" s="143" t="s">
        <v>1043</v>
      </c>
      <c r="H4500" s="144">
        <v>3.1E-2</v>
      </c>
      <c r="I4500" s="145">
        <v>14.76</v>
      </c>
      <c r="J4500" s="145">
        <v>0.45</v>
      </c>
    </row>
    <row r="4501" spans="1:10" x14ac:dyDescent="0.25">
      <c r="A4501" s="173" t="s">
        <v>1049</v>
      </c>
      <c r="B4501" s="146" t="s">
        <v>2183</v>
      </c>
      <c r="C4501" s="173" t="s">
        <v>180</v>
      </c>
      <c r="D4501" s="173" t="s">
        <v>2184</v>
      </c>
      <c r="E4501" s="349" t="s">
        <v>1052</v>
      </c>
      <c r="F4501" s="349"/>
      <c r="G4501" s="147" t="s">
        <v>144</v>
      </c>
      <c r="H4501" s="148">
        <v>0.60299999999999998</v>
      </c>
      <c r="I4501" s="149">
        <v>0.42</v>
      </c>
      <c r="J4501" s="149">
        <v>0.25</v>
      </c>
    </row>
    <row r="4502" spans="1:10" ht="14.45" customHeight="1" x14ac:dyDescent="0.25">
      <c r="A4502" s="173" t="s">
        <v>1049</v>
      </c>
      <c r="B4502" s="146" t="s">
        <v>2185</v>
      </c>
      <c r="C4502" s="173" t="s">
        <v>180</v>
      </c>
      <c r="D4502" s="173" t="s">
        <v>2186</v>
      </c>
      <c r="E4502" s="349" t="s">
        <v>1052</v>
      </c>
      <c r="F4502" s="349"/>
      <c r="G4502" s="147" t="s">
        <v>179</v>
      </c>
      <c r="H4502" s="148">
        <v>0.15</v>
      </c>
      <c r="I4502" s="149">
        <v>27.45</v>
      </c>
      <c r="J4502" s="149">
        <v>4.1100000000000003</v>
      </c>
    </row>
    <row r="4503" spans="1:10" x14ac:dyDescent="0.25">
      <c r="A4503" s="173" t="s">
        <v>1049</v>
      </c>
      <c r="B4503" s="146" t="s">
        <v>2187</v>
      </c>
      <c r="C4503" s="173" t="s">
        <v>180</v>
      </c>
      <c r="D4503" s="173" t="s">
        <v>2188</v>
      </c>
      <c r="E4503" s="349" t="s">
        <v>1052</v>
      </c>
      <c r="F4503" s="349"/>
      <c r="G4503" s="147" t="s">
        <v>144</v>
      </c>
      <c r="H4503" s="148">
        <v>8.4000000000000005E-2</v>
      </c>
      <c r="I4503" s="149">
        <v>2.67</v>
      </c>
      <c r="J4503" s="149">
        <v>0.22</v>
      </c>
    </row>
    <row r="4504" spans="1:10" x14ac:dyDescent="0.25">
      <c r="A4504" s="169"/>
      <c r="B4504" s="169"/>
      <c r="C4504" s="169"/>
      <c r="D4504" s="169"/>
      <c r="E4504" s="169" t="s">
        <v>1053</v>
      </c>
      <c r="F4504" s="150">
        <v>1.77</v>
      </c>
      <c r="G4504" s="169" t="s">
        <v>1054</v>
      </c>
      <c r="H4504" s="150">
        <v>0</v>
      </c>
      <c r="I4504" s="169" t="s">
        <v>1055</v>
      </c>
      <c r="J4504" s="150">
        <v>1.77</v>
      </c>
    </row>
    <row r="4505" spans="1:10" x14ac:dyDescent="0.25">
      <c r="A4505" s="169"/>
      <c r="B4505" s="169"/>
      <c r="C4505" s="169"/>
      <c r="D4505" s="169"/>
      <c r="E4505" s="169" t="s">
        <v>2581</v>
      </c>
      <c r="F4505" s="150">
        <v>0</v>
      </c>
      <c r="G4505" s="169"/>
      <c r="H4505" s="351" t="s">
        <v>2582</v>
      </c>
      <c r="I4505" s="351"/>
      <c r="J4505" s="150">
        <v>6.71</v>
      </c>
    </row>
    <row r="4506" spans="1:10" ht="15.75" thickBot="1" x14ac:dyDescent="0.3">
      <c r="A4506" s="161"/>
      <c r="B4506" s="161"/>
      <c r="C4506" s="161"/>
      <c r="D4506" s="161"/>
      <c r="E4506" s="161"/>
      <c r="F4506" s="161"/>
      <c r="G4506" s="161" t="s">
        <v>1056</v>
      </c>
      <c r="H4506" s="151">
        <v>176</v>
      </c>
      <c r="I4506" s="161" t="s">
        <v>1057</v>
      </c>
      <c r="J4506" s="162">
        <v>1180.96</v>
      </c>
    </row>
    <row r="4507" spans="1:10" ht="15.75" thickTop="1" x14ac:dyDescent="0.25">
      <c r="A4507" s="152"/>
      <c r="B4507" s="152"/>
      <c r="C4507" s="152"/>
      <c r="D4507" s="152"/>
      <c r="E4507" s="152"/>
      <c r="F4507" s="152"/>
      <c r="G4507" s="152"/>
      <c r="H4507" s="152"/>
      <c r="I4507" s="152"/>
      <c r="J4507" s="152"/>
    </row>
    <row r="4508" spans="1:10" x14ac:dyDescent="0.25">
      <c r="A4508" s="170" t="s">
        <v>2998</v>
      </c>
      <c r="B4508" s="139" t="s">
        <v>1029</v>
      </c>
      <c r="C4508" s="170" t="s">
        <v>1030</v>
      </c>
      <c r="D4508" s="170" t="s">
        <v>1031</v>
      </c>
      <c r="E4508" s="352" t="s">
        <v>1032</v>
      </c>
      <c r="F4508" s="352"/>
      <c r="G4508" s="140" t="s">
        <v>1033</v>
      </c>
      <c r="H4508" s="139" t="s">
        <v>1034</v>
      </c>
      <c r="I4508" s="139" t="s">
        <v>1035</v>
      </c>
      <c r="J4508" s="139" t="s">
        <v>1036</v>
      </c>
    </row>
    <row r="4509" spans="1:10" ht="25.5" x14ac:dyDescent="0.25">
      <c r="A4509" s="171" t="s">
        <v>1037</v>
      </c>
      <c r="B4509" s="136" t="s">
        <v>300</v>
      </c>
      <c r="C4509" s="171" t="s">
        <v>186</v>
      </c>
      <c r="D4509" s="171" t="s">
        <v>354</v>
      </c>
      <c r="E4509" s="353" t="s">
        <v>1263</v>
      </c>
      <c r="F4509" s="353"/>
      <c r="G4509" s="137" t="s">
        <v>179</v>
      </c>
      <c r="H4509" s="141">
        <v>1</v>
      </c>
      <c r="I4509" s="138">
        <v>215.11</v>
      </c>
      <c r="J4509" s="138">
        <v>215.11</v>
      </c>
    </row>
    <row r="4510" spans="1:10" ht="38.25" x14ac:dyDescent="0.25">
      <c r="A4510" s="172" t="s">
        <v>1039</v>
      </c>
      <c r="B4510" s="142" t="s">
        <v>1453</v>
      </c>
      <c r="C4510" s="172" t="s">
        <v>186</v>
      </c>
      <c r="D4510" s="172" t="s">
        <v>2707</v>
      </c>
      <c r="E4510" s="350" t="s">
        <v>1263</v>
      </c>
      <c r="F4510" s="350"/>
      <c r="G4510" s="143" t="s">
        <v>179</v>
      </c>
      <c r="H4510" s="144">
        <v>1</v>
      </c>
      <c r="I4510" s="145">
        <v>4.58</v>
      </c>
      <c r="J4510" s="145">
        <v>4.58</v>
      </c>
    </row>
    <row r="4511" spans="1:10" ht="25.5" x14ac:dyDescent="0.25">
      <c r="A4511" s="172" t="s">
        <v>1039</v>
      </c>
      <c r="B4511" s="142" t="s">
        <v>1368</v>
      </c>
      <c r="C4511" s="172" t="s">
        <v>186</v>
      </c>
      <c r="D4511" s="172" t="s">
        <v>1299</v>
      </c>
      <c r="E4511" s="350" t="s">
        <v>1263</v>
      </c>
      <c r="F4511" s="350"/>
      <c r="G4511" s="143" t="s">
        <v>2649</v>
      </c>
      <c r="H4511" s="144">
        <v>1.5</v>
      </c>
      <c r="I4511" s="145">
        <v>24.55</v>
      </c>
      <c r="J4511" s="145">
        <v>36.82</v>
      </c>
    </row>
    <row r="4512" spans="1:10" ht="25.5" x14ac:dyDescent="0.25">
      <c r="A4512" s="172" t="s">
        <v>1039</v>
      </c>
      <c r="B4512" s="142" t="s">
        <v>1333</v>
      </c>
      <c r="C4512" s="172" t="s">
        <v>186</v>
      </c>
      <c r="D4512" s="172" t="s">
        <v>1064</v>
      </c>
      <c r="E4512" s="350" t="s">
        <v>1263</v>
      </c>
      <c r="F4512" s="350"/>
      <c r="G4512" s="143" t="s">
        <v>2649</v>
      </c>
      <c r="H4512" s="144">
        <v>1</v>
      </c>
      <c r="I4512" s="145">
        <v>18.36</v>
      </c>
      <c r="J4512" s="145">
        <v>18.36</v>
      </c>
    </row>
    <row r="4513" spans="1:10" ht="14.45" customHeight="1" x14ac:dyDescent="0.25">
      <c r="A4513" s="173" t="s">
        <v>1049</v>
      </c>
      <c r="B4513" s="146" t="s">
        <v>2708</v>
      </c>
      <c r="C4513" s="173" t="s">
        <v>186</v>
      </c>
      <c r="D4513" s="173" t="s">
        <v>2709</v>
      </c>
      <c r="E4513" s="349" t="s">
        <v>1052</v>
      </c>
      <c r="F4513" s="349"/>
      <c r="G4513" s="147" t="s">
        <v>950</v>
      </c>
      <c r="H4513" s="148">
        <v>5</v>
      </c>
      <c r="I4513" s="149">
        <v>1.04</v>
      </c>
      <c r="J4513" s="149">
        <v>5.2</v>
      </c>
    </row>
    <row r="4514" spans="1:10" ht="25.5" x14ac:dyDescent="0.25">
      <c r="A4514" s="173" t="s">
        <v>1049</v>
      </c>
      <c r="B4514" s="146" t="s">
        <v>2710</v>
      </c>
      <c r="C4514" s="173" t="s">
        <v>186</v>
      </c>
      <c r="D4514" s="173" t="s">
        <v>2711</v>
      </c>
      <c r="E4514" s="349" t="s">
        <v>1052</v>
      </c>
      <c r="F4514" s="349"/>
      <c r="G4514" s="147" t="s">
        <v>179</v>
      </c>
      <c r="H4514" s="148">
        <v>1.05</v>
      </c>
      <c r="I4514" s="149">
        <v>143</v>
      </c>
      <c r="J4514" s="149">
        <v>150.15</v>
      </c>
    </row>
    <row r="4515" spans="1:10" x14ac:dyDescent="0.25">
      <c r="A4515" s="169"/>
      <c r="B4515" s="169"/>
      <c r="C4515" s="169"/>
      <c r="D4515" s="169"/>
      <c r="E4515" s="169" t="s">
        <v>1053</v>
      </c>
      <c r="F4515" s="150">
        <v>40</v>
      </c>
      <c r="G4515" s="169" t="s">
        <v>1054</v>
      </c>
      <c r="H4515" s="150">
        <v>0</v>
      </c>
      <c r="I4515" s="169" t="s">
        <v>1055</v>
      </c>
      <c r="J4515" s="150">
        <v>40</v>
      </c>
    </row>
    <row r="4516" spans="1:10" x14ac:dyDescent="0.25">
      <c r="A4516" s="169"/>
      <c r="B4516" s="169"/>
      <c r="C4516" s="169"/>
      <c r="D4516" s="169"/>
      <c r="E4516" s="169" t="s">
        <v>2581</v>
      </c>
      <c r="F4516" s="150">
        <v>0</v>
      </c>
      <c r="G4516" s="169"/>
      <c r="H4516" s="351" t="s">
        <v>2582</v>
      </c>
      <c r="I4516" s="351"/>
      <c r="J4516" s="150">
        <v>215.11</v>
      </c>
    </row>
    <row r="4517" spans="1:10" ht="15.75" thickBot="1" x14ac:dyDescent="0.3">
      <c r="A4517" s="161"/>
      <c r="B4517" s="161"/>
      <c r="C4517" s="161"/>
      <c r="D4517" s="161"/>
      <c r="E4517" s="161"/>
      <c r="F4517" s="161"/>
      <c r="G4517" s="161" t="s">
        <v>1056</v>
      </c>
      <c r="H4517" s="151">
        <v>4.0599999999999996</v>
      </c>
      <c r="I4517" s="161" t="s">
        <v>1057</v>
      </c>
      <c r="J4517" s="162">
        <v>873.34</v>
      </c>
    </row>
    <row r="4518" spans="1:10" ht="16.5" thickTop="1" thickBot="1" x14ac:dyDescent="0.3">
      <c r="A4518" s="152"/>
      <c r="B4518" s="152"/>
      <c r="C4518" s="152"/>
      <c r="D4518" s="152"/>
      <c r="E4518" s="152"/>
      <c r="F4518" s="152"/>
      <c r="G4518" s="152"/>
      <c r="H4518" s="152"/>
      <c r="I4518" s="152"/>
      <c r="J4518" s="152"/>
    </row>
    <row r="4519" spans="1:10" ht="15" customHeight="1" x14ac:dyDescent="0.25">
      <c r="A4519" s="303"/>
      <c r="B4519" s="304"/>
      <c r="C4519" s="304"/>
      <c r="D4519" s="304"/>
      <c r="E4519" s="304"/>
      <c r="F4519" s="304"/>
      <c r="G4519" s="304"/>
      <c r="H4519" s="304"/>
      <c r="I4519" s="304"/>
      <c r="J4519" s="305"/>
    </row>
    <row r="4520" spans="1:10" ht="23.45" customHeight="1" thickBot="1" x14ac:dyDescent="0.3">
      <c r="A4520" s="300"/>
      <c r="B4520" s="301"/>
      <c r="C4520" s="301"/>
      <c r="D4520" s="301"/>
      <c r="E4520" s="301"/>
      <c r="F4520" s="301"/>
      <c r="G4520" s="301"/>
      <c r="H4520" s="301"/>
      <c r="I4520" s="301"/>
      <c r="J4520" s="302"/>
    </row>
    <row r="4521" spans="1:10" ht="15" customHeight="1" x14ac:dyDescent="0.25">
      <c r="A4521" s="303"/>
      <c r="B4521" s="304"/>
      <c r="C4521" s="304"/>
      <c r="D4521" s="304"/>
      <c r="E4521" s="304"/>
      <c r="F4521" s="304"/>
      <c r="G4521" s="304"/>
      <c r="H4521" s="304"/>
      <c r="I4521" s="304"/>
      <c r="J4521" s="305"/>
    </row>
    <row r="4522" spans="1:10" ht="23.45" customHeight="1" thickBot="1" x14ac:dyDescent="0.3">
      <c r="A4522" s="300"/>
      <c r="B4522" s="301"/>
      <c r="C4522" s="301"/>
      <c r="D4522" s="301"/>
      <c r="E4522" s="301"/>
      <c r="F4522" s="301"/>
      <c r="G4522" s="301"/>
      <c r="H4522" s="301"/>
      <c r="I4522" s="301"/>
      <c r="J4522" s="302"/>
    </row>
    <row r="4523" spans="1:10" ht="13.9" customHeight="1" x14ac:dyDescent="0.25">
      <c r="A4523" s="303"/>
      <c r="B4523" s="304"/>
      <c r="C4523" s="304"/>
      <c r="D4523" s="304"/>
      <c r="E4523" s="304"/>
      <c r="F4523" s="304"/>
      <c r="G4523" s="304"/>
      <c r="H4523" s="304"/>
      <c r="I4523" s="304"/>
      <c r="J4523" s="305"/>
    </row>
    <row r="4524" spans="1:10" ht="23.45" customHeight="1" thickBot="1" x14ac:dyDescent="0.3">
      <c r="A4524" s="300"/>
      <c r="B4524" s="301"/>
      <c r="C4524" s="301"/>
      <c r="D4524" s="301"/>
      <c r="E4524" s="301"/>
      <c r="F4524" s="301"/>
      <c r="G4524" s="301"/>
      <c r="H4524" s="301"/>
      <c r="I4524" s="301"/>
      <c r="J4524" s="302"/>
    </row>
  </sheetData>
  <mergeCells count="3303">
    <mergeCell ref="E4386:F4386"/>
    <mergeCell ref="H4389:I4389"/>
    <mergeCell ref="F4310:G4310"/>
    <mergeCell ref="F4311:G4311"/>
    <mergeCell ref="E4312:F4312"/>
    <mergeCell ref="E4313:F4313"/>
    <mergeCell ref="E4314:F4314"/>
    <mergeCell ref="E4315:F4315"/>
    <mergeCell ref="E4316:F4316"/>
    <mergeCell ref="E4317:F4317"/>
    <mergeCell ref="H4319:I4319"/>
    <mergeCell ref="E4322:F4322"/>
    <mergeCell ref="E4323:F4323"/>
    <mergeCell ref="E4324:F4324"/>
    <mergeCell ref="E4325:F4325"/>
    <mergeCell ref="E4326:F4326"/>
    <mergeCell ref="E4327:F4327"/>
    <mergeCell ref="H4329:I4329"/>
    <mergeCell ref="E4278:F4278"/>
    <mergeCell ref="H4280:I4280"/>
    <mergeCell ref="F4283:G4283"/>
    <mergeCell ref="E4423:F4423"/>
    <mergeCell ref="E4394:F4394"/>
    <mergeCell ref="E4395:F4395"/>
    <mergeCell ref="E4401:F4401"/>
    <mergeCell ref="E4402:F4402"/>
    <mergeCell ref="E4403:F4403"/>
    <mergeCell ref="E4378:F4378"/>
    <mergeCell ref="E4379:F4379"/>
    <mergeCell ref="E4380:F4380"/>
    <mergeCell ref="H4339:I4339"/>
    <mergeCell ref="E4342:F4342"/>
    <mergeCell ref="E4343:F4343"/>
    <mergeCell ref="E4344:F4344"/>
    <mergeCell ref="E4345:F4345"/>
    <mergeCell ref="E4346:F4346"/>
    <mergeCell ref="E4347:F4347"/>
    <mergeCell ref="H4349:I4349"/>
    <mergeCell ref="E4353:F4353"/>
    <mergeCell ref="E4354:F4354"/>
    <mergeCell ref="E4355:F4355"/>
    <mergeCell ref="E4356:F4356"/>
    <mergeCell ref="E4357:F4357"/>
    <mergeCell ref="H4359:I4359"/>
    <mergeCell ref="F4362:G4362"/>
    <mergeCell ref="E4363:F4363"/>
    <mergeCell ref="E4364:F4364"/>
    <mergeCell ref="E4381:F4381"/>
    <mergeCell ref="E4382:F4382"/>
    <mergeCell ref="E4387:F4387"/>
    <mergeCell ref="H4428:I4428"/>
    <mergeCell ref="E4431:F4431"/>
    <mergeCell ref="E4414:F4414"/>
    <mergeCell ref="E4415:F4415"/>
    <mergeCell ref="H4417:I4417"/>
    <mergeCell ref="E4420:F4420"/>
    <mergeCell ref="E4421:F4421"/>
    <mergeCell ref="E4422:F4422"/>
    <mergeCell ref="H4406:I4406"/>
    <mergeCell ref="E4409:F4409"/>
    <mergeCell ref="E4410:F4410"/>
    <mergeCell ref="E4411:F4411"/>
    <mergeCell ref="E4412:F4412"/>
    <mergeCell ref="E4413:F4413"/>
    <mergeCell ref="E4459:F4459"/>
    <mergeCell ref="H4461:I4461"/>
    <mergeCell ref="H4306:I4306"/>
    <mergeCell ref="F4309:G4309"/>
    <mergeCell ref="F4391:G4391"/>
    <mergeCell ref="H4397:I4397"/>
    <mergeCell ref="E4400:F4400"/>
    <mergeCell ref="E4367:F4367"/>
    <mergeCell ref="E4368:F4368"/>
    <mergeCell ref="H4370:I4370"/>
    <mergeCell ref="F4373:G4373"/>
    <mergeCell ref="E4374:F4374"/>
    <mergeCell ref="E4375:F4375"/>
    <mergeCell ref="E4376:F4376"/>
    <mergeCell ref="E4377:F4377"/>
    <mergeCell ref="E4383:F4383"/>
    <mergeCell ref="E4384:F4384"/>
    <mergeCell ref="E4385:F4385"/>
    <mergeCell ref="E4432:F4432"/>
    <mergeCell ref="E4437:F4437"/>
    <mergeCell ref="H4439:I4439"/>
    <mergeCell ref="E4446:F4446"/>
    <mergeCell ref="E4447:F4447"/>
    <mergeCell ref="E4448:F4448"/>
    <mergeCell ref="E4456:F4456"/>
    <mergeCell ref="E4457:F4457"/>
    <mergeCell ref="E4458:F4458"/>
    <mergeCell ref="E4443:F4443"/>
    <mergeCell ref="E4444:F4444"/>
    <mergeCell ref="E4445:F4445"/>
    <mergeCell ref="H4450:I4450"/>
    <mergeCell ref="E4434:F4434"/>
    <mergeCell ref="E4435:F4435"/>
    <mergeCell ref="E4436:F4436"/>
    <mergeCell ref="E4442:F4442"/>
    <mergeCell ref="E4453:F4453"/>
    <mergeCell ref="E4454:F4454"/>
    <mergeCell ref="E4455:F4455"/>
    <mergeCell ref="E4433:F4433"/>
    <mergeCell ref="A4522:J4522"/>
    <mergeCell ref="A4523:J4523"/>
    <mergeCell ref="E4476:F4476"/>
    <mergeCell ref="E4477:F4477"/>
    <mergeCell ref="E4478:F4478"/>
    <mergeCell ref="E4479:F4479"/>
    <mergeCell ref="E4480:F4480"/>
    <mergeCell ref="E4481:F4481"/>
    <mergeCell ref="H4483:I4483"/>
    <mergeCell ref="E4467:F4467"/>
    <mergeCell ref="E4475:F4475"/>
    <mergeCell ref="E4464:F4464"/>
    <mergeCell ref="E4465:F4465"/>
    <mergeCell ref="E4466:F4466"/>
    <mergeCell ref="E4468:F4468"/>
    <mergeCell ref="E4469:F4469"/>
    <mergeCell ref="E4470:F4470"/>
    <mergeCell ref="H4472:I4472"/>
    <mergeCell ref="E4292:F4292"/>
    <mergeCell ref="E4304:F4304"/>
    <mergeCell ref="E4424:F4424"/>
    <mergeCell ref="E4425:F4425"/>
    <mergeCell ref="A4524:J4524"/>
    <mergeCell ref="E4509:F4509"/>
    <mergeCell ref="E4510:F4510"/>
    <mergeCell ref="E4511:F4511"/>
    <mergeCell ref="E4512:F4512"/>
    <mergeCell ref="E4513:F4513"/>
    <mergeCell ref="E4514:F4514"/>
    <mergeCell ref="H4516:I4516"/>
    <mergeCell ref="E4500:F4500"/>
    <mergeCell ref="E4508:F4508"/>
    <mergeCell ref="E4497:F4497"/>
    <mergeCell ref="E4498:F4498"/>
    <mergeCell ref="E4499:F4499"/>
    <mergeCell ref="E4486:F4486"/>
    <mergeCell ref="E4487:F4487"/>
    <mergeCell ref="E4488:F4488"/>
    <mergeCell ref="E4489:F4489"/>
    <mergeCell ref="E4490:F4490"/>
    <mergeCell ref="E4491:F4491"/>
    <mergeCell ref="E4502:F4502"/>
    <mergeCell ref="E4503:F4503"/>
    <mergeCell ref="H4505:I4505"/>
    <mergeCell ref="E4492:F4492"/>
    <mergeCell ref="H4494:I4494"/>
    <mergeCell ref="E4501:F4501"/>
    <mergeCell ref="A4519:J4519"/>
    <mergeCell ref="A4520:J4520"/>
    <mergeCell ref="A4521:J4521"/>
    <mergeCell ref="E4426:F4426"/>
    <mergeCell ref="E4332:F4332"/>
    <mergeCell ref="E4333:F4333"/>
    <mergeCell ref="E4334:F4334"/>
    <mergeCell ref="E4335:F4335"/>
    <mergeCell ref="E4336:F4336"/>
    <mergeCell ref="E4337:F4337"/>
    <mergeCell ref="E4365:F4365"/>
    <mergeCell ref="E4366:F4366"/>
    <mergeCell ref="H4294:I4294"/>
    <mergeCell ref="E4284:F4284"/>
    <mergeCell ref="E4285:F4285"/>
    <mergeCell ref="E4286:F4286"/>
    <mergeCell ref="E4287:F4287"/>
    <mergeCell ref="E4288:F4288"/>
    <mergeCell ref="E4274:F4274"/>
    <mergeCell ref="E4275:F4275"/>
    <mergeCell ref="E4276:F4276"/>
    <mergeCell ref="E4277:F4277"/>
    <mergeCell ref="E4404:F4404"/>
    <mergeCell ref="E4392:F4392"/>
    <mergeCell ref="E4393:F4393"/>
    <mergeCell ref="E4298:F4298"/>
    <mergeCell ref="E4299:F4299"/>
    <mergeCell ref="E4300:F4300"/>
    <mergeCell ref="E4301:F4301"/>
    <mergeCell ref="E4302:F4302"/>
    <mergeCell ref="E4303:F4303"/>
    <mergeCell ref="E4289:F4289"/>
    <mergeCell ref="E4290:F4290"/>
    <mergeCell ref="E4291:F4291"/>
    <mergeCell ref="E4297:F4297"/>
    <mergeCell ref="E4273:F4273"/>
    <mergeCell ref="E4243:F4243"/>
    <mergeCell ref="E4244:F4244"/>
    <mergeCell ref="E4245:F4245"/>
    <mergeCell ref="H4247:I4247"/>
    <mergeCell ref="F4250:G4250"/>
    <mergeCell ref="F4251:G4251"/>
    <mergeCell ref="E4252:F4252"/>
    <mergeCell ref="E4253:F4253"/>
    <mergeCell ref="E4254:F4254"/>
    <mergeCell ref="H4256:I4256"/>
    <mergeCell ref="F4259:G4259"/>
    <mergeCell ref="E4260:F4260"/>
    <mergeCell ref="E4261:F4261"/>
    <mergeCell ref="E4262:F4262"/>
    <mergeCell ref="E4263:F4263"/>
    <mergeCell ref="E4264:F4264"/>
    <mergeCell ref="E4265:F4265"/>
    <mergeCell ref="E4266:F4266"/>
    <mergeCell ref="E4267:F4267"/>
    <mergeCell ref="H4269:I4269"/>
    <mergeCell ref="F4272:G4272"/>
    <mergeCell ref="E4237:F4237"/>
    <mergeCell ref="E4238:F4238"/>
    <mergeCell ref="E4239:F4239"/>
    <mergeCell ref="E4240:F4240"/>
    <mergeCell ref="E4241:F4241"/>
    <mergeCell ref="E4242:F4242"/>
    <mergeCell ref="E4228:F4228"/>
    <mergeCell ref="E4229:F4229"/>
    <mergeCell ref="E4230:F4230"/>
    <mergeCell ref="E4231:F4231"/>
    <mergeCell ref="H4233:I4233"/>
    <mergeCell ref="E4236:F4236"/>
    <mergeCell ref="E4219:F4219"/>
    <mergeCell ref="E4220:F4220"/>
    <mergeCell ref="E4221:F4221"/>
    <mergeCell ref="H4223:I4223"/>
    <mergeCell ref="F4226:G4226"/>
    <mergeCell ref="E4227:F4227"/>
    <mergeCell ref="E4210:F4210"/>
    <mergeCell ref="E4211:F4211"/>
    <mergeCell ref="E4212:F4212"/>
    <mergeCell ref="H4214:I4214"/>
    <mergeCell ref="F4217:G4217"/>
    <mergeCell ref="E4218:F4218"/>
    <mergeCell ref="E4201:F4201"/>
    <mergeCell ref="H4203:I4203"/>
    <mergeCell ref="E4206:F4206"/>
    <mergeCell ref="E4207:F4207"/>
    <mergeCell ref="E4208:F4208"/>
    <mergeCell ref="E4209:F4209"/>
    <mergeCell ref="E4192:F4192"/>
    <mergeCell ref="E4193:F4193"/>
    <mergeCell ref="H4195:I4195"/>
    <mergeCell ref="E4198:F4198"/>
    <mergeCell ref="E4199:F4199"/>
    <mergeCell ref="E4200:F4200"/>
    <mergeCell ref="E4183:F4183"/>
    <mergeCell ref="E4184:F4184"/>
    <mergeCell ref="E4185:F4185"/>
    <mergeCell ref="H4187:I4187"/>
    <mergeCell ref="E4190:F4190"/>
    <mergeCell ref="E4191:F4191"/>
    <mergeCell ref="E4174:F4174"/>
    <mergeCell ref="E4175:F4175"/>
    <mergeCell ref="H4177:I4177"/>
    <mergeCell ref="E4180:F4180"/>
    <mergeCell ref="E4181:F4181"/>
    <mergeCell ref="E4182:F4182"/>
    <mergeCell ref="E4165:F4165"/>
    <mergeCell ref="E4166:F4166"/>
    <mergeCell ref="E4167:F4167"/>
    <mergeCell ref="H4169:I4169"/>
    <mergeCell ref="E4172:F4172"/>
    <mergeCell ref="E4173:F4173"/>
    <mergeCell ref="E4156:F4156"/>
    <mergeCell ref="E4157:F4157"/>
    <mergeCell ref="E4158:F4158"/>
    <mergeCell ref="E4159:F4159"/>
    <mergeCell ref="H4161:I4161"/>
    <mergeCell ref="E4164:F4164"/>
    <mergeCell ref="H4145:I4145"/>
    <mergeCell ref="E4148:F4148"/>
    <mergeCell ref="E4149:F4149"/>
    <mergeCell ref="E4150:F4150"/>
    <mergeCell ref="E4151:F4151"/>
    <mergeCell ref="H4153:I4153"/>
    <mergeCell ref="H4136:I4136"/>
    <mergeCell ref="E4139:F4139"/>
    <mergeCell ref="E4140:F4140"/>
    <mergeCell ref="E4141:F4141"/>
    <mergeCell ref="E4142:F4142"/>
    <mergeCell ref="E4143:F4143"/>
    <mergeCell ref="E4126:F4126"/>
    <mergeCell ref="E4127:F4127"/>
    <mergeCell ref="H4129:I4129"/>
    <mergeCell ref="E4132:F4132"/>
    <mergeCell ref="E4133:F4133"/>
    <mergeCell ref="E4134:F4134"/>
    <mergeCell ref="F4120:G4120"/>
    <mergeCell ref="E4121:F4121"/>
    <mergeCell ref="E4122:F4122"/>
    <mergeCell ref="E4123:F4123"/>
    <mergeCell ref="E4124:F4124"/>
    <mergeCell ref="E4125:F4125"/>
    <mergeCell ref="E4111:F4111"/>
    <mergeCell ref="E4112:F4112"/>
    <mergeCell ref="E4113:F4113"/>
    <mergeCell ref="E4114:F4114"/>
    <mergeCell ref="E4115:F4115"/>
    <mergeCell ref="H4117:I4117"/>
    <mergeCell ref="E4102:F4102"/>
    <mergeCell ref="E4103:F4103"/>
    <mergeCell ref="H4105:I4105"/>
    <mergeCell ref="E4108:F4108"/>
    <mergeCell ref="E4109:F4109"/>
    <mergeCell ref="E4110:F4110"/>
    <mergeCell ref="E4093:F4093"/>
    <mergeCell ref="H4095:I4095"/>
    <mergeCell ref="E4098:F4098"/>
    <mergeCell ref="E4099:F4099"/>
    <mergeCell ref="E4100:F4100"/>
    <mergeCell ref="E4101:F4101"/>
    <mergeCell ref="H4085:I4085"/>
    <mergeCell ref="E4088:F4088"/>
    <mergeCell ref="E4089:F4089"/>
    <mergeCell ref="E4090:F4090"/>
    <mergeCell ref="E4091:F4091"/>
    <mergeCell ref="E4092:F4092"/>
    <mergeCell ref="E4078:F4078"/>
    <mergeCell ref="E4079:F4079"/>
    <mergeCell ref="E4080:F4080"/>
    <mergeCell ref="E4081:F4081"/>
    <mergeCell ref="E4082:F4082"/>
    <mergeCell ref="E4083:F4083"/>
    <mergeCell ref="H4067:I4067"/>
    <mergeCell ref="E4070:F4070"/>
    <mergeCell ref="E4071:F4071"/>
    <mergeCell ref="E4072:F4072"/>
    <mergeCell ref="E4073:F4073"/>
    <mergeCell ref="H4075:I4075"/>
    <mergeCell ref="E4057:F4057"/>
    <mergeCell ref="H4059:I4059"/>
    <mergeCell ref="E4062:F4062"/>
    <mergeCell ref="E4063:F4063"/>
    <mergeCell ref="E4064:F4064"/>
    <mergeCell ref="E4065:F4065"/>
    <mergeCell ref="E4048:F4048"/>
    <mergeCell ref="H4050:I4050"/>
    <mergeCell ref="E4053:F4053"/>
    <mergeCell ref="E4054:F4054"/>
    <mergeCell ref="E4055:F4055"/>
    <mergeCell ref="E4056:F4056"/>
    <mergeCell ref="E4042:F4042"/>
    <mergeCell ref="E4043:F4043"/>
    <mergeCell ref="E4044:F4044"/>
    <mergeCell ref="E4045:F4045"/>
    <mergeCell ref="E4046:F4046"/>
    <mergeCell ref="E4047:F4047"/>
    <mergeCell ref="E4033:F4033"/>
    <mergeCell ref="E4034:F4034"/>
    <mergeCell ref="E4035:F4035"/>
    <mergeCell ref="E4036:F4036"/>
    <mergeCell ref="E4037:F4037"/>
    <mergeCell ref="H4039:I4039"/>
    <mergeCell ref="H4025:I4025"/>
    <mergeCell ref="F4028:G4028"/>
    <mergeCell ref="F4029:G4029"/>
    <mergeCell ref="E4030:F4030"/>
    <mergeCell ref="E4031:F4031"/>
    <mergeCell ref="E4032:F4032"/>
    <mergeCell ref="E4015:F4015"/>
    <mergeCell ref="E4016:F4016"/>
    <mergeCell ref="H4018:I4018"/>
    <mergeCell ref="E4021:F4021"/>
    <mergeCell ref="E4022:F4022"/>
    <mergeCell ref="E4023:F4023"/>
    <mergeCell ref="E4006:F4006"/>
    <mergeCell ref="E4007:F4007"/>
    <mergeCell ref="H4009:I4009"/>
    <mergeCell ref="E4012:F4012"/>
    <mergeCell ref="E4013:F4013"/>
    <mergeCell ref="E4014:F4014"/>
    <mergeCell ref="E4000:F4000"/>
    <mergeCell ref="E4001:F4001"/>
    <mergeCell ref="E4002:F4002"/>
    <mergeCell ref="E4003:F4003"/>
    <mergeCell ref="E4004:F4004"/>
    <mergeCell ref="E4005:F4005"/>
    <mergeCell ref="E3991:F3991"/>
    <mergeCell ref="E3992:F3992"/>
    <mergeCell ref="H3994:I3994"/>
    <mergeCell ref="E3997:F3997"/>
    <mergeCell ref="E3998:F3998"/>
    <mergeCell ref="E3999:F3999"/>
    <mergeCell ref="H3983:I3983"/>
    <mergeCell ref="E3986:F3986"/>
    <mergeCell ref="E3987:F3987"/>
    <mergeCell ref="E3988:F3988"/>
    <mergeCell ref="E3989:F3989"/>
    <mergeCell ref="E3990:F3990"/>
    <mergeCell ref="E3976:F3976"/>
    <mergeCell ref="E3977:F3977"/>
    <mergeCell ref="E3978:F3978"/>
    <mergeCell ref="E3979:F3979"/>
    <mergeCell ref="E3980:F3980"/>
    <mergeCell ref="E3981:F3981"/>
    <mergeCell ref="E3967:F3967"/>
    <mergeCell ref="E3968:F3968"/>
    <mergeCell ref="E3969:F3969"/>
    <mergeCell ref="E3970:F3970"/>
    <mergeCell ref="H3972:I3972"/>
    <mergeCell ref="E3975:F3975"/>
    <mergeCell ref="E3958:F3958"/>
    <mergeCell ref="E3959:F3959"/>
    <mergeCell ref="E3960:F3960"/>
    <mergeCell ref="E3961:F3961"/>
    <mergeCell ref="H3963:I3963"/>
    <mergeCell ref="E3966:F3966"/>
    <mergeCell ref="E3949:F3949"/>
    <mergeCell ref="E3950:F3950"/>
    <mergeCell ref="H3952:I3952"/>
    <mergeCell ref="E3955:F3955"/>
    <mergeCell ref="E3956:F3956"/>
    <mergeCell ref="E3957:F3957"/>
    <mergeCell ref="E3940:F3940"/>
    <mergeCell ref="E3941:F3941"/>
    <mergeCell ref="H3943:I3943"/>
    <mergeCell ref="E3946:F3946"/>
    <mergeCell ref="E3947:F3947"/>
    <mergeCell ref="E3948:F3948"/>
    <mergeCell ref="E3931:F3931"/>
    <mergeCell ref="E3932:F3932"/>
    <mergeCell ref="H3934:I3934"/>
    <mergeCell ref="E3937:F3937"/>
    <mergeCell ref="E3938:F3938"/>
    <mergeCell ref="E3939:F3939"/>
    <mergeCell ref="E3922:F3922"/>
    <mergeCell ref="E3923:F3923"/>
    <mergeCell ref="H3925:I3925"/>
    <mergeCell ref="E3928:F3928"/>
    <mergeCell ref="E3929:F3929"/>
    <mergeCell ref="E3930:F3930"/>
    <mergeCell ref="E3913:F3913"/>
    <mergeCell ref="E3914:F3914"/>
    <mergeCell ref="H3916:I3916"/>
    <mergeCell ref="E3919:F3919"/>
    <mergeCell ref="E3920:F3920"/>
    <mergeCell ref="E3921:F3921"/>
    <mergeCell ref="E3904:F3904"/>
    <mergeCell ref="E3905:F3905"/>
    <mergeCell ref="H3907:I3907"/>
    <mergeCell ref="E3910:F3910"/>
    <mergeCell ref="E3911:F3911"/>
    <mergeCell ref="E3912:F3912"/>
    <mergeCell ref="E3895:F3895"/>
    <mergeCell ref="H3897:I3897"/>
    <mergeCell ref="F3900:G3900"/>
    <mergeCell ref="E3901:F3901"/>
    <mergeCell ref="E3902:F3902"/>
    <mergeCell ref="E3903:F3903"/>
    <mergeCell ref="E3886:F3886"/>
    <mergeCell ref="E3887:F3887"/>
    <mergeCell ref="E3888:F3888"/>
    <mergeCell ref="H3890:I3890"/>
    <mergeCell ref="E3893:F3893"/>
    <mergeCell ref="E3894:F3894"/>
    <mergeCell ref="E3877:F3877"/>
    <mergeCell ref="E3878:F3878"/>
    <mergeCell ref="E3879:F3879"/>
    <mergeCell ref="H3881:I3881"/>
    <mergeCell ref="E3884:F3884"/>
    <mergeCell ref="E3885:F3885"/>
    <mergeCell ref="E3868:F3868"/>
    <mergeCell ref="E3869:F3869"/>
    <mergeCell ref="E3870:F3870"/>
    <mergeCell ref="H3872:I3872"/>
    <mergeCell ref="E3875:F3875"/>
    <mergeCell ref="E3876:F3876"/>
    <mergeCell ref="E3859:F3859"/>
    <mergeCell ref="E3860:F3860"/>
    <mergeCell ref="E3861:F3861"/>
    <mergeCell ref="H3863:I3863"/>
    <mergeCell ref="E3866:F3866"/>
    <mergeCell ref="E3867:F3867"/>
    <mergeCell ref="E3850:F3850"/>
    <mergeCell ref="E3851:F3851"/>
    <mergeCell ref="E3852:F3852"/>
    <mergeCell ref="H3854:I3854"/>
    <mergeCell ref="E3857:F3857"/>
    <mergeCell ref="E3858:F3858"/>
    <mergeCell ref="E3841:F3841"/>
    <mergeCell ref="H3843:I3843"/>
    <mergeCell ref="E3846:F3846"/>
    <mergeCell ref="E3847:F3847"/>
    <mergeCell ref="E3848:F3848"/>
    <mergeCell ref="E3849:F3849"/>
    <mergeCell ref="H3833:I3833"/>
    <mergeCell ref="E3836:F3836"/>
    <mergeCell ref="E3837:F3837"/>
    <mergeCell ref="E3838:F3838"/>
    <mergeCell ref="E3839:F3839"/>
    <mergeCell ref="E3840:F3840"/>
    <mergeCell ref="H3824:I3824"/>
    <mergeCell ref="E3827:F3827"/>
    <mergeCell ref="E3828:F3828"/>
    <mergeCell ref="E3829:F3829"/>
    <mergeCell ref="E3830:F3830"/>
    <mergeCell ref="E3831:F3831"/>
    <mergeCell ref="H3815:I3815"/>
    <mergeCell ref="E3818:F3818"/>
    <mergeCell ref="E3819:F3819"/>
    <mergeCell ref="E3820:F3820"/>
    <mergeCell ref="E3821:F3821"/>
    <mergeCell ref="E3822:F3822"/>
    <mergeCell ref="E3808:F3808"/>
    <mergeCell ref="E3809:F3809"/>
    <mergeCell ref="E3810:F3810"/>
    <mergeCell ref="E3811:F3811"/>
    <mergeCell ref="E3812:F3812"/>
    <mergeCell ref="E3813:F3813"/>
    <mergeCell ref="E3799:F3799"/>
    <mergeCell ref="E3800:F3800"/>
    <mergeCell ref="E3801:F3801"/>
    <mergeCell ref="E3802:F3802"/>
    <mergeCell ref="E3803:F3803"/>
    <mergeCell ref="H3805:I3805"/>
    <mergeCell ref="E3790:F3790"/>
    <mergeCell ref="E3791:F3791"/>
    <mergeCell ref="E3792:F3792"/>
    <mergeCell ref="E3793:F3793"/>
    <mergeCell ref="E3794:F3794"/>
    <mergeCell ref="H3796:I3796"/>
    <mergeCell ref="E3781:F3781"/>
    <mergeCell ref="E3782:F3782"/>
    <mergeCell ref="H3784:I3784"/>
    <mergeCell ref="F3787:G3787"/>
    <mergeCell ref="E3788:F3788"/>
    <mergeCell ref="E3789:F3789"/>
    <mergeCell ref="E3772:F3772"/>
    <mergeCell ref="H3774:I3774"/>
    <mergeCell ref="E3777:F3777"/>
    <mergeCell ref="E3778:F3778"/>
    <mergeCell ref="E3779:F3779"/>
    <mergeCell ref="E3780:F3780"/>
    <mergeCell ref="E3763:F3763"/>
    <mergeCell ref="H3765:I3765"/>
    <mergeCell ref="E3768:F3768"/>
    <mergeCell ref="E3769:F3769"/>
    <mergeCell ref="E3770:F3770"/>
    <mergeCell ref="E3771:F3771"/>
    <mergeCell ref="H3755:I3755"/>
    <mergeCell ref="E3758:F3758"/>
    <mergeCell ref="E3759:F3759"/>
    <mergeCell ref="E3760:F3760"/>
    <mergeCell ref="E3761:F3761"/>
    <mergeCell ref="E3762:F3762"/>
    <mergeCell ref="E3748:F3748"/>
    <mergeCell ref="E3749:F3749"/>
    <mergeCell ref="E3750:F3750"/>
    <mergeCell ref="E3751:F3751"/>
    <mergeCell ref="E3752:F3752"/>
    <mergeCell ref="E3753:F3753"/>
    <mergeCell ref="E3739:F3739"/>
    <mergeCell ref="E3740:F3740"/>
    <mergeCell ref="E3741:F3741"/>
    <mergeCell ref="E3742:F3742"/>
    <mergeCell ref="H3744:I3744"/>
    <mergeCell ref="E3747:F3747"/>
    <mergeCell ref="E3730:F3730"/>
    <mergeCell ref="E3731:F3731"/>
    <mergeCell ref="E3732:F3732"/>
    <mergeCell ref="E3733:F3733"/>
    <mergeCell ref="E3734:F3734"/>
    <mergeCell ref="H3736:I3736"/>
    <mergeCell ref="E3721:F3721"/>
    <mergeCell ref="H3723:I3723"/>
    <mergeCell ref="E3726:F3726"/>
    <mergeCell ref="E3727:F3727"/>
    <mergeCell ref="E3728:F3728"/>
    <mergeCell ref="E3729:F3729"/>
    <mergeCell ref="H3713:I3713"/>
    <mergeCell ref="E3716:F3716"/>
    <mergeCell ref="E3717:F3717"/>
    <mergeCell ref="E3718:F3718"/>
    <mergeCell ref="E3719:F3719"/>
    <mergeCell ref="E3720:F3720"/>
    <mergeCell ref="E3706:F3706"/>
    <mergeCell ref="E3707:F3707"/>
    <mergeCell ref="E3708:F3708"/>
    <mergeCell ref="E3709:F3709"/>
    <mergeCell ref="E3710:F3710"/>
    <mergeCell ref="E3711:F3711"/>
    <mergeCell ref="E3697:F3697"/>
    <mergeCell ref="E3698:F3698"/>
    <mergeCell ref="E3699:F3699"/>
    <mergeCell ref="E3700:F3700"/>
    <mergeCell ref="E3701:F3701"/>
    <mergeCell ref="H3703:I3703"/>
    <mergeCell ref="E3688:F3688"/>
    <mergeCell ref="E3689:F3689"/>
    <mergeCell ref="E3690:F3690"/>
    <mergeCell ref="E3691:F3691"/>
    <mergeCell ref="H3693:I3693"/>
    <mergeCell ref="E3696:F3696"/>
    <mergeCell ref="E3679:F3679"/>
    <mergeCell ref="E3680:F3680"/>
    <mergeCell ref="E3681:F3681"/>
    <mergeCell ref="E3682:F3682"/>
    <mergeCell ref="H3684:I3684"/>
    <mergeCell ref="E3687:F3687"/>
    <mergeCell ref="E3670:F3670"/>
    <mergeCell ref="E3671:F3671"/>
    <mergeCell ref="E3672:F3672"/>
    <mergeCell ref="E3673:F3673"/>
    <mergeCell ref="E3674:F3674"/>
    <mergeCell ref="H3676:I3676"/>
    <mergeCell ref="E3661:F3661"/>
    <mergeCell ref="E3662:F3662"/>
    <mergeCell ref="E3663:F3663"/>
    <mergeCell ref="E3664:F3664"/>
    <mergeCell ref="H3666:I3666"/>
    <mergeCell ref="E3669:F3669"/>
    <mergeCell ref="E3652:F3652"/>
    <mergeCell ref="E3653:F3653"/>
    <mergeCell ref="H3655:I3655"/>
    <mergeCell ref="E3658:F3658"/>
    <mergeCell ref="E3659:F3659"/>
    <mergeCell ref="E3660:F3660"/>
    <mergeCell ref="H3644:I3644"/>
    <mergeCell ref="E3647:F3647"/>
    <mergeCell ref="E3648:F3648"/>
    <mergeCell ref="E3649:F3649"/>
    <mergeCell ref="E3650:F3650"/>
    <mergeCell ref="E3651:F3651"/>
    <mergeCell ref="E3637:F3637"/>
    <mergeCell ref="E3638:F3638"/>
    <mergeCell ref="E3639:F3639"/>
    <mergeCell ref="E3640:F3640"/>
    <mergeCell ref="E3641:F3641"/>
    <mergeCell ref="E3642:F3642"/>
    <mergeCell ref="E3628:F3628"/>
    <mergeCell ref="E3629:F3629"/>
    <mergeCell ref="E3630:F3630"/>
    <mergeCell ref="E3631:F3631"/>
    <mergeCell ref="H3633:I3633"/>
    <mergeCell ref="E3636:F3636"/>
    <mergeCell ref="E3619:F3619"/>
    <mergeCell ref="E3620:F3620"/>
    <mergeCell ref="E3621:F3621"/>
    <mergeCell ref="E3622:F3622"/>
    <mergeCell ref="H3624:I3624"/>
    <mergeCell ref="E3627:F3627"/>
    <mergeCell ref="H3608:I3608"/>
    <mergeCell ref="E3611:F3611"/>
    <mergeCell ref="E3612:F3612"/>
    <mergeCell ref="E3613:F3613"/>
    <mergeCell ref="E3614:F3614"/>
    <mergeCell ref="H3616:I3616"/>
    <mergeCell ref="E3598:F3598"/>
    <mergeCell ref="H3600:I3600"/>
    <mergeCell ref="E3603:F3603"/>
    <mergeCell ref="E3604:F3604"/>
    <mergeCell ref="E3605:F3605"/>
    <mergeCell ref="E3606:F3606"/>
    <mergeCell ref="E3589:F3589"/>
    <mergeCell ref="E3590:F3590"/>
    <mergeCell ref="H3592:I3592"/>
    <mergeCell ref="E3595:F3595"/>
    <mergeCell ref="E3596:F3596"/>
    <mergeCell ref="E3597:F3597"/>
    <mergeCell ref="E3580:F3580"/>
    <mergeCell ref="E3581:F3581"/>
    <mergeCell ref="E3582:F3582"/>
    <mergeCell ref="H3584:I3584"/>
    <mergeCell ref="E3587:F3587"/>
    <mergeCell ref="E3588:F3588"/>
    <mergeCell ref="E3571:F3571"/>
    <mergeCell ref="E3572:F3572"/>
    <mergeCell ref="E3573:F3573"/>
    <mergeCell ref="E3574:F3574"/>
    <mergeCell ref="H3576:I3576"/>
    <mergeCell ref="E3579:F3579"/>
    <mergeCell ref="H3560:I3560"/>
    <mergeCell ref="E3563:F3563"/>
    <mergeCell ref="E3564:F3564"/>
    <mergeCell ref="E3565:F3565"/>
    <mergeCell ref="E3566:F3566"/>
    <mergeCell ref="H3568:I3568"/>
    <mergeCell ref="E3550:F3550"/>
    <mergeCell ref="H3552:I3552"/>
    <mergeCell ref="E3555:F3555"/>
    <mergeCell ref="E3556:F3556"/>
    <mergeCell ref="E3557:F3557"/>
    <mergeCell ref="E3558:F3558"/>
    <mergeCell ref="E3541:F3541"/>
    <mergeCell ref="E3542:F3542"/>
    <mergeCell ref="H3544:I3544"/>
    <mergeCell ref="E3547:F3547"/>
    <mergeCell ref="E3548:F3548"/>
    <mergeCell ref="E3549:F3549"/>
    <mergeCell ref="E3532:F3532"/>
    <mergeCell ref="E3533:F3533"/>
    <mergeCell ref="E3534:F3534"/>
    <mergeCell ref="H3536:I3536"/>
    <mergeCell ref="E3539:F3539"/>
    <mergeCell ref="E3540:F3540"/>
    <mergeCell ref="E3523:F3523"/>
    <mergeCell ref="E3524:F3524"/>
    <mergeCell ref="E3525:F3525"/>
    <mergeCell ref="H3527:I3527"/>
    <mergeCell ref="E3530:F3530"/>
    <mergeCell ref="E3531:F3531"/>
    <mergeCell ref="E3514:F3514"/>
    <mergeCell ref="E3515:F3515"/>
    <mergeCell ref="E3516:F3516"/>
    <mergeCell ref="H3518:I3518"/>
    <mergeCell ref="E3521:F3521"/>
    <mergeCell ref="E3522:F3522"/>
    <mergeCell ref="E3505:F3505"/>
    <mergeCell ref="E3506:F3506"/>
    <mergeCell ref="E3507:F3507"/>
    <mergeCell ref="H3509:I3509"/>
    <mergeCell ref="E3512:F3512"/>
    <mergeCell ref="E3513:F3513"/>
    <mergeCell ref="E3496:F3496"/>
    <mergeCell ref="E3497:F3497"/>
    <mergeCell ref="E3498:F3498"/>
    <mergeCell ref="H3500:I3500"/>
    <mergeCell ref="E3503:F3503"/>
    <mergeCell ref="E3504:F3504"/>
    <mergeCell ref="E3487:F3487"/>
    <mergeCell ref="E3488:F3488"/>
    <mergeCell ref="E3489:F3489"/>
    <mergeCell ref="H3491:I3491"/>
    <mergeCell ref="E3494:F3494"/>
    <mergeCell ref="E3495:F3495"/>
    <mergeCell ref="E3481:F3481"/>
    <mergeCell ref="E3482:F3482"/>
    <mergeCell ref="E3483:F3483"/>
    <mergeCell ref="E3484:F3484"/>
    <mergeCell ref="E3485:F3485"/>
    <mergeCell ref="E3486:F3486"/>
    <mergeCell ref="E3475:F3475"/>
    <mergeCell ref="E3476:F3476"/>
    <mergeCell ref="E3477:F3477"/>
    <mergeCell ref="E3478:F3478"/>
    <mergeCell ref="E3479:F3479"/>
    <mergeCell ref="E3480:F3480"/>
    <mergeCell ref="E3466:F3466"/>
    <mergeCell ref="E3467:F3467"/>
    <mergeCell ref="E3468:F3468"/>
    <mergeCell ref="E3469:F3469"/>
    <mergeCell ref="H3471:I3471"/>
    <mergeCell ref="E3474:F3474"/>
    <mergeCell ref="E3460:F3460"/>
    <mergeCell ref="E3461:F3461"/>
    <mergeCell ref="E3462:F3462"/>
    <mergeCell ref="E3463:F3463"/>
    <mergeCell ref="E3464:F3464"/>
    <mergeCell ref="E3465:F3465"/>
    <mergeCell ref="E3451:F3451"/>
    <mergeCell ref="E3452:F3452"/>
    <mergeCell ref="E3453:F3453"/>
    <mergeCell ref="E3454:F3454"/>
    <mergeCell ref="E3455:F3455"/>
    <mergeCell ref="H3457:I3457"/>
    <mergeCell ref="E3442:F3442"/>
    <mergeCell ref="E3443:F3443"/>
    <mergeCell ref="E3444:F3444"/>
    <mergeCell ref="E3445:F3445"/>
    <mergeCell ref="H3447:I3447"/>
    <mergeCell ref="E3450:F3450"/>
    <mergeCell ref="E3433:F3433"/>
    <mergeCell ref="E3434:F3434"/>
    <mergeCell ref="H3436:I3436"/>
    <mergeCell ref="F3439:G3439"/>
    <mergeCell ref="E3440:F3440"/>
    <mergeCell ref="E3441:F3441"/>
    <mergeCell ref="E3424:F3424"/>
    <mergeCell ref="E3425:F3425"/>
    <mergeCell ref="H3427:I3427"/>
    <mergeCell ref="E3430:F3430"/>
    <mergeCell ref="E3431:F3431"/>
    <mergeCell ref="E3432:F3432"/>
    <mergeCell ref="E3415:F3415"/>
    <mergeCell ref="E3416:F3416"/>
    <mergeCell ref="H3418:I3418"/>
    <mergeCell ref="E3421:F3421"/>
    <mergeCell ref="E3422:F3422"/>
    <mergeCell ref="E3423:F3423"/>
    <mergeCell ref="H3407:I3407"/>
    <mergeCell ref="E3410:F3410"/>
    <mergeCell ref="E3411:F3411"/>
    <mergeCell ref="E3412:F3412"/>
    <mergeCell ref="E3413:F3413"/>
    <mergeCell ref="E3414:F3414"/>
    <mergeCell ref="H3398:I3398"/>
    <mergeCell ref="F3401:G3401"/>
    <mergeCell ref="E3402:F3402"/>
    <mergeCell ref="E3403:F3403"/>
    <mergeCell ref="E3404:F3404"/>
    <mergeCell ref="E3405:F3405"/>
    <mergeCell ref="E3391:F3391"/>
    <mergeCell ref="E3392:F3392"/>
    <mergeCell ref="E3393:F3393"/>
    <mergeCell ref="E3394:F3394"/>
    <mergeCell ref="E3395:F3395"/>
    <mergeCell ref="E3396:F3396"/>
    <mergeCell ref="E3382:F3382"/>
    <mergeCell ref="H3384:I3384"/>
    <mergeCell ref="E3387:F3387"/>
    <mergeCell ref="E3388:F3388"/>
    <mergeCell ref="E3389:F3389"/>
    <mergeCell ref="E3390:F3390"/>
    <mergeCell ref="E3376:F3376"/>
    <mergeCell ref="E3377:F3377"/>
    <mergeCell ref="E3378:F3378"/>
    <mergeCell ref="E3379:F3379"/>
    <mergeCell ref="E3380:F3380"/>
    <mergeCell ref="E3381:F3381"/>
    <mergeCell ref="E3367:F3367"/>
    <mergeCell ref="H3369:I3369"/>
    <mergeCell ref="E3372:F3372"/>
    <mergeCell ref="E3373:F3373"/>
    <mergeCell ref="E3374:F3374"/>
    <mergeCell ref="E3375:F3375"/>
    <mergeCell ref="H3359:I3359"/>
    <mergeCell ref="E3362:F3362"/>
    <mergeCell ref="E3363:F3363"/>
    <mergeCell ref="E3364:F3364"/>
    <mergeCell ref="E3365:F3365"/>
    <mergeCell ref="E3366:F3366"/>
    <mergeCell ref="E3352:F3352"/>
    <mergeCell ref="E3353:F3353"/>
    <mergeCell ref="E3354:F3354"/>
    <mergeCell ref="E3355:F3355"/>
    <mergeCell ref="E3356:F3356"/>
    <mergeCell ref="E3357:F3357"/>
    <mergeCell ref="E3343:F3343"/>
    <mergeCell ref="E3344:F3344"/>
    <mergeCell ref="E3345:F3345"/>
    <mergeCell ref="E3346:F3346"/>
    <mergeCell ref="H3348:I3348"/>
    <mergeCell ref="E3351:F3351"/>
    <mergeCell ref="E3334:F3334"/>
    <mergeCell ref="E3335:F3335"/>
    <mergeCell ref="E3336:F3336"/>
    <mergeCell ref="E3337:F3337"/>
    <mergeCell ref="E3338:F3338"/>
    <mergeCell ref="H3340:I3340"/>
    <mergeCell ref="E3325:F3325"/>
    <mergeCell ref="H3327:I3327"/>
    <mergeCell ref="E3330:F3330"/>
    <mergeCell ref="E3331:F3331"/>
    <mergeCell ref="E3332:F3332"/>
    <mergeCell ref="E3333:F3333"/>
    <mergeCell ref="H3317:I3317"/>
    <mergeCell ref="E3320:F3320"/>
    <mergeCell ref="E3321:F3321"/>
    <mergeCell ref="E3322:F3322"/>
    <mergeCell ref="E3323:F3323"/>
    <mergeCell ref="E3324:F3324"/>
    <mergeCell ref="E3310:F3310"/>
    <mergeCell ref="E3311:F3311"/>
    <mergeCell ref="E3312:F3312"/>
    <mergeCell ref="E3313:F3313"/>
    <mergeCell ref="E3314:F3314"/>
    <mergeCell ref="E3315:F3315"/>
    <mergeCell ref="E3301:F3301"/>
    <mergeCell ref="E3302:F3302"/>
    <mergeCell ref="E3303:F3303"/>
    <mergeCell ref="E3304:F3304"/>
    <mergeCell ref="E3305:F3305"/>
    <mergeCell ref="H3307:I3307"/>
    <mergeCell ref="E3292:F3292"/>
    <mergeCell ref="E3293:F3293"/>
    <mergeCell ref="E3294:F3294"/>
    <mergeCell ref="E3295:F3295"/>
    <mergeCell ref="H3297:I3297"/>
    <mergeCell ref="E3300:F3300"/>
    <mergeCell ref="E3283:F3283"/>
    <mergeCell ref="E3284:F3284"/>
    <mergeCell ref="E3285:F3285"/>
    <mergeCell ref="E3286:F3286"/>
    <mergeCell ref="E3287:F3287"/>
    <mergeCell ref="H3289:I3289"/>
    <mergeCell ref="E3274:F3274"/>
    <mergeCell ref="E3275:F3275"/>
    <mergeCell ref="E3276:F3276"/>
    <mergeCell ref="E3277:F3277"/>
    <mergeCell ref="H3279:I3279"/>
    <mergeCell ref="E3282:F3282"/>
    <mergeCell ref="E3265:F3265"/>
    <mergeCell ref="E3266:F3266"/>
    <mergeCell ref="H3268:I3268"/>
    <mergeCell ref="E3271:F3271"/>
    <mergeCell ref="E3272:F3272"/>
    <mergeCell ref="E3273:F3273"/>
    <mergeCell ref="E3256:F3256"/>
    <mergeCell ref="E3257:F3257"/>
    <mergeCell ref="E3258:F3258"/>
    <mergeCell ref="H3260:I3260"/>
    <mergeCell ref="E3263:F3263"/>
    <mergeCell ref="E3264:F3264"/>
    <mergeCell ref="E3250:F3250"/>
    <mergeCell ref="E3251:F3251"/>
    <mergeCell ref="E3252:F3252"/>
    <mergeCell ref="E3253:F3253"/>
    <mergeCell ref="E3254:F3254"/>
    <mergeCell ref="E3255:F3255"/>
    <mergeCell ref="E3241:F3241"/>
    <mergeCell ref="H3243:I3243"/>
    <mergeCell ref="E3246:F3246"/>
    <mergeCell ref="E3247:F3247"/>
    <mergeCell ref="E3248:F3248"/>
    <mergeCell ref="E3249:F3249"/>
    <mergeCell ref="E3232:F3232"/>
    <mergeCell ref="E3233:F3233"/>
    <mergeCell ref="H3235:I3235"/>
    <mergeCell ref="E3238:F3238"/>
    <mergeCell ref="E3239:F3239"/>
    <mergeCell ref="E3240:F3240"/>
    <mergeCell ref="E3223:F3223"/>
    <mergeCell ref="E3224:F3224"/>
    <mergeCell ref="E3225:F3225"/>
    <mergeCell ref="H3227:I3227"/>
    <mergeCell ref="E3230:F3230"/>
    <mergeCell ref="E3231:F3231"/>
    <mergeCell ref="E3214:F3214"/>
    <mergeCell ref="E3215:F3215"/>
    <mergeCell ref="H3217:I3217"/>
    <mergeCell ref="E3220:F3220"/>
    <mergeCell ref="E3221:F3221"/>
    <mergeCell ref="E3222:F3222"/>
    <mergeCell ref="E3205:F3205"/>
    <mergeCell ref="H3207:I3207"/>
    <mergeCell ref="E3210:F3210"/>
    <mergeCell ref="E3211:F3211"/>
    <mergeCell ref="E3212:F3212"/>
    <mergeCell ref="E3213:F3213"/>
    <mergeCell ref="E3199:F3199"/>
    <mergeCell ref="E3200:F3200"/>
    <mergeCell ref="E3201:F3201"/>
    <mergeCell ref="E3202:F3202"/>
    <mergeCell ref="E3203:F3203"/>
    <mergeCell ref="E3204:F3204"/>
    <mergeCell ref="E3190:F3190"/>
    <mergeCell ref="E3191:F3191"/>
    <mergeCell ref="E3192:F3192"/>
    <mergeCell ref="E3193:F3193"/>
    <mergeCell ref="H3195:I3195"/>
    <mergeCell ref="E3198:F3198"/>
    <mergeCell ref="E3181:F3181"/>
    <mergeCell ref="H3183:I3183"/>
    <mergeCell ref="E3186:F3186"/>
    <mergeCell ref="E3187:F3187"/>
    <mergeCell ref="E3188:F3188"/>
    <mergeCell ref="E3189:F3189"/>
    <mergeCell ref="E3175:F3175"/>
    <mergeCell ref="E3176:F3176"/>
    <mergeCell ref="E3177:F3177"/>
    <mergeCell ref="E3178:F3178"/>
    <mergeCell ref="E3179:F3179"/>
    <mergeCell ref="E3180:F3180"/>
    <mergeCell ref="E3166:F3166"/>
    <mergeCell ref="E3167:F3167"/>
    <mergeCell ref="E3168:F3168"/>
    <mergeCell ref="E3169:F3169"/>
    <mergeCell ref="H3171:I3171"/>
    <mergeCell ref="E3174:F3174"/>
    <mergeCell ref="E3157:F3157"/>
    <mergeCell ref="H3159:I3159"/>
    <mergeCell ref="E3162:F3162"/>
    <mergeCell ref="E3163:F3163"/>
    <mergeCell ref="E3164:F3164"/>
    <mergeCell ref="E3165:F3165"/>
    <mergeCell ref="H3149:I3149"/>
    <mergeCell ref="E3152:F3152"/>
    <mergeCell ref="E3153:F3153"/>
    <mergeCell ref="E3154:F3154"/>
    <mergeCell ref="E3155:F3155"/>
    <mergeCell ref="E3156:F3156"/>
    <mergeCell ref="E3142:F3142"/>
    <mergeCell ref="E3143:F3143"/>
    <mergeCell ref="E3144:F3144"/>
    <mergeCell ref="E3145:F3145"/>
    <mergeCell ref="E3146:F3146"/>
    <mergeCell ref="E3147:F3147"/>
    <mergeCell ref="E3133:F3133"/>
    <mergeCell ref="E3134:F3134"/>
    <mergeCell ref="E3135:F3135"/>
    <mergeCell ref="E3136:F3136"/>
    <mergeCell ref="E3137:F3137"/>
    <mergeCell ref="H3139:I3139"/>
    <mergeCell ref="E3124:F3124"/>
    <mergeCell ref="E3125:F3125"/>
    <mergeCell ref="E3126:F3126"/>
    <mergeCell ref="E3127:F3127"/>
    <mergeCell ref="H3129:I3129"/>
    <mergeCell ref="E3132:F3132"/>
    <mergeCell ref="E3115:F3115"/>
    <mergeCell ref="H3117:I3117"/>
    <mergeCell ref="E3120:F3120"/>
    <mergeCell ref="E3121:F3121"/>
    <mergeCell ref="E3122:F3122"/>
    <mergeCell ref="E3123:F3123"/>
    <mergeCell ref="E3109:F3109"/>
    <mergeCell ref="E3110:F3110"/>
    <mergeCell ref="E3111:F3111"/>
    <mergeCell ref="E3112:F3112"/>
    <mergeCell ref="E3113:F3113"/>
    <mergeCell ref="E3114:F3114"/>
    <mergeCell ref="E3100:F3100"/>
    <mergeCell ref="E3101:F3101"/>
    <mergeCell ref="E3102:F3102"/>
    <mergeCell ref="E3103:F3103"/>
    <mergeCell ref="H3105:I3105"/>
    <mergeCell ref="E3108:F3108"/>
    <mergeCell ref="E3091:F3091"/>
    <mergeCell ref="H3093:I3093"/>
    <mergeCell ref="E3096:F3096"/>
    <mergeCell ref="E3097:F3097"/>
    <mergeCell ref="E3098:F3098"/>
    <mergeCell ref="E3099:F3099"/>
    <mergeCell ref="E3085:F3085"/>
    <mergeCell ref="E3086:F3086"/>
    <mergeCell ref="E3087:F3087"/>
    <mergeCell ref="E3088:F3088"/>
    <mergeCell ref="E3089:F3089"/>
    <mergeCell ref="E3090:F3090"/>
    <mergeCell ref="E3076:F3076"/>
    <mergeCell ref="E3077:F3077"/>
    <mergeCell ref="E3078:F3078"/>
    <mergeCell ref="E3079:F3079"/>
    <mergeCell ref="H3081:I3081"/>
    <mergeCell ref="E3084:F3084"/>
    <mergeCell ref="E3067:F3067"/>
    <mergeCell ref="E3068:F3068"/>
    <mergeCell ref="E3069:F3069"/>
    <mergeCell ref="E3070:F3070"/>
    <mergeCell ref="H3072:I3072"/>
    <mergeCell ref="E3075:F3075"/>
    <mergeCell ref="E3058:F3058"/>
    <mergeCell ref="E3059:F3059"/>
    <mergeCell ref="E3060:F3060"/>
    <mergeCell ref="H3062:I3062"/>
    <mergeCell ref="E3065:F3065"/>
    <mergeCell ref="E3066:F3066"/>
    <mergeCell ref="E3049:F3049"/>
    <mergeCell ref="E3050:F3050"/>
    <mergeCell ref="H3052:I3052"/>
    <mergeCell ref="E3055:F3055"/>
    <mergeCell ref="E3056:F3056"/>
    <mergeCell ref="E3057:F3057"/>
    <mergeCell ref="E3043:F3043"/>
    <mergeCell ref="E3044:F3044"/>
    <mergeCell ref="E3045:F3045"/>
    <mergeCell ref="E3046:F3046"/>
    <mergeCell ref="E3047:F3047"/>
    <mergeCell ref="E3048:F3048"/>
    <mergeCell ref="E3034:F3034"/>
    <mergeCell ref="E3035:F3035"/>
    <mergeCell ref="E3036:F3036"/>
    <mergeCell ref="E3037:F3037"/>
    <mergeCell ref="E3038:F3038"/>
    <mergeCell ref="H3040:I3040"/>
    <mergeCell ref="E3025:F3025"/>
    <mergeCell ref="E3026:F3026"/>
    <mergeCell ref="E3027:F3027"/>
    <mergeCell ref="E3028:F3028"/>
    <mergeCell ref="E3029:F3029"/>
    <mergeCell ref="H3031:I3031"/>
    <mergeCell ref="E3016:F3016"/>
    <mergeCell ref="E3017:F3017"/>
    <mergeCell ref="E3018:F3018"/>
    <mergeCell ref="H3020:I3020"/>
    <mergeCell ref="E3023:F3023"/>
    <mergeCell ref="E3024:F3024"/>
    <mergeCell ref="E3007:F3007"/>
    <mergeCell ref="H3009:I3009"/>
    <mergeCell ref="E3012:F3012"/>
    <mergeCell ref="E3013:F3013"/>
    <mergeCell ref="E3014:F3014"/>
    <mergeCell ref="E3015:F3015"/>
    <mergeCell ref="E3001:F3001"/>
    <mergeCell ref="E3002:F3002"/>
    <mergeCell ref="E3003:F3003"/>
    <mergeCell ref="E3004:F3004"/>
    <mergeCell ref="E3005:F3005"/>
    <mergeCell ref="E3006:F3006"/>
    <mergeCell ref="E2992:F2992"/>
    <mergeCell ref="E2993:F2993"/>
    <mergeCell ref="E2994:F2994"/>
    <mergeCell ref="E2995:F2995"/>
    <mergeCell ref="E2996:F2996"/>
    <mergeCell ref="H2998:I2998"/>
    <mergeCell ref="E2983:F2983"/>
    <mergeCell ref="E2984:F2984"/>
    <mergeCell ref="E2985:F2985"/>
    <mergeCell ref="H2987:I2987"/>
    <mergeCell ref="E2990:F2990"/>
    <mergeCell ref="E2991:F2991"/>
    <mergeCell ref="E2974:F2974"/>
    <mergeCell ref="H2976:I2976"/>
    <mergeCell ref="E2979:F2979"/>
    <mergeCell ref="E2980:F2980"/>
    <mergeCell ref="E2981:F2981"/>
    <mergeCell ref="E2982:F2982"/>
    <mergeCell ref="E2968:F2968"/>
    <mergeCell ref="E2969:F2969"/>
    <mergeCell ref="E2970:F2970"/>
    <mergeCell ref="E2971:F2971"/>
    <mergeCell ref="E2972:F2972"/>
    <mergeCell ref="E2973:F2973"/>
    <mergeCell ref="E2959:F2959"/>
    <mergeCell ref="E2960:F2960"/>
    <mergeCell ref="E2961:F2961"/>
    <mergeCell ref="E2962:F2962"/>
    <mergeCell ref="H2964:I2964"/>
    <mergeCell ref="E2967:F2967"/>
    <mergeCell ref="E2950:F2950"/>
    <mergeCell ref="E2951:F2951"/>
    <mergeCell ref="H2953:I2953"/>
    <mergeCell ref="E2956:F2956"/>
    <mergeCell ref="E2957:F2957"/>
    <mergeCell ref="E2958:F2958"/>
    <mergeCell ref="E2944:F2944"/>
    <mergeCell ref="E2945:F2945"/>
    <mergeCell ref="E2946:F2946"/>
    <mergeCell ref="E2947:F2947"/>
    <mergeCell ref="E2948:F2948"/>
    <mergeCell ref="E2949:F2949"/>
    <mergeCell ref="E2935:F2935"/>
    <mergeCell ref="E2936:F2936"/>
    <mergeCell ref="E2937:F2937"/>
    <mergeCell ref="E2938:F2938"/>
    <mergeCell ref="E2939:F2939"/>
    <mergeCell ref="H2941:I2941"/>
    <mergeCell ref="E2926:F2926"/>
    <mergeCell ref="E2927:F2927"/>
    <mergeCell ref="E2928:F2928"/>
    <mergeCell ref="H2930:I2930"/>
    <mergeCell ref="E2933:F2933"/>
    <mergeCell ref="E2934:F2934"/>
    <mergeCell ref="E2917:F2917"/>
    <mergeCell ref="H2919:I2919"/>
    <mergeCell ref="E2922:F2922"/>
    <mergeCell ref="E2923:F2923"/>
    <mergeCell ref="E2924:F2924"/>
    <mergeCell ref="E2925:F2925"/>
    <mergeCell ref="E2911:F2911"/>
    <mergeCell ref="E2912:F2912"/>
    <mergeCell ref="E2913:F2913"/>
    <mergeCell ref="E2914:F2914"/>
    <mergeCell ref="E2915:F2915"/>
    <mergeCell ref="E2916:F2916"/>
    <mergeCell ref="E2902:F2902"/>
    <mergeCell ref="E2903:F2903"/>
    <mergeCell ref="E2904:F2904"/>
    <mergeCell ref="E2905:F2905"/>
    <mergeCell ref="E2906:F2906"/>
    <mergeCell ref="H2908:I2908"/>
    <mergeCell ref="E2893:F2893"/>
    <mergeCell ref="E2894:F2894"/>
    <mergeCell ref="E2895:F2895"/>
    <mergeCell ref="H2897:I2897"/>
    <mergeCell ref="E2900:F2900"/>
    <mergeCell ref="E2901:F2901"/>
    <mergeCell ref="H2885:I2885"/>
    <mergeCell ref="E2888:F2888"/>
    <mergeCell ref="E2889:F2889"/>
    <mergeCell ref="E2890:F2890"/>
    <mergeCell ref="E2891:F2891"/>
    <mergeCell ref="E2892:F2892"/>
    <mergeCell ref="E2878:F2878"/>
    <mergeCell ref="E2879:F2879"/>
    <mergeCell ref="E2880:F2880"/>
    <mergeCell ref="E2881:F2881"/>
    <mergeCell ref="E2882:F2882"/>
    <mergeCell ref="E2883:F2883"/>
    <mergeCell ref="E2869:F2869"/>
    <mergeCell ref="H2871:I2871"/>
    <mergeCell ref="E2874:F2874"/>
    <mergeCell ref="E2875:F2875"/>
    <mergeCell ref="E2876:F2876"/>
    <mergeCell ref="E2877:F2877"/>
    <mergeCell ref="E2863:F2863"/>
    <mergeCell ref="E2864:F2864"/>
    <mergeCell ref="E2865:F2865"/>
    <mergeCell ref="E2866:F2866"/>
    <mergeCell ref="E2867:F2867"/>
    <mergeCell ref="E2868:F2868"/>
    <mergeCell ref="E2854:F2854"/>
    <mergeCell ref="E2855:F2855"/>
    <mergeCell ref="H2857:I2857"/>
    <mergeCell ref="E2860:F2860"/>
    <mergeCell ref="E2861:F2861"/>
    <mergeCell ref="E2862:F2862"/>
    <mergeCell ref="E2848:F2848"/>
    <mergeCell ref="E2849:F2849"/>
    <mergeCell ref="E2850:F2850"/>
    <mergeCell ref="E2851:F2851"/>
    <mergeCell ref="E2852:F2852"/>
    <mergeCell ref="E2853:F2853"/>
    <mergeCell ref="E2839:F2839"/>
    <mergeCell ref="E2840:F2840"/>
    <mergeCell ref="H2842:I2842"/>
    <mergeCell ref="F2845:G2845"/>
    <mergeCell ref="E2846:F2846"/>
    <mergeCell ref="E2847:F2847"/>
    <mergeCell ref="E2830:F2830"/>
    <mergeCell ref="E2831:F2831"/>
    <mergeCell ref="H2833:I2833"/>
    <mergeCell ref="E2836:F2836"/>
    <mergeCell ref="E2837:F2837"/>
    <mergeCell ref="E2838:F2838"/>
    <mergeCell ref="E2821:F2821"/>
    <mergeCell ref="E2822:F2822"/>
    <mergeCell ref="H2824:I2824"/>
    <mergeCell ref="E2827:F2827"/>
    <mergeCell ref="E2828:F2828"/>
    <mergeCell ref="E2829:F2829"/>
    <mergeCell ref="E2812:F2812"/>
    <mergeCell ref="E2813:F2813"/>
    <mergeCell ref="H2815:I2815"/>
    <mergeCell ref="E2818:F2818"/>
    <mergeCell ref="E2819:F2819"/>
    <mergeCell ref="E2820:F2820"/>
    <mergeCell ref="E2803:F2803"/>
    <mergeCell ref="E2804:F2804"/>
    <mergeCell ref="H2806:I2806"/>
    <mergeCell ref="E2809:F2809"/>
    <mergeCell ref="E2810:F2810"/>
    <mergeCell ref="E2811:F2811"/>
    <mergeCell ref="E2794:F2794"/>
    <mergeCell ref="E2795:F2795"/>
    <mergeCell ref="E2796:F2796"/>
    <mergeCell ref="H2798:I2798"/>
    <mergeCell ref="E2801:F2801"/>
    <mergeCell ref="E2802:F2802"/>
    <mergeCell ref="E2785:F2785"/>
    <mergeCell ref="E2786:F2786"/>
    <mergeCell ref="E2787:F2787"/>
    <mergeCell ref="H2789:I2789"/>
    <mergeCell ref="E2792:F2792"/>
    <mergeCell ref="E2793:F2793"/>
    <mergeCell ref="E2776:F2776"/>
    <mergeCell ref="E2777:F2777"/>
    <mergeCell ref="H2779:I2779"/>
    <mergeCell ref="F2782:G2782"/>
    <mergeCell ref="E2783:F2783"/>
    <mergeCell ref="E2784:F2784"/>
    <mergeCell ref="E2767:F2767"/>
    <mergeCell ref="E2768:F2768"/>
    <mergeCell ref="H2770:I2770"/>
    <mergeCell ref="E2773:F2773"/>
    <mergeCell ref="E2774:F2774"/>
    <mergeCell ref="E2775:F2775"/>
    <mergeCell ref="E2758:F2758"/>
    <mergeCell ref="E2759:F2759"/>
    <mergeCell ref="H2761:I2761"/>
    <mergeCell ref="E2764:F2764"/>
    <mergeCell ref="E2765:F2765"/>
    <mergeCell ref="E2766:F2766"/>
    <mergeCell ref="E2749:F2749"/>
    <mergeCell ref="E2750:F2750"/>
    <mergeCell ref="H2752:I2752"/>
    <mergeCell ref="E2755:F2755"/>
    <mergeCell ref="E2756:F2756"/>
    <mergeCell ref="E2757:F2757"/>
    <mergeCell ref="E2740:F2740"/>
    <mergeCell ref="E2741:F2741"/>
    <mergeCell ref="H2743:I2743"/>
    <mergeCell ref="E2746:F2746"/>
    <mergeCell ref="E2747:F2747"/>
    <mergeCell ref="E2748:F2748"/>
    <mergeCell ref="E2731:F2731"/>
    <mergeCell ref="E2732:F2732"/>
    <mergeCell ref="E2733:F2733"/>
    <mergeCell ref="H2735:I2735"/>
    <mergeCell ref="E2738:F2738"/>
    <mergeCell ref="E2739:F2739"/>
    <mergeCell ref="E2722:F2722"/>
    <mergeCell ref="E2723:F2723"/>
    <mergeCell ref="E2724:F2724"/>
    <mergeCell ref="H2726:I2726"/>
    <mergeCell ref="E2729:F2729"/>
    <mergeCell ref="E2730:F2730"/>
    <mergeCell ref="E2713:F2713"/>
    <mergeCell ref="E2714:F2714"/>
    <mergeCell ref="E2715:F2715"/>
    <mergeCell ref="E2716:F2716"/>
    <mergeCell ref="H2718:I2718"/>
    <mergeCell ref="E2721:F2721"/>
    <mergeCell ref="E2704:F2704"/>
    <mergeCell ref="E2705:F2705"/>
    <mergeCell ref="E2706:F2706"/>
    <mergeCell ref="E2707:F2707"/>
    <mergeCell ref="H2709:I2709"/>
    <mergeCell ref="E2712:F2712"/>
    <mergeCell ref="E2695:F2695"/>
    <mergeCell ref="E2696:F2696"/>
    <mergeCell ref="E2697:F2697"/>
    <mergeCell ref="H2699:I2699"/>
    <mergeCell ref="F2702:G2702"/>
    <mergeCell ref="E2703:F2703"/>
    <mergeCell ref="E2686:F2686"/>
    <mergeCell ref="E2687:F2687"/>
    <mergeCell ref="E2688:F2688"/>
    <mergeCell ref="H2690:I2690"/>
    <mergeCell ref="E2693:F2693"/>
    <mergeCell ref="E2694:F2694"/>
    <mergeCell ref="E2677:F2677"/>
    <mergeCell ref="E2678:F2678"/>
    <mergeCell ref="E2679:F2679"/>
    <mergeCell ref="H2681:I2681"/>
    <mergeCell ref="E2684:F2684"/>
    <mergeCell ref="E2685:F2685"/>
    <mergeCell ref="E2668:F2668"/>
    <mergeCell ref="E2669:F2669"/>
    <mergeCell ref="E2670:F2670"/>
    <mergeCell ref="H2672:I2672"/>
    <mergeCell ref="E2675:F2675"/>
    <mergeCell ref="E2676:F2676"/>
    <mergeCell ref="E2659:F2659"/>
    <mergeCell ref="E2660:F2660"/>
    <mergeCell ref="E2661:F2661"/>
    <mergeCell ref="H2663:I2663"/>
    <mergeCell ref="E2666:F2666"/>
    <mergeCell ref="E2667:F2667"/>
    <mergeCell ref="E2650:F2650"/>
    <mergeCell ref="E2651:F2651"/>
    <mergeCell ref="E2652:F2652"/>
    <mergeCell ref="H2654:I2654"/>
    <mergeCell ref="E2657:F2657"/>
    <mergeCell ref="E2658:F2658"/>
    <mergeCell ref="E2641:F2641"/>
    <mergeCell ref="E2642:F2642"/>
    <mergeCell ref="E2643:F2643"/>
    <mergeCell ref="H2645:I2645"/>
    <mergeCell ref="E2648:F2648"/>
    <mergeCell ref="E2649:F2649"/>
    <mergeCell ref="E2632:F2632"/>
    <mergeCell ref="H2634:I2634"/>
    <mergeCell ref="E2637:F2637"/>
    <mergeCell ref="E2638:F2638"/>
    <mergeCell ref="E2639:F2639"/>
    <mergeCell ref="E2640:F2640"/>
    <mergeCell ref="H2624:I2624"/>
    <mergeCell ref="E2627:F2627"/>
    <mergeCell ref="E2628:F2628"/>
    <mergeCell ref="E2629:F2629"/>
    <mergeCell ref="E2630:F2630"/>
    <mergeCell ref="E2631:F2631"/>
    <mergeCell ref="E2617:F2617"/>
    <mergeCell ref="E2618:F2618"/>
    <mergeCell ref="E2619:F2619"/>
    <mergeCell ref="E2620:F2620"/>
    <mergeCell ref="E2621:F2621"/>
    <mergeCell ref="E2622:F2622"/>
    <mergeCell ref="E2608:F2608"/>
    <mergeCell ref="E2609:F2609"/>
    <mergeCell ref="E2610:F2610"/>
    <mergeCell ref="E2611:F2611"/>
    <mergeCell ref="E2612:F2612"/>
    <mergeCell ref="H2614:I2614"/>
    <mergeCell ref="E2602:F2602"/>
    <mergeCell ref="E2603:F2603"/>
    <mergeCell ref="E2604:F2604"/>
    <mergeCell ref="E2605:F2605"/>
    <mergeCell ref="E2606:F2606"/>
    <mergeCell ref="E2607:F2607"/>
    <mergeCell ref="E2596:F2596"/>
    <mergeCell ref="E2597:F2597"/>
    <mergeCell ref="E2598:F2598"/>
    <mergeCell ref="E2599:F2599"/>
    <mergeCell ref="E2600:F2600"/>
    <mergeCell ref="E2601:F2601"/>
    <mergeCell ref="H2588:I2588"/>
    <mergeCell ref="E2591:F2591"/>
    <mergeCell ref="E2592:F2592"/>
    <mergeCell ref="E2593:F2593"/>
    <mergeCell ref="E2594:F2594"/>
    <mergeCell ref="E2595:F2595"/>
    <mergeCell ref="H2579:I2579"/>
    <mergeCell ref="E2582:F2582"/>
    <mergeCell ref="E2583:F2583"/>
    <mergeCell ref="E2584:F2584"/>
    <mergeCell ref="E2585:F2585"/>
    <mergeCell ref="E2586:F2586"/>
    <mergeCell ref="H2570:I2570"/>
    <mergeCell ref="E2573:F2573"/>
    <mergeCell ref="E2574:F2574"/>
    <mergeCell ref="E2575:F2575"/>
    <mergeCell ref="E2576:F2576"/>
    <mergeCell ref="E2577:F2577"/>
    <mergeCell ref="H2561:I2561"/>
    <mergeCell ref="E2564:F2564"/>
    <mergeCell ref="E2565:F2565"/>
    <mergeCell ref="E2566:F2566"/>
    <mergeCell ref="E2567:F2567"/>
    <mergeCell ref="E2568:F2568"/>
    <mergeCell ref="E2554:F2554"/>
    <mergeCell ref="E2555:F2555"/>
    <mergeCell ref="E2556:F2556"/>
    <mergeCell ref="E2557:F2557"/>
    <mergeCell ref="E2558:F2558"/>
    <mergeCell ref="E2559:F2559"/>
    <mergeCell ref="E2545:F2545"/>
    <mergeCell ref="E2546:F2546"/>
    <mergeCell ref="E2547:F2547"/>
    <mergeCell ref="E2548:F2548"/>
    <mergeCell ref="H2550:I2550"/>
    <mergeCell ref="E2553:F2553"/>
    <mergeCell ref="E2536:F2536"/>
    <mergeCell ref="E2537:F2537"/>
    <mergeCell ref="E2538:F2538"/>
    <mergeCell ref="E2539:F2539"/>
    <mergeCell ref="H2541:I2541"/>
    <mergeCell ref="E2544:F2544"/>
    <mergeCell ref="E2527:F2527"/>
    <mergeCell ref="E2528:F2528"/>
    <mergeCell ref="E2529:F2529"/>
    <mergeCell ref="H2531:I2531"/>
    <mergeCell ref="F2534:G2534"/>
    <mergeCell ref="E2535:F2535"/>
    <mergeCell ref="E2518:F2518"/>
    <mergeCell ref="E2519:F2519"/>
    <mergeCell ref="H2521:I2521"/>
    <mergeCell ref="E2524:F2524"/>
    <mergeCell ref="E2525:F2525"/>
    <mergeCell ref="E2526:F2526"/>
    <mergeCell ref="H2510:I2510"/>
    <mergeCell ref="E2513:F2513"/>
    <mergeCell ref="E2514:F2514"/>
    <mergeCell ref="E2515:F2515"/>
    <mergeCell ref="E2516:F2516"/>
    <mergeCell ref="E2517:F2517"/>
    <mergeCell ref="E2503:F2503"/>
    <mergeCell ref="E2504:F2504"/>
    <mergeCell ref="E2505:F2505"/>
    <mergeCell ref="E2506:F2506"/>
    <mergeCell ref="E2507:F2507"/>
    <mergeCell ref="E2508:F2508"/>
    <mergeCell ref="E2494:F2494"/>
    <mergeCell ref="E2495:F2495"/>
    <mergeCell ref="E2496:F2496"/>
    <mergeCell ref="H2498:I2498"/>
    <mergeCell ref="E2501:F2501"/>
    <mergeCell ref="E2502:F2502"/>
    <mergeCell ref="H2486:I2486"/>
    <mergeCell ref="F2489:G2489"/>
    <mergeCell ref="F2490:G2490"/>
    <mergeCell ref="E2491:F2491"/>
    <mergeCell ref="E2492:F2492"/>
    <mergeCell ref="E2493:F2493"/>
    <mergeCell ref="E2479:F2479"/>
    <mergeCell ref="E2480:F2480"/>
    <mergeCell ref="E2481:F2481"/>
    <mergeCell ref="E2482:F2482"/>
    <mergeCell ref="E2483:F2483"/>
    <mergeCell ref="E2484:F2484"/>
    <mergeCell ref="E2470:F2470"/>
    <mergeCell ref="E2471:F2471"/>
    <mergeCell ref="E2472:F2472"/>
    <mergeCell ref="E2473:F2473"/>
    <mergeCell ref="H2475:I2475"/>
    <mergeCell ref="E2478:F2478"/>
    <mergeCell ref="E2461:F2461"/>
    <mergeCell ref="E2462:F2462"/>
    <mergeCell ref="E2463:F2463"/>
    <mergeCell ref="H2465:I2465"/>
    <mergeCell ref="F2468:G2468"/>
    <mergeCell ref="E2469:F2469"/>
    <mergeCell ref="E2452:F2452"/>
    <mergeCell ref="E2453:F2453"/>
    <mergeCell ref="E2454:F2454"/>
    <mergeCell ref="H2456:I2456"/>
    <mergeCell ref="E2459:F2459"/>
    <mergeCell ref="E2460:F2460"/>
    <mergeCell ref="E2443:F2443"/>
    <mergeCell ref="H2445:I2445"/>
    <mergeCell ref="E2448:F2448"/>
    <mergeCell ref="E2449:F2449"/>
    <mergeCell ref="E2450:F2450"/>
    <mergeCell ref="E2451:F2451"/>
    <mergeCell ref="E2434:F2434"/>
    <mergeCell ref="H2436:I2436"/>
    <mergeCell ref="E2439:F2439"/>
    <mergeCell ref="E2440:F2440"/>
    <mergeCell ref="E2441:F2441"/>
    <mergeCell ref="E2442:F2442"/>
    <mergeCell ref="F2428:G2428"/>
    <mergeCell ref="E2429:F2429"/>
    <mergeCell ref="E2430:F2430"/>
    <mergeCell ref="E2431:F2431"/>
    <mergeCell ref="E2432:F2432"/>
    <mergeCell ref="E2433:F2433"/>
    <mergeCell ref="H2417:I2417"/>
    <mergeCell ref="E2420:F2420"/>
    <mergeCell ref="E2421:F2421"/>
    <mergeCell ref="E2422:F2422"/>
    <mergeCell ref="E2423:F2423"/>
    <mergeCell ref="H2425:I2425"/>
    <mergeCell ref="E2407:F2407"/>
    <mergeCell ref="H2409:I2409"/>
    <mergeCell ref="E2412:F2412"/>
    <mergeCell ref="E2413:F2413"/>
    <mergeCell ref="E2414:F2414"/>
    <mergeCell ref="E2415:F2415"/>
    <mergeCell ref="E2398:F2398"/>
    <mergeCell ref="H2400:I2400"/>
    <mergeCell ref="E2403:F2403"/>
    <mergeCell ref="E2404:F2404"/>
    <mergeCell ref="E2405:F2405"/>
    <mergeCell ref="E2406:F2406"/>
    <mergeCell ref="H2390:I2390"/>
    <mergeCell ref="E2393:F2393"/>
    <mergeCell ref="E2394:F2394"/>
    <mergeCell ref="E2395:F2395"/>
    <mergeCell ref="E2396:F2396"/>
    <mergeCell ref="E2397:F2397"/>
    <mergeCell ref="H2381:I2381"/>
    <mergeCell ref="E2384:F2384"/>
    <mergeCell ref="E2385:F2385"/>
    <mergeCell ref="E2386:F2386"/>
    <mergeCell ref="E2387:F2387"/>
    <mergeCell ref="E2388:F2388"/>
    <mergeCell ref="H2372:I2372"/>
    <mergeCell ref="E2375:F2375"/>
    <mergeCell ref="E2376:F2376"/>
    <mergeCell ref="E2377:F2377"/>
    <mergeCell ref="E2378:F2378"/>
    <mergeCell ref="E2379:F2379"/>
    <mergeCell ref="H2363:I2363"/>
    <mergeCell ref="E2366:F2366"/>
    <mergeCell ref="E2367:F2367"/>
    <mergeCell ref="E2368:F2368"/>
    <mergeCell ref="E2369:F2369"/>
    <mergeCell ref="E2370:F2370"/>
    <mergeCell ref="E2356:F2356"/>
    <mergeCell ref="E2357:F2357"/>
    <mergeCell ref="E2358:F2358"/>
    <mergeCell ref="E2359:F2359"/>
    <mergeCell ref="E2360:F2360"/>
    <mergeCell ref="E2361:F2361"/>
    <mergeCell ref="E2347:F2347"/>
    <mergeCell ref="E2348:F2348"/>
    <mergeCell ref="E2349:F2349"/>
    <mergeCell ref="E2350:F2350"/>
    <mergeCell ref="H2352:I2352"/>
    <mergeCell ref="E2355:F2355"/>
    <mergeCell ref="E2338:F2338"/>
    <mergeCell ref="E2339:F2339"/>
    <mergeCell ref="E2340:F2340"/>
    <mergeCell ref="E2341:F2341"/>
    <mergeCell ref="H2343:I2343"/>
    <mergeCell ref="E2346:F2346"/>
    <mergeCell ref="E2329:F2329"/>
    <mergeCell ref="E2330:F2330"/>
    <mergeCell ref="H2332:I2332"/>
    <mergeCell ref="F2335:G2335"/>
    <mergeCell ref="F2336:G2336"/>
    <mergeCell ref="E2337:F2337"/>
    <mergeCell ref="E2320:F2320"/>
    <mergeCell ref="E2321:F2321"/>
    <mergeCell ref="H2323:I2323"/>
    <mergeCell ref="E2326:F2326"/>
    <mergeCell ref="E2327:F2327"/>
    <mergeCell ref="E2328:F2328"/>
    <mergeCell ref="E2314:F2314"/>
    <mergeCell ref="E2315:F2315"/>
    <mergeCell ref="E2316:F2316"/>
    <mergeCell ref="E2317:F2317"/>
    <mergeCell ref="E2318:F2318"/>
    <mergeCell ref="E2319:F2319"/>
    <mergeCell ref="E2305:F2305"/>
    <mergeCell ref="E2306:F2306"/>
    <mergeCell ref="H2308:I2308"/>
    <mergeCell ref="E2311:F2311"/>
    <mergeCell ref="E2312:F2312"/>
    <mergeCell ref="E2313:F2313"/>
    <mergeCell ref="E2296:F2296"/>
    <mergeCell ref="H2298:I2298"/>
    <mergeCell ref="E2301:F2301"/>
    <mergeCell ref="E2302:F2302"/>
    <mergeCell ref="E2303:F2303"/>
    <mergeCell ref="E2304:F2304"/>
    <mergeCell ref="H2288:I2288"/>
    <mergeCell ref="E2291:F2291"/>
    <mergeCell ref="E2292:F2292"/>
    <mergeCell ref="E2293:F2293"/>
    <mergeCell ref="E2294:F2294"/>
    <mergeCell ref="E2295:F2295"/>
    <mergeCell ref="F2281:G2281"/>
    <mergeCell ref="E2282:F2282"/>
    <mergeCell ref="E2283:F2283"/>
    <mergeCell ref="E2284:F2284"/>
    <mergeCell ref="E2285:F2285"/>
    <mergeCell ref="E2286:F2286"/>
    <mergeCell ref="E2272:F2272"/>
    <mergeCell ref="E2273:F2273"/>
    <mergeCell ref="E2274:F2274"/>
    <mergeCell ref="E2275:F2275"/>
    <mergeCell ref="E2276:F2276"/>
    <mergeCell ref="H2278:I2278"/>
    <mergeCell ref="E2263:F2263"/>
    <mergeCell ref="E2264:F2264"/>
    <mergeCell ref="E2265:F2265"/>
    <mergeCell ref="E2266:F2266"/>
    <mergeCell ref="E2267:F2267"/>
    <mergeCell ref="H2269:I2269"/>
    <mergeCell ref="E2254:F2254"/>
    <mergeCell ref="E2255:F2255"/>
    <mergeCell ref="E2256:F2256"/>
    <mergeCell ref="E2257:F2257"/>
    <mergeCell ref="E2258:F2258"/>
    <mergeCell ref="H2260:I2260"/>
    <mergeCell ref="E2245:F2245"/>
    <mergeCell ref="E2246:F2246"/>
    <mergeCell ref="E2247:F2247"/>
    <mergeCell ref="E2248:F2248"/>
    <mergeCell ref="H2250:I2250"/>
    <mergeCell ref="F2253:G2253"/>
    <mergeCell ref="E2236:F2236"/>
    <mergeCell ref="E2237:F2237"/>
    <mergeCell ref="E2238:F2238"/>
    <mergeCell ref="E2239:F2239"/>
    <mergeCell ref="H2241:I2241"/>
    <mergeCell ref="E2244:F2244"/>
    <mergeCell ref="E2227:F2227"/>
    <mergeCell ref="E2228:F2228"/>
    <mergeCell ref="E2229:F2229"/>
    <mergeCell ref="H2231:I2231"/>
    <mergeCell ref="E2234:F2234"/>
    <mergeCell ref="E2235:F2235"/>
    <mergeCell ref="E2218:F2218"/>
    <mergeCell ref="E2219:F2219"/>
    <mergeCell ref="E2220:F2220"/>
    <mergeCell ref="H2222:I2222"/>
    <mergeCell ref="E2225:F2225"/>
    <mergeCell ref="E2226:F2226"/>
    <mergeCell ref="E2209:F2209"/>
    <mergeCell ref="H2211:I2211"/>
    <mergeCell ref="E2214:F2214"/>
    <mergeCell ref="E2215:F2215"/>
    <mergeCell ref="E2216:F2216"/>
    <mergeCell ref="E2217:F2217"/>
    <mergeCell ref="H2201:I2201"/>
    <mergeCell ref="E2204:F2204"/>
    <mergeCell ref="E2205:F2205"/>
    <mergeCell ref="E2206:F2206"/>
    <mergeCell ref="E2207:F2207"/>
    <mergeCell ref="E2208:F2208"/>
    <mergeCell ref="H2192:I2192"/>
    <mergeCell ref="E2195:F2195"/>
    <mergeCell ref="E2196:F2196"/>
    <mergeCell ref="E2197:F2197"/>
    <mergeCell ref="E2198:F2198"/>
    <mergeCell ref="E2199:F2199"/>
    <mergeCell ref="E2185:F2185"/>
    <mergeCell ref="E2186:F2186"/>
    <mergeCell ref="E2187:F2187"/>
    <mergeCell ref="E2188:F2188"/>
    <mergeCell ref="E2189:F2189"/>
    <mergeCell ref="E2190:F2190"/>
    <mergeCell ref="E2176:F2176"/>
    <mergeCell ref="E2177:F2177"/>
    <mergeCell ref="E2178:F2178"/>
    <mergeCell ref="E2179:F2179"/>
    <mergeCell ref="E2180:F2180"/>
    <mergeCell ref="H2182:I2182"/>
    <mergeCell ref="E2167:F2167"/>
    <mergeCell ref="E2168:F2168"/>
    <mergeCell ref="E2169:F2169"/>
    <mergeCell ref="E2170:F2170"/>
    <mergeCell ref="E2171:F2171"/>
    <mergeCell ref="H2173:I2173"/>
    <mergeCell ref="E2158:F2158"/>
    <mergeCell ref="E2159:F2159"/>
    <mergeCell ref="E2160:F2160"/>
    <mergeCell ref="E2161:F2161"/>
    <mergeCell ref="H2163:I2163"/>
    <mergeCell ref="E2166:F2166"/>
    <mergeCell ref="E2149:F2149"/>
    <mergeCell ref="E2150:F2150"/>
    <mergeCell ref="H2152:I2152"/>
    <mergeCell ref="E2155:F2155"/>
    <mergeCell ref="E2156:F2156"/>
    <mergeCell ref="E2157:F2157"/>
    <mergeCell ref="E2140:F2140"/>
    <mergeCell ref="E2141:F2141"/>
    <mergeCell ref="H2143:I2143"/>
    <mergeCell ref="E2146:F2146"/>
    <mergeCell ref="E2147:F2147"/>
    <mergeCell ref="E2148:F2148"/>
    <mergeCell ref="E2131:F2131"/>
    <mergeCell ref="H2133:I2133"/>
    <mergeCell ref="F2136:G2136"/>
    <mergeCell ref="E2137:F2137"/>
    <mergeCell ref="E2138:F2138"/>
    <mergeCell ref="E2139:F2139"/>
    <mergeCell ref="H2123:I2123"/>
    <mergeCell ref="E2126:F2126"/>
    <mergeCell ref="E2127:F2127"/>
    <mergeCell ref="E2128:F2128"/>
    <mergeCell ref="E2129:F2129"/>
    <mergeCell ref="E2130:F2130"/>
    <mergeCell ref="E2116:F2116"/>
    <mergeCell ref="E2117:F2117"/>
    <mergeCell ref="E2118:F2118"/>
    <mergeCell ref="E2119:F2119"/>
    <mergeCell ref="E2120:F2120"/>
    <mergeCell ref="E2121:F2121"/>
    <mergeCell ref="E2107:F2107"/>
    <mergeCell ref="E2108:F2108"/>
    <mergeCell ref="E2109:F2109"/>
    <mergeCell ref="E2110:F2110"/>
    <mergeCell ref="E2111:F2111"/>
    <mergeCell ref="H2113:I2113"/>
    <mergeCell ref="E2098:F2098"/>
    <mergeCell ref="E2099:F2099"/>
    <mergeCell ref="E2100:F2100"/>
    <mergeCell ref="E2101:F2101"/>
    <mergeCell ref="E2102:F2102"/>
    <mergeCell ref="H2104:I2104"/>
    <mergeCell ref="E2089:F2089"/>
    <mergeCell ref="E2090:F2090"/>
    <mergeCell ref="E2091:F2091"/>
    <mergeCell ref="E2092:F2092"/>
    <mergeCell ref="E2093:F2093"/>
    <mergeCell ref="H2095:I2095"/>
    <mergeCell ref="E2080:F2080"/>
    <mergeCell ref="E2081:F2081"/>
    <mergeCell ref="E2082:F2082"/>
    <mergeCell ref="E2083:F2083"/>
    <mergeCell ref="E2084:F2084"/>
    <mergeCell ref="H2086:I2086"/>
    <mergeCell ref="E2071:F2071"/>
    <mergeCell ref="E2072:F2072"/>
    <mergeCell ref="E2073:F2073"/>
    <mergeCell ref="E2074:F2074"/>
    <mergeCell ref="H2076:I2076"/>
    <mergeCell ref="E2079:F2079"/>
    <mergeCell ref="E2062:F2062"/>
    <mergeCell ref="E2063:F2063"/>
    <mergeCell ref="E2064:F2064"/>
    <mergeCell ref="H2066:I2066"/>
    <mergeCell ref="E2069:F2069"/>
    <mergeCell ref="E2070:F2070"/>
    <mergeCell ref="E2053:F2053"/>
    <mergeCell ref="E2054:F2054"/>
    <mergeCell ref="H2056:I2056"/>
    <mergeCell ref="E2059:F2059"/>
    <mergeCell ref="E2060:F2060"/>
    <mergeCell ref="E2061:F2061"/>
    <mergeCell ref="E2044:F2044"/>
    <mergeCell ref="H2046:I2046"/>
    <mergeCell ref="E2049:F2049"/>
    <mergeCell ref="E2050:F2050"/>
    <mergeCell ref="E2051:F2051"/>
    <mergeCell ref="E2052:F2052"/>
    <mergeCell ref="H2036:I2036"/>
    <mergeCell ref="E2039:F2039"/>
    <mergeCell ref="E2040:F2040"/>
    <mergeCell ref="E2041:F2041"/>
    <mergeCell ref="E2042:F2042"/>
    <mergeCell ref="E2043:F2043"/>
    <mergeCell ref="E2029:F2029"/>
    <mergeCell ref="E2030:F2030"/>
    <mergeCell ref="E2031:F2031"/>
    <mergeCell ref="E2032:F2032"/>
    <mergeCell ref="E2033:F2033"/>
    <mergeCell ref="E2034:F2034"/>
    <mergeCell ref="E2020:F2020"/>
    <mergeCell ref="E2021:F2021"/>
    <mergeCell ref="E2022:F2022"/>
    <mergeCell ref="E2023:F2023"/>
    <mergeCell ref="E2024:F2024"/>
    <mergeCell ref="H2026:I2026"/>
    <mergeCell ref="E2011:F2011"/>
    <mergeCell ref="E2012:F2012"/>
    <mergeCell ref="E2013:F2013"/>
    <mergeCell ref="E2014:F2014"/>
    <mergeCell ref="H2016:I2016"/>
    <mergeCell ref="E2019:F2019"/>
    <mergeCell ref="E2002:F2002"/>
    <mergeCell ref="E2003:F2003"/>
    <mergeCell ref="H2005:I2005"/>
    <mergeCell ref="F2008:G2008"/>
    <mergeCell ref="E2009:F2009"/>
    <mergeCell ref="E2010:F2010"/>
    <mergeCell ref="E1996:F1996"/>
    <mergeCell ref="E1997:F1997"/>
    <mergeCell ref="E1998:F1998"/>
    <mergeCell ref="E1999:F1999"/>
    <mergeCell ref="E2000:F2000"/>
    <mergeCell ref="E2001:F2001"/>
    <mergeCell ref="E1987:F1987"/>
    <mergeCell ref="E1988:F1988"/>
    <mergeCell ref="E1989:F1989"/>
    <mergeCell ref="E1990:F1990"/>
    <mergeCell ref="H1992:I1992"/>
    <mergeCell ref="E1995:F1995"/>
    <mergeCell ref="E1978:F1978"/>
    <mergeCell ref="E1979:F1979"/>
    <mergeCell ref="E1980:F1980"/>
    <mergeCell ref="E1981:F1981"/>
    <mergeCell ref="H1983:I1983"/>
    <mergeCell ref="E1986:F1986"/>
    <mergeCell ref="E1969:F1969"/>
    <mergeCell ref="E1970:F1970"/>
    <mergeCell ref="H1972:I1972"/>
    <mergeCell ref="F1975:G1975"/>
    <mergeCell ref="E1976:F1976"/>
    <mergeCell ref="E1977:F1977"/>
    <mergeCell ref="E1960:F1960"/>
    <mergeCell ref="E1961:F1961"/>
    <mergeCell ref="H1963:I1963"/>
    <mergeCell ref="E1966:F1966"/>
    <mergeCell ref="E1967:F1967"/>
    <mergeCell ref="E1968:F1968"/>
    <mergeCell ref="E1951:F1951"/>
    <mergeCell ref="E1952:F1952"/>
    <mergeCell ref="H1954:I1954"/>
    <mergeCell ref="E1957:F1957"/>
    <mergeCell ref="E1958:F1958"/>
    <mergeCell ref="E1959:F1959"/>
    <mergeCell ref="H1943:I1943"/>
    <mergeCell ref="E1946:F1946"/>
    <mergeCell ref="E1947:F1947"/>
    <mergeCell ref="E1948:F1948"/>
    <mergeCell ref="E1949:F1949"/>
    <mergeCell ref="E1950:F1950"/>
    <mergeCell ref="E1936:F1936"/>
    <mergeCell ref="E1937:F1937"/>
    <mergeCell ref="E1938:F1938"/>
    <mergeCell ref="E1939:F1939"/>
    <mergeCell ref="E1940:F1940"/>
    <mergeCell ref="E1941:F1941"/>
    <mergeCell ref="E1927:F1927"/>
    <mergeCell ref="E1928:F1928"/>
    <mergeCell ref="E1929:F1929"/>
    <mergeCell ref="E1930:F1930"/>
    <mergeCell ref="H1932:I1932"/>
    <mergeCell ref="E1935:F1935"/>
    <mergeCell ref="E1918:F1918"/>
    <mergeCell ref="E1919:F1919"/>
    <mergeCell ref="E1920:F1920"/>
    <mergeCell ref="E1921:F1921"/>
    <mergeCell ref="E1922:F1922"/>
    <mergeCell ref="H1924:I1924"/>
    <mergeCell ref="E1909:F1909"/>
    <mergeCell ref="E1910:F1910"/>
    <mergeCell ref="E1911:F1911"/>
    <mergeCell ref="H1913:I1913"/>
    <mergeCell ref="E1916:F1916"/>
    <mergeCell ref="E1917:F1917"/>
    <mergeCell ref="E1900:F1900"/>
    <mergeCell ref="E1901:F1901"/>
    <mergeCell ref="H1903:I1903"/>
    <mergeCell ref="E1906:F1906"/>
    <mergeCell ref="E1907:F1907"/>
    <mergeCell ref="E1908:F1908"/>
    <mergeCell ref="E1891:F1891"/>
    <mergeCell ref="E1892:F1892"/>
    <mergeCell ref="H1894:I1894"/>
    <mergeCell ref="E1897:F1897"/>
    <mergeCell ref="E1898:F1898"/>
    <mergeCell ref="E1899:F1899"/>
    <mergeCell ref="E1882:F1882"/>
    <mergeCell ref="E1883:F1883"/>
    <mergeCell ref="H1885:I1885"/>
    <mergeCell ref="E1888:F1888"/>
    <mergeCell ref="E1889:F1889"/>
    <mergeCell ref="E1890:F1890"/>
    <mergeCell ref="E1873:F1873"/>
    <mergeCell ref="E1874:F1874"/>
    <mergeCell ref="H1876:I1876"/>
    <mergeCell ref="E1879:F1879"/>
    <mergeCell ref="E1880:F1880"/>
    <mergeCell ref="E1881:F1881"/>
    <mergeCell ref="F1867:G1867"/>
    <mergeCell ref="E1868:F1868"/>
    <mergeCell ref="E1869:F1869"/>
    <mergeCell ref="E1870:F1870"/>
    <mergeCell ref="E1871:F1871"/>
    <mergeCell ref="E1872:F1872"/>
    <mergeCell ref="H1856:I1856"/>
    <mergeCell ref="E1859:F1859"/>
    <mergeCell ref="E1860:F1860"/>
    <mergeCell ref="E1861:F1861"/>
    <mergeCell ref="E1862:F1862"/>
    <mergeCell ref="H1864:I1864"/>
    <mergeCell ref="E1846:F1846"/>
    <mergeCell ref="H1848:I1848"/>
    <mergeCell ref="E1851:F1851"/>
    <mergeCell ref="E1852:F1852"/>
    <mergeCell ref="E1853:F1853"/>
    <mergeCell ref="E1854:F1854"/>
    <mergeCell ref="E1837:F1837"/>
    <mergeCell ref="H1839:I1839"/>
    <mergeCell ref="E1842:F1842"/>
    <mergeCell ref="E1843:F1843"/>
    <mergeCell ref="E1844:F1844"/>
    <mergeCell ref="E1845:F1845"/>
    <mergeCell ref="E1828:F1828"/>
    <mergeCell ref="H1830:I1830"/>
    <mergeCell ref="E1833:F1833"/>
    <mergeCell ref="E1834:F1834"/>
    <mergeCell ref="E1835:F1835"/>
    <mergeCell ref="E1836:F1836"/>
    <mergeCell ref="E1819:F1819"/>
    <mergeCell ref="E1820:F1820"/>
    <mergeCell ref="H1822:I1822"/>
    <mergeCell ref="E1825:F1825"/>
    <mergeCell ref="E1826:F1826"/>
    <mergeCell ref="E1827:F1827"/>
    <mergeCell ref="E1810:F1810"/>
    <mergeCell ref="E1811:F1811"/>
    <mergeCell ref="E1812:F1812"/>
    <mergeCell ref="H1814:I1814"/>
    <mergeCell ref="E1817:F1817"/>
    <mergeCell ref="E1818:F1818"/>
    <mergeCell ref="E1801:F1801"/>
    <mergeCell ref="E1802:F1802"/>
    <mergeCell ref="E1803:F1803"/>
    <mergeCell ref="E1804:F1804"/>
    <mergeCell ref="H1806:I1806"/>
    <mergeCell ref="E1809:F1809"/>
    <mergeCell ref="E1792:F1792"/>
    <mergeCell ref="E1793:F1793"/>
    <mergeCell ref="E1794:F1794"/>
    <mergeCell ref="E1795:F1795"/>
    <mergeCell ref="H1797:I1797"/>
    <mergeCell ref="E1800:F1800"/>
    <mergeCell ref="E1783:F1783"/>
    <mergeCell ref="E1784:F1784"/>
    <mergeCell ref="E1785:F1785"/>
    <mergeCell ref="H1787:I1787"/>
    <mergeCell ref="E1790:F1790"/>
    <mergeCell ref="E1791:F1791"/>
    <mergeCell ref="E1774:F1774"/>
    <mergeCell ref="E1775:F1775"/>
    <mergeCell ref="H1777:I1777"/>
    <mergeCell ref="E1780:F1780"/>
    <mergeCell ref="E1781:F1781"/>
    <mergeCell ref="E1782:F1782"/>
    <mergeCell ref="H1766:I1766"/>
    <mergeCell ref="F1769:G1769"/>
    <mergeCell ref="E1770:F1770"/>
    <mergeCell ref="E1771:F1771"/>
    <mergeCell ref="E1772:F1772"/>
    <mergeCell ref="E1773:F1773"/>
    <mergeCell ref="H1757:I1757"/>
    <mergeCell ref="E1760:F1760"/>
    <mergeCell ref="E1761:F1761"/>
    <mergeCell ref="E1762:F1762"/>
    <mergeCell ref="E1763:F1763"/>
    <mergeCell ref="E1764:F1764"/>
    <mergeCell ref="H1748:I1748"/>
    <mergeCell ref="E1751:F1751"/>
    <mergeCell ref="E1752:F1752"/>
    <mergeCell ref="E1753:F1753"/>
    <mergeCell ref="E1754:F1754"/>
    <mergeCell ref="E1755:F1755"/>
    <mergeCell ref="H1739:I1739"/>
    <mergeCell ref="E1742:F1742"/>
    <mergeCell ref="E1743:F1743"/>
    <mergeCell ref="E1744:F1744"/>
    <mergeCell ref="E1745:F1745"/>
    <mergeCell ref="E1746:F1746"/>
    <mergeCell ref="H1730:I1730"/>
    <mergeCell ref="E1733:F1733"/>
    <mergeCell ref="E1734:F1734"/>
    <mergeCell ref="E1735:F1735"/>
    <mergeCell ref="E1736:F1736"/>
    <mergeCell ref="E1737:F1737"/>
    <mergeCell ref="H1721:I1721"/>
    <mergeCell ref="E1724:F1724"/>
    <mergeCell ref="E1725:F1725"/>
    <mergeCell ref="E1726:F1726"/>
    <mergeCell ref="E1727:F1727"/>
    <mergeCell ref="E1728:F1728"/>
    <mergeCell ref="H1712:I1712"/>
    <mergeCell ref="E1715:F1715"/>
    <mergeCell ref="E1716:F1716"/>
    <mergeCell ref="E1717:F1717"/>
    <mergeCell ref="E1718:F1718"/>
    <mergeCell ref="E1719:F1719"/>
    <mergeCell ref="H1703:I1703"/>
    <mergeCell ref="E1706:F1706"/>
    <mergeCell ref="E1707:F1707"/>
    <mergeCell ref="E1708:F1708"/>
    <mergeCell ref="E1709:F1709"/>
    <mergeCell ref="E1710:F1710"/>
    <mergeCell ref="H1694:I1694"/>
    <mergeCell ref="E1697:F1697"/>
    <mergeCell ref="E1698:F1698"/>
    <mergeCell ref="E1699:F1699"/>
    <mergeCell ref="E1700:F1700"/>
    <mergeCell ref="E1701:F1701"/>
    <mergeCell ref="H1685:I1685"/>
    <mergeCell ref="E1688:F1688"/>
    <mergeCell ref="E1689:F1689"/>
    <mergeCell ref="E1690:F1690"/>
    <mergeCell ref="E1691:F1691"/>
    <mergeCell ref="E1692:F1692"/>
    <mergeCell ref="H1676:I1676"/>
    <mergeCell ref="E1679:F1679"/>
    <mergeCell ref="E1680:F1680"/>
    <mergeCell ref="E1681:F1681"/>
    <mergeCell ref="E1682:F1682"/>
    <mergeCell ref="E1683:F1683"/>
    <mergeCell ref="F1669:G1669"/>
    <mergeCell ref="E1670:F1670"/>
    <mergeCell ref="E1671:F1671"/>
    <mergeCell ref="E1672:F1672"/>
    <mergeCell ref="E1673:F1673"/>
    <mergeCell ref="E1674:F1674"/>
    <mergeCell ref="E1660:F1660"/>
    <mergeCell ref="E1661:F1661"/>
    <mergeCell ref="E1662:F1662"/>
    <mergeCell ref="E1663:F1663"/>
    <mergeCell ref="H1665:I1665"/>
    <mergeCell ref="F1668:G1668"/>
    <mergeCell ref="E1654:F1654"/>
    <mergeCell ref="E1655:F1655"/>
    <mergeCell ref="E1656:F1656"/>
    <mergeCell ref="E1657:F1657"/>
    <mergeCell ref="E1658:F1658"/>
    <mergeCell ref="E1659:F1659"/>
    <mergeCell ref="E1648:F1648"/>
    <mergeCell ref="E1649:F1649"/>
    <mergeCell ref="E1650:F1650"/>
    <mergeCell ref="E1651:F1651"/>
    <mergeCell ref="E1652:F1652"/>
    <mergeCell ref="E1653:F1653"/>
    <mergeCell ref="E1642:F1642"/>
    <mergeCell ref="E1643:F1643"/>
    <mergeCell ref="E1644:F1644"/>
    <mergeCell ref="E1645:F1645"/>
    <mergeCell ref="E1646:F1646"/>
    <mergeCell ref="E1647:F1647"/>
    <mergeCell ref="E1633:F1633"/>
    <mergeCell ref="E1634:F1634"/>
    <mergeCell ref="E1635:F1635"/>
    <mergeCell ref="E1636:F1636"/>
    <mergeCell ref="E1637:F1637"/>
    <mergeCell ref="H1639:I1639"/>
    <mergeCell ref="E1624:F1624"/>
    <mergeCell ref="E1625:F1625"/>
    <mergeCell ref="H1627:I1627"/>
    <mergeCell ref="E1630:F1630"/>
    <mergeCell ref="E1631:F1631"/>
    <mergeCell ref="E1632:F1632"/>
    <mergeCell ref="E1618:F1618"/>
    <mergeCell ref="E1619:F1619"/>
    <mergeCell ref="E1620:F1620"/>
    <mergeCell ref="E1621:F1621"/>
    <mergeCell ref="E1622:F1622"/>
    <mergeCell ref="E1623:F1623"/>
    <mergeCell ref="E1609:F1609"/>
    <mergeCell ref="E1610:F1610"/>
    <mergeCell ref="E1611:F1611"/>
    <mergeCell ref="E1612:F1612"/>
    <mergeCell ref="H1614:I1614"/>
    <mergeCell ref="E1617:F1617"/>
    <mergeCell ref="E1600:F1600"/>
    <mergeCell ref="E1601:F1601"/>
    <mergeCell ref="E1602:F1602"/>
    <mergeCell ref="E1603:F1603"/>
    <mergeCell ref="H1605:I1605"/>
    <mergeCell ref="E1608:F1608"/>
    <mergeCell ref="E1591:F1591"/>
    <mergeCell ref="E1592:F1592"/>
    <mergeCell ref="H1594:I1594"/>
    <mergeCell ref="E1597:F1597"/>
    <mergeCell ref="E1598:F1598"/>
    <mergeCell ref="E1599:F1599"/>
    <mergeCell ref="H1583:I1583"/>
    <mergeCell ref="E1586:F1586"/>
    <mergeCell ref="E1587:F1587"/>
    <mergeCell ref="E1588:F1588"/>
    <mergeCell ref="E1589:F1589"/>
    <mergeCell ref="E1590:F1590"/>
    <mergeCell ref="E1576:F1576"/>
    <mergeCell ref="E1577:F1577"/>
    <mergeCell ref="E1578:F1578"/>
    <mergeCell ref="E1579:F1579"/>
    <mergeCell ref="E1580:F1580"/>
    <mergeCell ref="E1581:F1581"/>
    <mergeCell ref="E1567:F1567"/>
    <mergeCell ref="E1568:F1568"/>
    <mergeCell ref="E1569:F1569"/>
    <mergeCell ref="E1570:F1570"/>
    <mergeCell ref="H1572:I1572"/>
    <mergeCell ref="E1575:F1575"/>
    <mergeCell ref="E1558:F1558"/>
    <mergeCell ref="E1559:F1559"/>
    <mergeCell ref="H1561:I1561"/>
    <mergeCell ref="E1564:F1564"/>
    <mergeCell ref="E1565:F1565"/>
    <mergeCell ref="E1566:F1566"/>
    <mergeCell ref="H1550:I1550"/>
    <mergeCell ref="E1553:F1553"/>
    <mergeCell ref="E1554:F1554"/>
    <mergeCell ref="E1555:F1555"/>
    <mergeCell ref="E1556:F1556"/>
    <mergeCell ref="E1557:F1557"/>
    <mergeCell ref="E1543:F1543"/>
    <mergeCell ref="E1544:F1544"/>
    <mergeCell ref="E1545:F1545"/>
    <mergeCell ref="E1546:F1546"/>
    <mergeCell ref="E1547:F1547"/>
    <mergeCell ref="E1548:F1548"/>
    <mergeCell ref="E1534:F1534"/>
    <mergeCell ref="E1535:F1535"/>
    <mergeCell ref="E1536:F1536"/>
    <mergeCell ref="E1537:F1537"/>
    <mergeCell ref="H1539:I1539"/>
    <mergeCell ref="E1542:F1542"/>
    <mergeCell ref="E1525:F1525"/>
    <mergeCell ref="H1527:I1527"/>
    <mergeCell ref="E1530:F1530"/>
    <mergeCell ref="E1531:F1531"/>
    <mergeCell ref="E1532:F1532"/>
    <mergeCell ref="E1533:F1533"/>
    <mergeCell ref="E1519:F1519"/>
    <mergeCell ref="E1520:F1520"/>
    <mergeCell ref="E1521:F1521"/>
    <mergeCell ref="E1522:F1522"/>
    <mergeCell ref="E1523:F1523"/>
    <mergeCell ref="E1524:F1524"/>
    <mergeCell ref="E1510:F1510"/>
    <mergeCell ref="E1511:F1511"/>
    <mergeCell ref="E1512:F1512"/>
    <mergeCell ref="E1513:F1513"/>
    <mergeCell ref="H1515:I1515"/>
    <mergeCell ref="E1518:F1518"/>
    <mergeCell ref="E1501:F1501"/>
    <mergeCell ref="H1503:I1503"/>
    <mergeCell ref="E1506:F1506"/>
    <mergeCell ref="E1507:F1507"/>
    <mergeCell ref="E1508:F1508"/>
    <mergeCell ref="E1509:F1509"/>
    <mergeCell ref="E1495:F1495"/>
    <mergeCell ref="E1496:F1496"/>
    <mergeCell ref="E1497:F1497"/>
    <mergeCell ref="E1498:F1498"/>
    <mergeCell ref="E1499:F1499"/>
    <mergeCell ref="E1500:F1500"/>
    <mergeCell ref="E1486:F1486"/>
    <mergeCell ref="E1487:F1487"/>
    <mergeCell ref="E1488:F1488"/>
    <mergeCell ref="E1489:F1489"/>
    <mergeCell ref="H1491:I1491"/>
    <mergeCell ref="E1494:F1494"/>
    <mergeCell ref="E1477:F1477"/>
    <mergeCell ref="E1478:F1478"/>
    <mergeCell ref="E1479:F1479"/>
    <mergeCell ref="H1481:I1481"/>
    <mergeCell ref="E1484:F1484"/>
    <mergeCell ref="E1485:F1485"/>
    <mergeCell ref="E1471:F1471"/>
    <mergeCell ref="E1472:F1472"/>
    <mergeCell ref="E1473:F1473"/>
    <mergeCell ref="E1474:F1474"/>
    <mergeCell ref="E1475:F1475"/>
    <mergeCell ref="E1476:F1476"/>
    <mergeCell ref="E1462:F1462"/>
    <mergeCell ref="E1463:F1463"/>
    <mergeCell ref="E1464:F1464"/>
    <mergeCell ref="H1466:I1466"/>
    <mergeCell ref="E1469:F1469"/>
    <mergeCell ref="E1470:F1470"/>
    <mergeCell ref="E1456:F1456"/>
    <mergeCell ref="E1457:F1457"/>
    <mergeCell ref="E1458:F1458"/>
    <mergeCell ref="E1459:F1459"/>
    <mergeCell ref="E1460:F1460"/>
    <mergeCell ref="E1461:F1461"/>
    <mergeCell ref="E1447:F1447"/>
    <mergeCell ref="E1448:F1448"/>
    <mergeCell ref="E1449:F1449"/>
    <mergeCell ref="H1451:I1451"/>
    <mergeCell ref="E1454:F1454"/>
    <mergeCell ref="E1455:F1455"/>
    <mergeCell ref="E1441:F1441"/>
    <mergeCell ref="E1442:F1442"/>
    <mergeCell ref="E1443:F1443"/>
    <mergeCell ref="E1444:F1444"/>
    <mergeCell ref="E1445:F1445"/>
    <mergeCell ref="E1446:F1446"/>
    <mergeCell ref="E1432:F1432"/>
    <mergeCell ref="E1433:F1433"/>
    <mergeCell ref="E1434:F1434"/>
    <mergeCell ref="H1436:I1436"/>
    <mergeCell ref="E1439:F1439"/>
    <mergeCell ref="E1440:F1440"/>
    <mergeCell ref="E1423:F1423"/>
    <mergeCell ref="H1425:I1425"/>
    <mergeCell ref="E1428:F1428"/>
    <mergeCell ref="E1429:F1429"/>
    <mergeCell ref="E1430:F1430"/>
    <mergeCell ref="E1431:F1431"/>
    <mergeCell ref="E1417:F1417"/>
    <mergeCell ref="E1418:F1418"/>
    <mergeCell ref="E1419:F1419"/>
    <mergeCell ref="E1420:F1420"/>
    <mergeCell ref="E1421:F1421"/>
    <mergeCell ref="E1422:F1422"/>
    <mergeCell ref="E1408:F1408"/>
    <mergeCell ref="E1409:F1409"/>
    <mergeCell ref="E1410:F1410"/>
    <mergeCell ref="E1411:F1411"/>
    <mergeCell ref="H1413:I1413"/>
    <mergeCell ref="E1416:F1416"/>
    <mergeCell ref="E1399:F1399"/>
    <mergeCell ref="E1400:F1400"/>
    <mergeCell ref="H1402:I1402"/>
    <mergeCell ref="F1405:G1405"/>
    <mergeCell ref="E1406:F1406"/>
    <mergeCell ref="E1407:F1407"/>
    <mergeCell ref="H1391:I1391"/>
    <mergeCell ref="E1394:F1394"/>
    <mergeCell ref="E1395:F1395"/>
    <mergeCell ref="E1396:F1396"/>
    <mergeCell ref="E1397:F1397"/>
    <mergeCell ref="E1398:F1398"/>
    <mergeCell ref="H1382:I1382"/>
    <mergeCell ref="E1385:F1385"/>
    <mergeCell ref="E1386:F1386"/>
    <mergeCell ref="E1387:F1387"/>
    <mergeCell ref="E1388:F1388"/>
    <mergeCell ref="E1389:F1389"/>
    <mergeCell ref="H1373:I1373"/>
    <mergeCell ref="E1376:F1376"/>
    <mergeCell ref="E1377:F1377"/>
    <mergeCell ref="E1378:F1378"/>
    <mergeCell ref="E1379:F1379"/>
    <mergeCell ref="E1380:F1380"/>
    <mergeCell ref="E1366:F1366"/>
    <mergeCell ref="E1367:F1367"/>
    <mergeCell ref="E1368:F1368"/>
    <mergeCell ref="E1369:F1369"/>
    <mergeCell ref="E1370:F1370"/>
    <mergeCell ref="E1371:F1371"/>
    <mergeCell ref="E1357:F1357"/>
    <mergeCell ref="E1358:F1358"/>
    <mergeCell ref="E1359:F1359"/>
    <mergeCell ref="H1361:I1361"/>
    <mergeCell ref="E1364:F1364"/>
    <mergeCell ref="E1365:F1365"/>
    <mergeCell ref="H1349:I1349"/>
    <mergeCell ref="E1352:F1352"/>
    <mergeCell ref="E1353:F1353"/>
    <mergeCell ref="E1354:F1354"/>
    <mergeCell ref="E1355:F1355"/>
    <mergeCell ref="E1356:F1356"/>
    <mergeCell ref="E1342:F1342"/>
    <mergeCell ref="E1343:F1343"/>
    <mergeCell ref="E1344:F1344"/>
    <mergeCell ref="E1345:F1345"/>
    <mergeCell ref="E1346:F1346"/>
    <mergeCell ref="E1347:F1347"/>
    <mergeCell ref="E1333:F1333"/>
    <mergeCell ref="E1334:F1334"/>
    <mergeCell ref="E1335:F1335"/>
    <mergeCell ref="H1337:I1337"/>
    <mergeCell ref="E1340:F1340"/>
    <mergeCell ref="E1341:F1341"/>
    <mergeCell ref="H1325:I1325"/>
    <mergeCell ref="E1328:F1328"/>
    <mergeCell ref="E1329:F1329"/>
    <mergeCell ref="E1330:F1330"/>
    <mergeCell ref="E1331:F1331"/>
    <mergeCell ref="E1332:F1332"/>
    <mergeCell ref="E1318:F1318"/>
    <mergeCell ref="E1319:F1319"/>
    <mergeCell ref="E1320:F1320"/>
    <mergeCell ref="E1321:F1321"/>
    <mergeCell ref="E1322:F1322"/>
    <mergeCell ref="E1323:F1323"/>
    <mergeCell ref="E1309:F1309"/>
    <mergeCell ref="E1310:F1310"/>
    <mergeCell ref="E1311:F1311"/>
    <mergeCell ref="H1313:I1313"/>
    <mergeCell ref="E1316:F1316"/>
    <mergeCell ref="E1317:F1317"/>
    <mergeCell ref="E1300:F1300"/>
    <mergeCell ref="E1301:F1301"/>
    <mergeCell ref="H1303:I1303"/>
    <mergeCell ref="E1306:F1306"/>
    <mergeCell ref="E1307:F1307"/>
    <mergeCell ref="E1308:F1308"/>
    <mergeCell ref="E1294:F1294"/>
    <mergeCell ref="E1295:F1295"/>
    <mergeCell ref="E1296:F1296"/>
    <mergeCell ref="E1297:F1297"/>
    <mergeCell ref="E1298:F1298"/>
    <mergeCell ref="E1299:F1299"/>
    <mergeCell ref="E1285:F1285"/>
    <mergeCell ref="E1286:F1286"/>
    <mergeCell ref="E1287:F1287"/>
    <mergeCell ref="E1288:F1288"/>
    <mergeCell ref="E1289:F1289"/>
    <mergeCell ref="H1291:I1291"/>
    <mergeCell ref="E1276:F1276"/>
    <mergeCell ref="E1277:F1277"/>
    <mergeCell ref="H1279:I1279"/>
    <mergeCell ref="E1282:F1282"/>
    <mergeCell ref="E1283:F1283"/>
    <mergeCell ref="E1284:F1284"/>
    <mergeCell ref="E1267:F1267"/>
    <mergeCell ref="E1268:F1268"/>
    <mergeCell ref="H1270:I1270"/>
    <mergeCell ref="E1273:F1273"/>
    <mergeCell ref="E1274:F1274"/>
    <mergeCell ref="E1275:F1275"/>
    <mergeCell ref="E1258:F1258"/>
    <mergeCell ref="E1259:F1259"/>
    <mergeCell ref="H1261:I1261"/>
    <mergeCell ref="E1264:F1264"/>
    <mergeCell ref="E1265:F1265"/>
    <mergeCell ref="E1266:F1266"/>
    <mergeCell ref="H1250:I1250"/>
    <mergeCell ref="E1253:F1253"/>
    <mergeCell ref="E1254:F1254"/>
    <mergeCell ref="E1255:F1255"/>
    <mergeCell ref="E1256:F1256"/>
    <mergeCell ref="E1257:F1257"/>
    <mergeCell ref="E1243:F1243"/>
    <mergeCell ref="E1244:F1244"/>
    <mergeCell ref="E1245:F1245"/>
    <mergeCell ref="E1246:F1246"/>
    <mergeCell ref="E1247:F1247"/>
    <mergeCell ref="E1248:F1248"/>
    <mergeCell ref="E1234:F1234"/>
    <mergeCell ref="E1235:F1235"/>
    <mergeCell ref="E1236:F1236"/>
    <mergeCell ref="H1238:I1238"/>
    <mergeCell ref="E1241:F1241"/>
    <mergeCell ref="E1242:F1242"/>
    <mergeCell ref="E1225:F1225"/>
    <mergeCell ref="H1227:I1227"/>
    <mergeCell ref="E1230:F1230"/>
    <mergeCell ref="E1231:F1231"/>
    <mergeCell ref="E1232:F1232"/>
    <mergeCell ref="E1233:F1233"/>
    <mergeCell ref="E1216:F1216"/>
    <mergeCell ref="E1217:F1217"/>
    <mergeCell ref="H1219:I1219"/>
    <mergeCell ref="E1222:F1222"/>
    <mergeCell ref="E1223:F1223"/>
    <mergeCell ref="E1224:F1224"/>
    <mergeCell ref="E1210:F1210"/>
    <mergeCell ref="E1211:F1211"/>
    <mergeCell ref="E1212:F1212"/>
    <mergeCell ref="E1213:F1213"/>
    <mergeCell ref="E1214:F1214"/>
    <mergeCell ref="E1215:F1215"/>
    <mergeCell ref="E1204:F1204"/>
    <mergeCell ref="E1205:F1205"/>
    <mergeCell ref="E1206:F1206"/>
    <mergeCell ref="E1207:F1207"/>
    <mergeCell ref="E1208:F1208"/>
    <mergeCell ref="E1209:F1209"/>
    <mergeCell ref="E1195:F1195"/>
    <mergeCell ref="E1196:F1196"/>
    <mergeCell ref="E1197:F1197"/>
    <mergeCell ref="E1198:F1198"/>
    <mergeCell ref="E1199:F1199"/>
    <mergeCell ref="H1201:I1201"/>
    <mergeCell ref="E1186:F1186"/>
    <mergeCell ref="E1187:F1187"/>
    <mergeCell ref="H1189:I1189"/>
    <mergeCell ref="E1192:F1192"/>
    <mergeCell ref="E1193:F1193"/>
    <mergeCell ref="E1194:F1194"/>
    <mergeCell ref="E1180:F1180"/>
    <mergeCell ref="E1181:F1181"/>
    <mergeCell ref="E1182:F1182"/>
    <mergeCell ref="E1183:F1183"/>
    <mergeCell ref="E1184:F1184"/>
    <mergeCell ref="E1185:F1185"/>
    <mergeCell ref="E1171:F1171"/>
    <mergeCell ref="E1172:F1172"/>
    <mergeCell ref="E1173:F1173"/>
    <mergeCell ref="E1174:F1174"/>
    <mergeCell ref="H1176:I1176"/>
    <mergeCell ref="F1179:G1179"/>
    <mergeCell ref="E1162:F1162"/>
    <mergeCell ref="E1163:F1163"/>
    <mergeCell ref="E1164:F1164"/>
    <mergeCell ref="E1165:F1165"/>
    <mergeCell ref="H1167:I1167"/>
    <mergeCell ref="E1170:F1170"/>
    <mergeCell ref="H1154:I1154"/>
    <mergeCell ref="E1157:F1157"/>
    <mergeCell ref="E1158:F1158"/>
    <mergeCell ref="E1159:F1159"/>
    <mergeCell ref="E1160:F1160"/>
    <mergeCell ref="E1161:F1161"/>
    <mergeCell ref="E1147:F1147"/>
    <mergeCell ref="E1148:F1148"/>
    <mergeCell ref="E1149:F1149"/>
    <mergeCell ref="E1150:F1150"/>
    <mergeCell ref="E1151:F1151"/>
    <mergeCell ref="E1152:F1152"/>
    <mergeCell ref="E1138:F1138"/>
    <mergeCell ref="E1139:F1139"/>
    <mergeCell ref="H1141:I1141"/>
    <mergeCell ref="E1144:F1144"/>
    <mergeCell ref="E1145:F1145"/>
    <mergeCell ref="E1146:F1146"/>
    <mergeCell ref="E1132:F1132"/>
    <mergeCell ref="E1133:F1133"/>
    <mergeCell ref="E1134:F1134"/>
    <mergeCell ref="E1135:F1135"/>
    <mergeCell ref="E1136:F1136"/>
    <mergeCell ref="E1137:F1137"/>
    <mergeCell ref="E1123:F1123"/>
    <mergeCell ref="E1124:F1124"/>
    <mergeCell ref="E1125:F1125"/>
    <mergeCell ref="H1127:I1127"/>
    <mergeCell ref="E1130:F1130"/>
    <mergeCell ref="E1131:F1131"/>
    <mergeCell ref="E1117:F1117"/>
    <mergeCell ref="E1118:F1118"/>
    <mergeCell ref="E1119:F1119"/>
    <mergeCell ref="E1120:F1120"/>
    <mergeCell ref="E1121:F1121"/>
    <mergeCell ref="E1122:F1122"/>
    <mergeCell ref="E1108:F1108"/>
    <mergeCell ref="E1109:F1109"/>
    <mergeCell ref="E1110:F1110"/>
    <mergeCell ref="E1111:F1111"/>
    <mergeCell ref="H1113:I1113"/>
    <mergeCell ref="E1116:F1116"/>
    <mergeCell ref="E1102:F1102"/>
    <mergeCell ref="E1103:F1103"/>
    <mergeCell ref="E1104:F1104"/>
    <mergeCell ref="E1105:F1105"/>
    <mergeCell ref="E1106:F1106"/>
    <mergeCell ref="E1107:F1107"/>
    <mergeCell ref="E1093:F1093"/>
    <mergeCell ref="E1094:F1094"/>
    <mergeCell ref="E1095:F1095"/>
    <mergeCell ref="E1096:F1096"/>
    <mergeCell ref="E1097:F1097"/>
    <mergeCell ref="H1099:I1099"/>
    <mergeCell ref="E1087:F1087"/>
    <mergeCell ref="E1088:F1088"/>
    <mergeCell ref="E1089:F1089"/>
    <mergeCell ref="E1090:F1090"/>
    <mergeCell ref="E1091:F1091"/>
    <mergeCell ref="E1092:F1092"/>
    <mergeCell ref="E1078:F1078"/>
    <mergeCell ref="E1079:F1079"/>
    <mergeCell ref="E1080:F1080"/>
    <mergeCell ref="E1081:F1081"/>
    <mergeCell ref="E1082:F1082"/>
    <mergeCell ref="H1084:I1084"/>
    <mergeCell ref="E1072:F1072"/>
    <mergeCell ref="E1073:F1073"/>
    <mergeCell ref="E1074:F1074"/>
    <mergeCell ref="E1075:F1075"/>
    <mergeCell ref="E1076:F1076"/>
    <mergeCell ref="E1077:F1077"/>
    <mergeCell ref="E1063:F1063"/>
    <mergeCell ref="E1064:F1064"/>
    <mergeCell ref="E1065:F1065"/>
    <mergeCell ref="E1066:F1066"/>
    <mergeCell ref="E1067:F1067"/>
    <mergeCell ref="H1069:I1069"/>
    <mergeCell ref="E1054:F1054"/>
    <mergeCell ref="E1055:F1055"/>
    <mergeCell ref="E1056:F1056"/>
    <mergeCell ref="E1057:F1057"/>
    <mergeCell ref="H1059:I1059"/>
    <mergeCell ref="E1062:F1062"/>
    <mergeCell ref="E1045:F1045"/>
    <mergeCell ref="H1047:I1047"/>
    <mergeCell ref="E1050:F1050"/>
    <mergeCell ref="E1051:F1051"/>
    <mergeCell ref="E1052:F1052"/>
    <mergeCell ref="E1053:F1053"/>
    <mergeCell ref="E1039:F1039"/>
    <mergeCell ref="E1040:F1040"/>
    <mergeCell ref="E1041:F1041"/>
    <mergeCell ref="E1042:F1042"/>
    <mergeCell ref="E1043:F1043"/>
    <mergeCell ref="E1044:F1044"/>
    <mergeCell ref="E1030:F1030"/>
    <mergeCell ref="E1031:F1031"/>
    <mergeCell ref="E1032:F1032"/>
    <mergeCell ref="H1034:I1034"/>
    <mergeCell ref="F1037:G1037"/>
    <mergeCell ref="E1038:F1038"/>
    <mergeCell ref="E1021:F1021"/>
    <mergeCell ref="H1023:I1023"/>
    <mergeCell ref="E1026:F1026"/>
    <mergeCell ref="E1027:F1027"/>
    <mergeCell ref="E1028:F1028"/>
    <mergeCell ref="E1029:F1029"/>
    <mergeCell ref="E1012:F1012"/>
    <mergeCell ref="H1014:I1014"/>
    <mergeCell ref="E1017:F1017"/>
    <mergeCell ref="E1018:F1018"/>
    <mergeCell ref="E1019:F1019"/>
    <mergeCell ref="E1020:F1020"/>
    <mergeCell ref="E1006:F1006"/>
    <mergeCell ref="E1007:F1007"/>
    <mergeCell ref="E1008:F1008"/>
    <mergeCell ref="E1009:F1009"/>
    <mergeCell ref="E1010:F1010"/>
    <mergeCell ref="E1011:F1011"/>
    <mergeCell ref="E997:F997"/>
    <mergeCell ref="E998:F998"/>
    <mergeCell ref="E999:F999"/>
    <mergeCell ref="E1000:F1000"/>
    <mergeCell ref="H1002:I1002"/>
    <mergeCell ref="E1005:F1005"/>
    <mergeCell ref="E988:F988"/>
    <mergeCell ref="H990:I990"/>
    <mergeCell ref="E993:F993"/>
    <mergeCell ref="E994:F994"/>
    <mergeCell ref="E995:F995"/>
    <mergeCell ref="E996:F996"/>
    <mergeCell ref="H980:I980"/>
    <mergeCell ref="E983:F983"/>
    <mergeCell ref="E984:F984"/>
    <mergeCell ref="E985:F985"/>
    <mergeCell ref="E986:F986"/>
    <mergeCell ref="E987:F987"/>
    <mergeCell ref="E973:F973"/>
    <mergeCell ref="E974:F974"/>
    <mergeCell ref="E975:F975"/>
    <mergeCell ref="E976:F976"/>
    <mergeCell ref="E977:F977"/>
    <mergeCell ref="E978:F978"/>
    <mergeCell ref="E964:F964"/>
    <mergeCell ref="E965:F965"/>
    <mergeCell ref="E966:F966"/>
    <mergeCell ref="E967:F967"/>
    <mergeCell ref="H969:I969"/>
    <mergeCell ref="E972:F972"/>
    <mergeCell ref="E955:F955"/>
    <mergeCell ref="E956:F956"/>
    <mergeCell ref="H958:I958"/>
    <mergeCell ref="E961:F961"/>
    <mergeCell ref="E962:F962"/>
    <mergeCell ref="E963:F963"/>
    <mergeCell ref="H947:I947"/>
    <mergeCell ref="E950:F950"/>
    <mergeCell ref="E951:F951"/>
    <mergeCell ref="E952:F952"/>
    <mergeCell ref="E953:F953"/>
    <mergeCell ref="E954:F954"/>
    <mergeCell ref="E940:F940"/>
    <mergeCell ref="E941:F941"/>
    <mergeCell ref="E942:F942"/>
    <mergeCell ref="E943:F943"/>
    <mergeCell ref="E944:F944"/>
    <mergeCell ref="E945:F945"/>
    <mergeCell ref="E931:F931"/>
    <mergeCell ref="E932:F932"/>
    <mergeCell ref="E933:F933"/>
    <mergeCell ref="H935:I935"/>
    <mergeCell ref="F938:G938"/>
    <mergeCell ref="E939:F939"/>
    <mergeCell ref="E925:F925"/>
    <mergeCell ref="E926:F926"/>
    <mergeCell ref="E927:F927"/>
    <mergeCell ref="E928:F928"/>
    <mergeCell ref="E929:F929"/>
    <mergeCell ref="E930:F930"/>
    <mergeCell ref="E916:F916"/>
    <mergeCell ref="E917:F917"/>
    <mergeCell ref="H919:I919"/>
    <mergeCell ref="E922:F922"/>
    <mergeCell ref="E923:F923"/>
    <mergeCell ref="E924:F924"/>
    <mergeCell ref="E910:F910"/>
    <mergeCell ref="E911:F911"/>
    <mergeCell ref="E912:F912"/>
    <mergeCell ref="E913:F913"/>
    <mergeCell ref="E914:F914"/>
    <mergeCell ref="E915:F915"/>
    <mergeCell ref="E901:F901"/>
    <mergeCell ref="E902:F902"/>
    <mergeCell ref="E903:F903"/>
    <mergeCell ref="E904:F904"/>
    <mergeCell ref="E905:F905"/>
    <mergeCell ref="H907:I907"/>
    <mergeCell ref="E892:F892"/>
    <mergeCell ref="E893:F893"/>
    <mergeCell ref="E894:F894"/>
    <mergeCell ref="H896:I896"/>
    <mergeCell ref="E899:F899"/>
    <mergeCell ref="E900:F900"/>
    <mergeCell ref="E883:F883"/>
    <mergeCell ref="H885:I885"/>
    <mergeCell ref="E888:F888"/>
    <mergeCell ref="E889:F889"/>
    <mergeCell ref="E890:F890"/>
    <mergeCell ref="E891:F891"/>
    <mergeCell ref="E877:F877"/>
    <mergeCell ref="E878:F878"/>
    <mergeCell ref="E879:F879"/>
    <mergeCell ref="E880:F880"/>
    <mergeCell ref="E881:F881"/>
    <mergeCell ref="E882:F882"/>
    <mergeCell ref="E868:F868"/>
    <mergeCell ref="E869:F869"/>
    <mergeCell ref="E870:F870"/>
    <mergeCell ref="E871:F871"/>
    <mergeCell ref="E872:F872"/>
    <mergeCell ref="H874:I874"/>
    <mergeCell ref="E859:F859"/>
    <mergeCell ref="E860:F860"/>
    <mergeCell ref="E861:F861"/>
    <mergeCell ref="H863:I863"/>
    <mergeCell ref="E866:F866"/>
    <mergeCell ref="E867:F867"/>
    <mergeCell ref="E850:F850"/>
    <mergeCell ref="H852:I852"/>
    <mergeCell ref="E855:F855"/>
    <mergeCell ref="E856:F856"/>
    <mergeCell ref="E857:F857"/>
    <mergeCell ref="E858:F858"/>
    <mergeCell ref="E844:F844"/>
    <mergeCell ref="E845:F845"/>
    <mergeCell ref="E846:F846"/>
    <mergeCell ref="E847:F847"/>
    <mergeCell ref="E848:F848"/>
    <mergeCell ref="E849:F849"/>
    <mergeCell ref="E835:F835"/>
    <mergeCell ref="E836:F836"/>
    <mergeCell ref="E837:F837"/>
    <mergeCell ref="E838:F838"/>
    <mergeCell ref="E839:F839"/>
    <mergeCell ref="H841:I841"/>
    <mergeCell ref="E826:F826"/>
    <mergeCell ref="E827:F827"/>
    <mergeCell ref="H829:I829"/>
    <mergeCell ref="F832:G832"/>
    <mergeCell ref="E833:F833"/>
    <mergeCell ref="E834:F834"/>
    <mergeCell ref="E820:F820"/>
    <mergeCell ref="E821:F821"/>
    <mergeCell ref="E822:F822"/>
    <mergeCell ref="E823:F823"/>
    <mergeCell ref="E824:F824"/>
    <mergeCell ref="E825:F825"/>
    <mergeCell ref="E811:F811"/>
    <mergeCell ref="E812:F812"/>
    <mergeCell ref="E813:F813"/>
    <mergeCell ref="H815:I815"/>
    <mergeCell ref="E818:F818"/>
    <mergeCell ref="E819:F819"/>
    <mergeCell ref="H803:I803"/>
    <mergeCell ref="E806:F806"/>
    <mergeCell ref="E807:F807"/>
    <mergeCell ref="E808:F808"/>
    <mergeCell ref="E809:F809"/>
    <mergeCell ref="E810:F810"/>
    <mergeCell ref="E796:F796"/>
    <mergeCell ref="E797:F797"/>
    <mergeCell ref="E798:F798"/>
    <mergeCell ref="E799:F799"/>
    <mergeCell ref="E800:F800"/>
    <mergeCell ref="E801:F801"/>
    <mergeCell ref="E787:F787"/>
    <mergeCell ref="E788:F788"/>
    <mergeCell ref="E789:F789"/>
    <mergeCell ref="E790:F790"/>
    <mergeCell ref="H792:I792"/>
    <mergeCell ref="E795:F795"/>
    <mergeCell ref="E778:F778"/>
    <mergeCell ref="E779:F779"/>
    <mergeCell ref="H781:I781"/>
    <mergeCell ref="E784:F784"/>
    <mergeCell ref="E785:F785"/>
    <mergeCell ref="E786:F786"/>
    <mergeCell ref="H770:I770"/>
    <mergeCell ref="E773:F773"/>
    <mergeCell ref="E774:F774"/>
    <mergeCell ref="E775:F775"/>
    <mergeCell ref="E776:F776"/>
    <mergeCell ref="E777:F777"/>
    <mergeCell ref="E763:F763"/>
    <mergeCell ref="E764:F764"/>
    <mergeCell ref="E765:F765"/>
    <mergeCell ref="E766:F766"/>
    <mergeCell ref="E767:F767"/>
    <mergeCell ref="E768:F768"/>
    <mergeCell ref="E754:F754"/>
    <mergeCell ref="E755:F755"/>
    <mergeCell ref="E756:F756"/>
    <mergeCell ref="E757:F757"/>
    <mergeCell ref="H759:I759"/>
    <mergeCell ref="E762:F762"/>
    <mergeCell ref="H746:I746"/>
    <mergeCell ref="F749:G749"/>
    <mergeCell ref="F750:G750"/>
    <mergeCell ref="E751:F751"/>
    <mergeCell ref="E752:F752"/>
    <mergeCell ref="E753:F753"/>
    <mergeCell ref="H737:I737"/>
    <mergeCell ref="E740:F740"/>
    <mergeCell ref="E741:F741"/>
    <mergeCell ref="E742:F742"/>
    <mergeCell ref="E743:F743"/>
    <mergeCell ref="E744:F744"/>
    <mergeCell ref="E730:F730"/>
    <mergeCell ref="E731:F731"/>
    <mergeCell ref="E732:F732"/>
    <mergeCell ref="E733:F733"/>
    <mergeCell ref="E734:F734"/>
    <mergeCell ref="E735:F735"/>
    <mergeCell ref="E721:F721"/>
    <mergeCell ref="E722:F722"/>
    <mergeCell ref="E723:F723"/>
    <mergeCell ref="E724:F724"/>
    <mergeCell ref="E725:F725"/>
    <mergeCell ref="H727:I727"/>
    <mergeCell ref="E712:F712"/>
    <mergeCell ref="E713:F713"/>
    <mergeCell ref="E714:F714"/>
    <mergeCell ref="E715:F715"/>
    <mergeCell ref="E716:F716"/>
    <mergeCell ref="H718:I718"/>
    <mergeCell ref="E703:F703"/>
    <mergeCell ref="E704:F704"/>
    <mergeCell ref="E705:F705"/>
    <mergeCell ref="E706:F706"/>
    <mergeCell ref="H708:I708"/>
    <mergeCell ref="E711:F711"/>
    <mergeCell ref="E694:F694"/>
    <mergeCell ref="E695:F695"/>
    <mergeCell ref="H697:I697"/>
    <mergeCell ref="E700:F700"/>
    <mergeCell ref="E701:F701"/>
    <mergeCell ref="E702:F702"/>
    <mergeCell ref="H686:I686"/>
    <mergeCell ref="E689:F689"/>
    <mergeCell ref="E690:F690"/>
    <mergeCell ref="E691:F691"/>
    <mergeCell ref="E692:F692"/>
    <mergeCell ref="E693:F693"/>
    <mergeCell ref="E679:F679"/>
    <mergeCell ref="E680:F680"/>
    <mergeCell ref="E681:F681"/>
    <mergeCell ref="E682:F682"/>
    <mergeCell ref="E683:F683"/>
    <mergeCell ref="E684:F684"/>
    <mergeCell ref="E673:F673"/>
    <mergeCell ref="E674:F674"/>
    <mergeCell ref="E675:F675"/>
    <mergeCell ref="E676:F676"/>
    <mergeCell ref="E677:F677"/>
    <mergeCell ref="E678:F678"/>
    <mergeCell ref="E667:F667"/>
    <mergeCell ref="E668:F668"/>
    <mergeCell ref="E669:F669"/>
    <mergeCell ref="E670:F670"/>
    <mergeCell ref="E671:F671"/>
    <mergeCell ref="E672:F672"/>
    <mergeCell ref="E661:F661"/>
    <mergeCell ref="E662:F662"/>
    <mergeCell ref="E663:F663"/>
    <mergeCell ref="E664:F664"/>
    <mergeCell ref="E665:F665"/>
    <mergeCell ref="E666:F666"/>
    <mergeCell ref="H653:I653"/>
    <mergeCell ref="F656:G656"/>
    <mergeCell ref="E657:F657"/>
    <mergeCell ref="E658:F658"/>
    <mergeCell ref="E659:F659"/>
    <mergeCell ref="E660:F660"/>
    <mergeCell ref="E643:F643"/>
    <mergeCell ref="H645:I645"/>
    <mergeCell ref="E648:F648"/>
    <mergeCell ref="E649:F649"/>
    <mergeCell ref="E650:F650"/>
    <mergeCell ref="E651:F651"/>
    <mergeCell ref="E634:F634"/>
    <mergeCell ref="E635:F635"/>
    <mergeCell ref="E636:F636"/>
    <mergeCell ref="H638:I638"/>
    <mergeCell ref="E641:F641"/>
    <mergeCell ref="E642:F642"/>
    <mergeCell ref="E628:F628"/>
    <mergeCell ref="E629:F629"/>
    <mergeCell ref="E630:F630"/>
    <mergeCell ref="E631:F631"/>
    <mergeCell ref="E632:F632"/>
    <mergeCell ref="E633:F633"/>
    <mergeCell ref="E619:F619"/>
    <mergeCell ref="E620:F620"/>
    <mergeCell ref="H622:I622"/>
    <mergeCell ref="E625:F625"/>
    <mergeCell ref="E626:F626"/>
    <mergeCell ref="E627:F627"/>
    <mergeCell ref="H611:I611"/>
    <mergeCell ref="E614:F614"/>
    <mergeCell ref="E615:F615"/>
    <mergeCell ref="E616:F616"/>
    <mergeCell ref="E617:F617"/>
    <mergeCell ref="E618:F618"/>
    <mergeCell ref="E604:F604"/>
    <mergeCell ref="E605:F605"/>
    <mergeCell ref="E606:F606"/>
    <mergeCell ref="E607:F607"/>
    <mergeCell ref="E608:F608"/>
    <mergeCell ref="E609:F609"/>
    <mergeCell ref="E595:F595"/>
    <mergeCell ref="E596:F596"/>
    <mergeCell ref="E597:F597"/>
    <mergeCell ref="E598:F598"/>
    <mergeCell ref="H600:I600"/>
    <mergeCell ref="E603:F603"/>
    <mergeCell ref="E586:F586"/>
    <mergeCell ref="E587:F587"/>
    <mergeCell ref="H589:I589"/>
    <mergeCell ref="E592:F592"/>
    <mergeCell ref="E593:F593"/>
    <mergeCell ref="E594:F594"/>
    <mergeCell ref="F580:G580"/>
    <mergeCell ref="E581:F581"/>
    <mergeCell ref="E582:F582"/>
    <mergeCell ref="E583:F583"/>
    <mergeCell ref="E584:F584"/>
    <mergeCell ref="E585:F585"/>
    <mergeCell ref="E571:F571"/>
    <mergeCell ref="E572:F572"/>
    <mergeCell ref="E573:F573"/>
    <mergeCell ref="E574:F574"/>
    <mergeCell ref="E575:F575"/>
    <mergeCell ref="H577:I577"/>
    <mergeCell ref="E562:F562"/>
    <mergeCell ref="E563:F563"/>
    <mergeCell ref="E564:F564"/>
    <mergeCell ref="H566:I566"/>
    <mergeCell ref="E569:F569"/>
    <mergeCell ref="E570:F570"/>
    <mergeCell ref="E553:F553"/>
    <mergeCell ref="H555:I555"/>
    <mergeCell ref="F558:G558"/>
    <mergeCell ref="E559:F559"/>
    <mergeCell ref="E560:F560"/>
    <mergeCell ref="E561:F561"/>
    <mergeCell ref="H545:I545"/>
    <mergeCell ref="E548:F548"/>
    <mergeCell ref="E549:F549"/>
    <mergeCell ref="E550:F550"/>
    <mergeCell ref="E551:F551"/>
    <mergeCell ref="E552:F552"/>
    <mergeCell ref="E538:F538"/>
    <mergeCell ref="E539:F539"/>
    <mergeCell ref="E540:F540"/>
    <mergeCell ref="E541:F541"/>
    <mergeCell ref="E542:F542"/>
    <mergeCell ref="E543:F543"/>
    <mergeCell ref="E532:F532"/>
    <mergeCell ref="E533:F533"/>
    <mergeCell ref="E534:F534"/>
    <mergeCell ref="E535:F535"/>
    <mergeCell ref="E536:F536"/>
    <mergeCell ref="E537:F537"/>
    <mergeCell ref="E523:F523"/>
    <mergeCell ref="E524:F524"/>
    <mergeCell ref="E525:F525"/>
    <mergeCell ref="E526:F526"/>
    <mergeCell ref="E527:F527"/>
    <mergeCell ref="H529:I529"/>
    <mergeCell ref="E514:F514"/>
    <mergeCell ref="E515:F515"/>
    <mergeCell ref="E516:F516"/>
    <mergeCell ref="H518:I518"/>
    <mergeCell ref="E521:F521"/>
    <mergeCell ref="E522:F522"/>
    <mergeCell ref="E505:F505"/>
    <mergeCell ref="H507:I507"/>
    <mergeCell ref="E510:F510"/>
    <mergeCell ref="E511:F511"/>
    <mergeCell ref="E512:F512"/>
    <mergeCell ref="E513:F513"/>
    <mergeCell ref="E499:F499"/>
    <mergeCell ref="E500:F500"/>
    <mergeCell ref="E501:F501"/>
    <mergeCell ref="E502:F502"/>
    <mergeCell ref="E503:F503"/>
    <mergeCell ref="E504:F504"/>
    <mergeCell ref="E490:F490"/>
    <mergeCell ref="E491:F491"/>
    <mergeCell ref="E492:F492"/>
    <mergeCell ref="E493:F493"/>
    <mergeCell ref="H495:I495"/>
    <mergeCell ref="F498:G498"/>
    <mergeCell ref="E484:F484"/>
    <mergeCell ref="E485:F485"/>
    <mergeCell ref="E486:F486"/>
    <mergeCell ref="E487:F487"/>
    <mergeCell ref="E488:F488"/>
    <mergeCell ref="E489:F489"/>
    <mergeCell ref="E475:F475"/>
    <mergeCell ref="E476:F476"/>
    <mergeCell ref="E477:F477"/>
    <mergeCell ref="H479:I479"/>
    <mergeCell ref="E482:F482"/>
    <mergeCell ref="E483:F483"/>
    <mergeCell ref="E466:F466"/>
    <mergeCell ref="H468:I468"/>
    <mergeCell ref="E471:F471"/>
    <mergeCell ref="E472:F472"/>
    <mergeCell ref="E473:F473"/>
    <mergeCell ref="E474:F474"/>
    <mergeCell ref="E460:F460"/>
    <mergeCell ref="E461:F461"/>
    <mergeCell ref="E462:F462"/>
    <mergeCell ref="E463:F463"/>
    <mergeCell ref="E464:F464"/>
    <mergeCell ref="E465:F465"/>
    <mergeCell ref="E451:F451"/>
    <mergeCell ref="E452:F452"/>
    <mergeCell ref="E453:F453"/>
    <mergeCell ref="E454:F454"/>
    <mergeCell ref="E455:F455"/>
    <mergeCell ref="H457:I457"/>
    <mergeCell ref="E442:F442"/>
    <mergeCell ref="E443:F443"/>
    <mergeCell ref="E444:F444"/>
    <mergeCell ref="H446:I446"/>
    <mergeCell ref="E449:F449"/>
    <mergeCell ref="E450:F450"/>
    <mergeCell ref="E433:F433"/>
    <mergeCell ref="H435:I435"/>
    <mergeCell ref="E438:F438"/>
    <mergeCell ref="E439:F439"/>
    <mergeCell ref="E440:F440"/>
    <mergeCell ref="E441:F441"/>
    <mergeCell ref="E427:F427"/>
    <mergeCell ref="E428:F428"/>
    <mergeCell ref="E429:F429"/>
    <mergeCell ref="E430:F430"/>
    <mergeCell ref="E431:F431"/>
    <mergeCell ref="E432:F432"/>
    <mergeCell ref="E418:F418"/>
    <mergeCell ref="E419:F419"/>
    <mergeCell ref="E420:F420"/>
    <mergeCell ref="E421:F421"/>
    <mergeCell ref="H423:I423"/>
    <mergeCell ref="F426:G426"/>
    <mergeCell ref="E409:F409"/>
    <mergeCell ref="E410:F410"/>
    <mergeCell ref="E411:F411"/>
    <mergeCell ref="H413:I413"/>
    <mergeCell ref="E416:F416"/>
    <mergeCell ref="E417:F417"/>
    <mergeCell ref="E400:F400"/>
    <mergeCell ref="E401:F401"/>
    <mergeCell ref="H403:I403"/>
    <mergeCell ref="E406:F406"/>
    <mergeCell ref="E407:F407"/>
    <mergeCell ref="E408:F408"/>
    <mergeCell ref="E394:F394"/>
    <mergeCell ref="E395:F395"/>
    <mergeCell ref="E396:F396"/>
    <mergeCell ref="E397:F397"/>
    <mergeCell ref="E398:F398"/>
    <mergeCell ref="E399:F399"/>
    <mergeCell ref="F385:G385"/>
    <mergeCell ref="E386:F386"/>
    <mergeCell ref="E387:F387"/>
    <mergeCell ref="E388:F388"/>
    <mergeCell ref="H390:I390"/>
    <mergeCell ref="E393:F393"/>
    <mergeCell ref="E376:F376"/>
    <mergeCell ref="E377:F377"/>
    <mergeCell ref="E378:F378"/>
    <mergeCell ref="E379:F379"/>
    <mergeCell ref="H381:I381"/>
    <mergeCell ref="F384:G384"/>
    <mergeCell ref="H368:I368"/>
    <mergeCell ref="E371:F371"/>
    <mergeCell ref="E372:F372"/>
    <mergeCell ref="E373:F373"/>
    <mergeCell ref="E374:F374"/>
    <mergeCell ref="E375:F375"/>
    <mergeCell ref="H359:I359"/>
    <mergeCell ref="F362:G362"/>
    <mergeCell ref="E363:F363"/>
    <mergeCell ref="E364:F364"/>
    <mergeCell ref="E365:F365"/>
    <mergeCell ref="E366:F366"/>
    <mergeCell ref="E349:F349"/>
    <mergeCell ref="E350:F350"/>
    <mergeCell ref="H352:I352"/>
    <mergeCell ref="E355:F355"/>
    <mergeCell ref="E356:F356"/>
    <mergeCell ref="E357:F357"/>
    <mergeCell ref="H338:I338"/>
    <mergeCell ref="E341:F341"/>
    <mergeCell ref="E342:F342"/>
    <mergeCell ref="E343:F343"/>
    <mergeCell ref="H345:I345"/>
    <mergeCell ref="E348:F348"/>
    <mergeCell ref="E331:F331"/>
    <mergeCell ref="E332:F332"/>
    <mergeCell ref="E333:F333"/>
    <mergeCell ref="E334:F334"/>
    <mergeCell ref="E335:F335"/>
    <mergeCell ref="E336:F336"/>
    <mergeCell ref="E322:F322"/>
    <mergeCell ref="E323:F323"/>
    <mergeCell ref="E324:F324"/>
    <mergeCell ref="H326:I326"/>
    <mergeCell ref="E329:F329"/>
    <mergeCell ref="E330:F330"/>
    <mergeCell ref="E316:F316"/>
    <mergeCell ref="E317:F317"/>
    <mergeCell ref="E318:F318"/>
    <mergeCell ref="E319:F319"/>
    <mergeCell ref="E320:F320"/>
    <mergeCell ref="E321:F321"/>
    <mergeCell ref="E310:F310"/>
    <mergeCell ref="E311:F311"/>
    <mergeCell ref="E312:F312"/>
    <mergeCell ref="E313:F313"/>
    <mergeCell ref="E314:F314"/>
    <mergeCell ref="E315:F315"/>
    <mergeCell ref="E304:F304"/>
    <mergeCell ref="E305:F305"/>
    <mergeCell ref="E306:F306"/>
    <mergeCell ref="E307:F307"/>
    <mergeCell ref="E308:F308"/>
    <mergeCell ref="E309:F309"/>
    <mergeCell ref="E298:F298"/>
    <mergeCell ref="E299:F299"/>
    <mergeCell ref="E300:F300"/>
    <mergeCell ref="E301:F301"/>
    <mergeCell ref="E302:F302"/>
    <mergeCell ref="E303:F303"/>
    <mergeCell ref="E292:F292"/>
    <mergeCell ref="E293:F293"/>
    <mergeCell ref="E294:F294"/>
    <mergeCell ref="E295:F295"/>
    <mergeCell ref="E296:F296"/>
    <mergeCell ref="E297:F297"/>
    <mergeCell ref="E286:F286"/>
    <mergeCell ref="E287:F287"/>
    <mergeCell ref="E288:F288"/>
    <mergeCell ref="E289:F289"/>
    <mergeCell ref="E290:F290"/>
    <mergeCell ref="E291:F291"/>
    <mergeCell ref="H278:I278"/>
    <mergeCell ref="E281:F281"/>
    <mergeCell ref="E282:F282"/>
    <mergeCell ref="E283:F283"/>
    <mergeCell ref="E284:F284"/>
    <mergeCell ref="E285:F285"/>
    <mergeCell ref="E271:F271"/>
    <mergeCell ref="E272:F272"/>
    <mergeCell ref="E273:F273"/>
    <mergeCell ref="E274:F274"/>
    <mergeCell ref="E275:F275"/>
    <mergeCell ref="E276:F276"/>
    <mergeCell ref="E265:F265"/>
    <mergeCell ref="E266:F266"/>
    <mergeCell ref="E267:F267"/>
    <mergeCell ref="E268:F268"/>
    <mergeCell ref="E269:F269"/>
    <mergeCell ref="E270:F270"/>
    <mergeCell ref="E259:F259"/>
    <mergeCell ref="E260:F260"/>
    <mergeCell ref="E261:F261"/>
    <mergeCell ref="E262:F262"/>
    <mergeCell ref="E263:F263"/>
    <mergeCell ref="E264:F264"/>
    <mergeCell ref="E253:F253"/>
    <mergeCell ref="E254:F254"/>
    <mergeCell ref="E255:F255"/>
    <mergeCell ref="E256:F256"/>
    <mergeCell ref="E257:F257"/>
    <mergeCell ref="E258:F258"/>
    <mergeCell ref="E247:F247"/>
    <mergeCell ref="E248:F248"/>
    <mergeCell ref="E249:F249"/>
    <mergeCell ref="E250:F250"/>
    <mergeCell ref="E251:F251"/>
    <mergeCell ref="E252:F252"/>
    <mergeCell ref="E241:F241"/>
    <mergeCell ref="E242:F242"/>
    <mergeCell ref="E243:F243"/>
    <mergeCell ref="E244:F244"/>
    <mergeCell ref="E245:F245"/>
    <mergeCell ref="E246:F246"/>
    <mergeCell ref="E235:F235"/>
    <mergeCell ref="E236:F236"/>
    <mergeCell ref="E237:F237"/>
    <mergeCell ref="E238:F238"/>
    <mergeCell ref="E239:F239"/>
    <mergeCell ref="E240:F240"/>
    <mergeCell ref="E229:F229"/>
    <mergeCell ref="E230:F230"/>
    <mergeCell ref="E231:F231"/>
    <mergeCell ref="E232:F232"/>
    <mergeCell ref="E233:F233"/>
    <mergeCell ref="E234:F234"/>
    <mergeCell ref="E223:F223"/>
    <mergeCell ref="E224:F224"/>
    <mergeCell ref="E225:F225"/>
    <mergeCell ref="E226:F226"/>
    <mergeCell ref="E227:F227"/>
    <mergeCell ref="E228:F228"/>
    <mergeCell ref="E217:F217"/>
    <mergeCell ref="E218:F218"/>
    <mergeCell ref="E219:F219"/>
    <mergeCell ref="E220:F220"/>
    <mergeCell ref="E221:F221"/>
    <mergeCell ref="E222:F222"/>
    <mergeCell ref="E211:F211"/>
    <mergeCell ref="E212:F212"/>
    <mergeCell ref="E213:F213"/>
    <mergeCell ref="E214:F214"/>
    <mergeCell ref="E215:F215"/>
    <mergeCell ref="E216:F216"/>
    <mergeCell ref="E205:F205"/>
    <mergeCell ref="E206:F206"/>
    <mergeCell ref="E207:F207"/>
    <mergeCell ref="E208:F208"/>
    <mergeCell ref="E209:F209"/>
    <mergeCell ref="E210:F210"/>
    <mergeCell ref="E196:F196"/>
    <mergeCell ref="H198:I198"/>
    <mergeCell ref="E201:F201"/>
    <mergeCell ref="E202:F202"/>
    <mergeCell ref="E203:F203"/>
    <mergeCell ref="E204:F204"/>
    <mergeCell ref="E190:F190"/>
    <mergeCell ref="E191:F191"/>
    <mergeCell ref="E192:F192"/>
    <mergeCell ref="E193:F193"/>
    <mergeCell ref="E194:F194"/>
    <mergeCell ref="E195:F195"/>
    <mergeCell ref="E184:F184"/>
    <mergeCell ref="E185:F185"/>
    <mergeCell ref="E186:F186"/>
    <mergeCell ref="E187:F187"/>
    <mergeCell ref="E188:F188"/>
    <mergeCell ref="E189:F189"/>
    <mergeCell ref="E178:F178"/>
    <mergeCell ref="E179:F179"/>
    <mergeCell ref="E180:F180"/>
    <mergeCell ref="E181:F181"/>
    <mergeCell ref="E182:F182"/>
    <mergeCell ref="E183:F183"/>
    <mergeCell ref="E172:F172"/>
    <mergeCell ref="E173:F173"/>
    <mergeCell ref="E174:F174"/>
    <mergeCell ref="E175:F175"/>
    <mergeCell ref="E176:F176"/>
    <mergeCell ref="E177:F177"/>
    <mergeCell ref="E166:F166"/>
    <mergeCell ref="E167:F167"/>
    <mergeCell ref="E168:F168"/>
    <mergeCell ref="E169:F169"/>
    <mergeCell ref="E170:F170"/>
    <mergeCell ref="E171:F171"/>
    <mergeCell ref="E160:F160"/>
    <mergeCell ref="E161:F161"/>
    <mergeCell ref="E162:F162"/>
    <mergeCell ref="E163:F163"/>
    <mergeCell ref="E164:F164"/>
    <mergeCell ref="E165:F165"/>
    <mergeCell ref="E154:F154"/>
    <mergeCell ref="E155:F155"/>
    <mergeCell ref="E156:F156"/>
    <mergeCell ref="E157:F157"/>
    <mergeCell ref="E158:F158"/>
    <mergeCell ref="E159:F159"/>
    <mergeCell ref="E148:F148"/>
    <mergeCell ref="E149:F149"/>
    <mergeCell ref="E150:F150"/>
    <mergeCell ref="E151:F151"/>
    <mergeCell ref="E152:F152"/>
    <mergeCell ref="E153:F153"/>
    <mergeCell ref="E142:F142"/>
    <mergeCell ref="E143:F143"/>
    <mergeCell ref="E144:F144"/>
    <mergeCell ref="E145:F145"/>
    <mergeCell ref="E146:F146"/>
    <mergeCell ref="E147:F147"/>
    <mergeCell ref="E136:F136"/>
    <mergeCell ref="E137:F137"/>
    <mergeCell ref="E138:F138"/>
    <mergeCell ref="E139:F139"/>
    <mergeCell ref="E140:F140"/>
    <mergeCell ref="E141:F141"/>
    <mergeCell ref="E130:F130"/>
    <mergeCell ref="E131:F131"/>
    <mergeCell ref="E132:F132"/>
    <mergeCell ref="E133:F133"/>
    <mergeCell ref="E134:F134"/>
    <mergeCell ref="E135:F135"/>
    <mergeCell ref="E124:F124"/>
    <mergeCell ref="E125:F125"/>
    <mergeCell ref="E126:F126"/>
    <mergeCell ref="E127:F127"/>
    <mergeCell ref="E128:F128"/>
    <mergeCell ref="E129:F129"/>
    <mergeCell ref="H116:I116"/>
    <mergeCell ref="E119:F119"/>
    <mergeCell ref="E120:F120"/>
    <mergeCell ref="E121:F121"/>
    <mergeCell ref="E122:F122"/>
    <mergeCell ref="E123:F123"/>
    <mergeCell ref="E109:F109"/>
    <mergeCell ref="E110:F110"/>
    <mergeCell ref="E111:F111"/>
    <mergeCell ref="E112:F112"/>
    <mergeCell ref="E113:F113"/>
    <mergeCell ref="E114:F114"/>
    <mergeCell ref="E103:F103"/>
    <mergeCell ref="E104:F104"/>
    <mergeCell ref="E105:F105"/>
    <mergeCell ref="E106:F106"/>
    <mergeCell ref="E107:F107"/>
    <mergeCell ref="E108:F108"/>
    <mergeCell ref="E97:F97"/>
    <mergeCell ref="E98:F98"/>
    <mergeCell ref="E99:F99"/>
    <mergeCell ref="E100:F100"/>
    <mergeCell ref="E101:F101"/>
    <mergeCell ref="E102:F102"/>
    <mergeCell ref="E91:F91"/>
    <mergeCell ref="E92:F92"/>
    <mergeCell ref="E93:F93"/>
    <mergeCell ref="E94:F94"/>
    <mergeCell ref="E95:F95"/>
    <mergeCell ref="E96:F96"/>
    <mergeCell ref="E85:F85"/>
    <mergeCell ref="E86:F86"/>
    <mergeCell ref="E87:F87"/>
    <mergeCell ref="E88:F88"/>
    <mergeCell ref="E89:F89"/>
    <mergeCell ref="E90:F90"/>
    <mergeCell ref="E79:F79"/>
    <mergeCell ref="E80:F80"/>
    <mergeCell ref="E81:F81"/>
    <mergeCell ref="E82:F82"/>
    <mergeCell ref="E83:F83"/>
    <mergeCell ref="E84:F84"/>
    <mergeCell ref="E73:F73"/>
    <mergeCell ref="E74:F74"/>
    <mergeCell ref="E75:F75"/>
    <mergeCell ref="E76:F76"/>
    <mergeCell ref="E77:F77"/>
    <mergeCell ref="E78:F78"/>
    <mergeCell ref="E64:F64"/>
    <mergeCell ref="E65:F65"/>
    <mergeCell ref="H67:I67"/>
    <mergeCell ref="E70:F70"/>
    <mergeCell ref="E71:F71"/>
    <mergeCell ref="E72:F72"/>
    <mergeCell ref="E55:F55"/>
    <mergeCell ref="E56:F56"/>
    <mergeCell ref="E57:F57"/>
    <mergeCell ref="E58:F58"/>
    <mergeCell ref="H60:I60"/>
    <mergeCell ref="E63:F63"/>
    <mergeCell ref="H47:I47"/>
    <mergeCell ref="E50:F50"/>
    <mergeCell ref="E51:F51"/>
    <mergeCell ref="E52:F52"/>
    <mergeCell ref="E53:F53"/>
    <mergeCell ref="E54:F54"/>
    <mergeCell ref="E40:F40"/>
    <mergeCell ref="E41:F41"/>
    <mergeCell ref="E42:F42"/>
    <mergeCell ref="E43:F43"/>
    <mergeCell ref="E44:F44"/>
    <mergeCell ref="E45:F45"/>
    <mergeCell ref="H32:I32"/>
    <mergeCell ref="F35:G35"/>
    <mergeCell ref="E36:F36"/>
    <mergeCell ref="E37:F37"/>
    <mergeCell ref="E38:F38"/>
    <mergeCell ref="E39:F39"/>
    <mergeCell ref="E22:F22"/>
    <mergeCell ref="E23:F23"/>
    <mergeCell ref="H25:I25"/>
    <mergeCell ref="E28:F28"/>
    <mergeCell ref="E29:F29"/>
    <mergeCell ref="E30:F30"/>
    <mergeCell ref="E16:F16"/>
    <mergeCell ref="E17:F17"/>
    <mergeCell ref="E18:F18"/>
    <mergeCell ref="E19:F19"/>
    <mergeCell ref="E20:F20"/>
    <mergeCell ref="E21:F21"/>
    <mergeCell ref="E7:F7"/>
    <mergeCell ref="E8:F8"/>
    <mergeCell ref="E9:F9"/>
    <mergeCell ref="H11:I11"/>
    <mergeCell ref="E14:F14"/>
    <mergeCell ref="E15:F15"/>
    <mergeCell ref="A1:J1"/>
    <mergeCell ref="F2:G2"/>
    <mergeCell ref="E3:F3"/>
    <mergeCell ref="E4:F4"/>
    <mergeCell ref="E5:F5"/>
    <mergeCell ref="E6:F6"/>
  </mergeCells>
  <printOptions horizontalCentered="1"/>
  <pageMargins left="0.51181102362204722" right="0.51181102362204722" top="0.98425196850393704" bottom="0.98425196850393704" header="0.51181102362204722" footer="0.51181102362204722"/>
  <pageSetup paperSize="8" fitToHeight="0" orientation="landscape" r:id="rId1"/>
  <headerFooter>
    <oddFooter>Página &amp;P de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Plan5"/>
  <dimension ref="A1:D38"/>
  <sheetViews>
    <sheetView showGridLines="0" workbookViewId="0">
      <selection activeCell="D29" sqref="D29"/>
    </sheetView>
  </sheetViews>
  <sheetFormatPr defaultColWidth="9.140625" defaultRowHeight="12.75" x14ac:dyDescent="0.2"/>
  <cols>
    <col min="1" max="2" width="9.140625" style="34"/>
    <col min="3" max="3" width="43.85546875" style="34" customWidth="1"/>
    <col min="4" max="4" width="10.42578125" style="77" customWidth="1"/>
    <col min="5" max="16384" width="9.140625" style="34"/>
  </cols>
  <sheetData>
    <row r="1" spans="1:4" ht="15.75" customHeight="1" x14ac:dyDescent="0.2">
      <c r="A1" s="390" t="s">
        <v>3035</v>
      </c>
      <c r="B1" s="391"/>
      <c r="C1" s="391"/>
      <c r="D1" s="392"/>
    </row>
    <row r="2" spans="1:4" ht="15.75" customHeight="1" thickBot="1" x14ac:dyDescent="0.25">
      <c r="A2" s="393"/>
      <c r="B2" s="394"/>
      <c r="C2" s="394"/>
      <c r="D2" s="395"/>
    </row>
    <row r="3" spans="1:4" ht="27.6" customHeight="1" x14ac:dyDescent="0.2">
      <c r="A3" s="35" t="s">
        <v>41</v>
      </c>
      <c r="B3" s="396" t="s">
        <v>3030</v>
      </c>
      <c r="C3" s="396"/>
      <c r="D3" s="397"/>
    </row>
    <row r="4" spans="1:4" ht="13.5" thickBot="1" x14ac:dyDescent="0.25">
      <c r="A4" s="36" t="s">
        <v>42</v>
      </c>
      <c r="B4" s="398" t="s">
        <v>3031</v>
      </c>
      <c r="C4" s="398"/>
      <c r="D4" s="399"/>
    </row>
    <row r="5" spans="1:4" ht="13.5" thickBot="1" x14ac:dyDescent="0.25">
      <c r="A5" s="400"/>
      <c r="B5" s="401"/>
      <c r="C5" s="401"/>
      <c r="D5" s="402"/>
    </row>
    <row r="6" spans="1:4" ht="13.5" thickBot="1" x14ac:dyDescent="0.25">
      <c r="A6" s="37" t="s">
        <v>43</v>
      </c>
      <c r="B6" s="38" t="s">
        <v>44</v>
      </c>
      <c r="C6" s="39" t="s">
        <v>45</v>
      </c>
      <c r="D6" s="40"/>
    </row>
    <row r="7" spans="1:4" x14ac:dyDescent="0.2">
      <c r="A7" s="41"/>
      <c r="B7" s="42" t="s">
        <v>46</v>
      </c>
      <c r="C7" s="43" t="s">
        <v>47</v>
      </c>
      <c r="D7" s="31">
        <v>0.04</v>
      </c>
    </row>
    <row r="8" spans="1:4" x14ac:dyDescent="0.2">
      <c r="A8" s="41"/>
      <c r="B8" s="42" t="s">
        <v>48</v>
      </c>
      <c r="C8" s="43" t="s">
        <v>173</v>
      </c>
      <c r="D8" s="31">
        <v>8.0000000000000002E-3</v>
      </c>
    </row>
    <row r="9" spans="1:4" x14ac:dyDescent="0.2">
      <c r="A9" s="41"/>
      <c r="B9" s="42" t="s">
        <v>49</v>
      </c>
      <c r="C9" s="43" t="s">
        <v>50</v>
      </c>
      <c r="D9" s="31">
        <v>9.7000000000000003E-3</v>
      </c>
    </row>
    <row r="10" spans="1:4" x14ac:dyDescent="0.2">
      <c r="A10" s="44"/>
      <c r="B10" s="45"/>
      <c r="C10" s="46" t="s">
        <v>51</v>
      </c>
      <c r="D10" s="11">
        <f>SUM(D7:D9)</f>
        <v>5.7700000000000001E-2</v>
      </c>
    </row>
    <row r="11" spans="1:4" ht="13.5" thickBot="1" x14ac:dyDescent="0.25">
      <c r="A11" s="47"/>
      <c r="B11" s="48"/>
      <c r="C11" s="49"/>
      <c r="D11" s="50"/>
    </row>
    <row r="12" spans="1:4" ht="13.5" thickBot="1" x14ac:dyDescent="0.25">
      <c r="A12" s="37" t="s">
        <v>43</v>
      </c>
      <c r="B12" s="38" t="s">
        <v>52</v>
      </c>
      <c r="C12" s="51" t="s">
        <v>53</v>
      </c>
      <c r="D12" s="52"/>
    </row>
    <row r="13" spans="1:4" x14ac:dyDescent="0.2">
      <c r="A13" s="53"/>
      <c r="B13" s="54" t="s">
        <v>54</v>
      </c>
      <c r="C13" s="55" t="s">
        <v>53</v>
      </c>
      <c r="D13" s="31">
        <v>5.8999999999999999E-3</v>
      </c>
    </row>
    <row r="14" spans="1:4" x14ac:dyDescent="0.2">
      <c r="A14" s="44"/>
      <c r="B14" s="56"/>
      <c r="C14" s="46" t="s">
        <v>55</v>
      </c>
      <c r="D14" s="11">
        <f>SUM(D13)</f>
        <v>5.8999999999999999E-3</v>
      </c>
    </row>
    <row r="15" spans="1:4" ht="13.5" thickBot="1" x14ac:dyDescent="0.25">
      <c r="A15" s="57"/>
      <c r="B15" s="58"/>
      <c r="C15" s="55"/>
      <c r="D15" s="12"/>
    </row>
    <row r="16" spans="1:4" ht="13.5" thickBot="1" x14ac:dyDescent="0.25">
      <c r="A16" s="37" t="s">
        <v>43</v>
      </c>
      <c r="B16" s="59" t="s">
        <v>56</v>
      </c>
      <c r="C16" s="39" t="s">
        <v>57</v>
      </c>
      <c r="D16" s="40"/>
    </row>
    <row r="17" spans="1:4" x14ac:dyDescent="0.2">
      <c r="A17" s="53"/>
      <c r="B17" s="60" t="s">
        <v>58</v>
      </c>
      <c r="C17" s="43" t="s">
        <v>59</v>
      </c>
      <c r="D17" s="31">
        <v>0.08</v>
      </c>
    </row>
    <row r="18" spans="1:4" x14ac:dyDescent="0.2">
      <c r="A18" s="44"/>
      <c r="B18" s="61"/>
      <c r="C18" s="62" t="s">
        <v>60</v>
      </c>
      <c r="D18" s="11">
        <f>SUM(D17)</f>
        <v>0.08</v>
      </c>
    </row>
    <row r="19" spans="1:4" ht="13.5" thickBot="1" x14ac:dyDescent="0.25">
      <c r="A19" s="47"/>
      <c r="B19" s="48"/>
      <c r="C19" s="49"/>
      <c r="D19" s="50"/>
    </row>
    <row r="20" spans="1:4" ht="13.5" thickBot="1" x14ac:dyDescent="0.25">
      <c r="A20" s="37" t="s">
        <v>43</v>
      </c>
      <c r="B20" s="38" t="s">
        <v>61</v>
      </c>
      <c r="C20" s="51" t="s">
        <v>62</v>
      </c>
      <c r="D20" s="52"/>
    </row>
    <row r="21" spans="1:4" x14ac:dyDescent="0.2">
      <c r="A21" s="41"/>
      <c r="B21" s="42" t="s">
        <v>63</v>
      </c>
      <c r="C21" s="63" t="s">
        <v>64</v>
      </c>
      <c r="D21" s="31">
        <v>6.4999999999999997E-3</v>
      </c>
    </row>
    <row r="22" spans="1:4" x14ac:dyDescent="0.2">
      <c r="A22" s="41"/>
      <c r="B22" s="42" t="s">
        <v>65</v>
      </c>
      <c r="C22" s="63" t="s">
        <v>66</v>
      </c>
      <c r="D22" s="31">
        <v>0.03</v>
      </c>
    </row>
    <row r="23" spans="1:4" x14ac:dyDescent="0.2">
      <c r="A23" s="41"/>
      <c r="B23" s="42" t="s">
        <v>67</v>
      </c>
      <c r="C23" s="63" t="s">
        <v>174</v>
      </c>
      <c r="D23" s="31">
        <v>1.4999999999999999E-2</v>
      </c>
    </row>
    <row r="24" spans="1:4" x14ac:dyDescent="0.2">
      <c r="A24" s="53"/>
      <c r="B24" s="42" t="s">
        <v>68</v>
      </c>
      <c r="C24" s="55" t="s">
        <v>69</v>
      </c>
      <c r="D24" s="78">
        <v>0</v>
      </c>
    </row>
    <row r="25" spans="1:4" x14ac:dyDescent="0.2">
      <c r="A25" s="44"/>
      <c r="B25" s="64"/>
      <c r="C25" s="62" t="s">
        <v>70</v>
      </c>
      <c r="D25" s="11">
        <f>SUM(D21:D24)</f>
        <v>5.1499999999999997E-2</v>
      </c>
    </row>
    <row r="26" spans="1:4" x14ac:dyDescent="0.2">
      <c r="A26" s="403" t="s">
        <v>71</v>
      </c>
      <c r="B26" s="404"/>
      <c r="C26" s="404"/>
      <c r="D26" s="405"/>
    </row>
    <row r="27" spans="1:4" x14ac:dyDescent="0.2">
      <c r="A27" s="386" t="s">
        <v>140</v>
      </c>
      <c r="B27" s="387"/>
      <c r="C27" s="387"/>
      <c r="D27" s="14"/>
    </row>
    <row r="28" spans="1:4" x14ac:dyDescent="0.2">
      <c r="A28" s="65"/>
      <c r="B28" s="66"/>
      <c r="C28" s="67" t="s">
        <v>72</v>
      </c>
      <c r="D28" s="68"/>
    </row>
    <row r="29" spans="1:4" x14ac:dyDescent="0.2">
      <c r="A29" s="388" t="s">
        <v>73</v>
      </c>
      <c r="B29" s="389"/>
      <c r="C29" s="389"/>
      <c r="D29" s="69">
        <f>(1+D10)*(1+D14)*(1+D18)/(1-D25)-1</f>
        <v>0.21144508634686376</v>
      </c>
    </row>
    <row r="30" spans="1:4" x14ac:dyDescent="0.2">
      <c r="A30" s="70"/>
      <c r="B30" s="71"/>
      <c r="C30" s="71"/>
      <c r="D30" s="72"/>
    </row>
    <row r="31" spans="1:4" x14ac:dyDescent="0.2">
      <c r="A31" s="70"/>
      <c r="B31" s="71"/>
      <c r="C31" s="71"/>
      <c r="D31" s="72"/>
    </row>
    <row r="32" spans="1:4" x14ac:dyDescent="0.2">
      <c r="A32" s="70"/>
      <c r="B32" s="71"/>
      <c r="C32" s="71"/>
      <c r="D32" s="72"/>
    </row>
    <row r="33" spans="1:4" x14ac:dyDescent="0.2">
      <c r="A33" s="378" t="s">
        <v>74</v>
      </c>
      <c r="B33" s="378"/>
      <c r="C33" s="378"/>
      <c r="D33" s="379"/>
    </row>
    <row r="34" spans="1:4" x14ac:dyDescent="0.2">
      <c r="A34" s="380"/>
      <c r="B34" s="380"/>
      <c r="C34" s="380"/>
      <c r="D34" s="381"/>
    </row>
    <row r="35" spans="1:4" x14ac:dyDescent="0.2">
      <c r="A35" s="380"/>
      <c r="B35" s="380"/>
      <c r="C35" s="380"/>
      <c r="D35" s="381"/>
    </row>
    <row r="36" spans="1:4" x14ac:dyDescent="0.2">
      <c r="A36" s="382"/>
      <c r="B36" s="382"/>
      <c r="C36" s="382"/>
      <c r="D36" s="383"/>
    </row>
    <row r="37" spans="1:4" x14ac:dyDescent="0.2">
      <c r="A37" s="384"/>
      <c r="B37" s="384"/>
      <c r="C37" s="384"/>
      <c r="D37" s="385"/>
    </row>
    <row r="38" spans="1:4" ht="13.5" thickBot="1" x14ac:dyDescent="0.25">
      <c r="A38" s="73"/>
      <c r="B38" s="74"/>
      <c r="C38" s="75"/>
      <c r="D38" s="76"/>
    </row>
  </sheetData>
  <mergeCells count="12">
    <mergeCell ref="A27:C27"/>
    <mergeCell ref="A29:C29"/>
    <mergeCell ref="A1:D2"/>
    <mergeCell ref="B3:D3"/>
    <mergeCell ref="B4:D4"/>
    <mergeCell ref="A5:D5"/>
    <mergeCell ref="A26:D26"/>
    <mergeCell ref="A33:D33"/>
    <mergeCell ref="A34:D34"/>
    <mergeCell ref="A35:D35"/>
    <mergeCell ref="A36:D36"/>
    <mergeCell ref="A37:D37"/>
  </mergeCells>
  <pageMargins left="0.511811024" right="0.511811024" top="0.78740157499999996" bottom="0.78740157499999996" header="0.31496062000000002" footer="0.3149606200000000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Plan6"/>
  <dimension ref="A1:D35"/>
  <sheetViews>
    <sheetView showGridLines="0" workbookViewId="0">
      <selection activeCell="A3" sqref="A3"/>
    </sheetView>
  </sheetViews>
  <sheetFormatPr defaultColWidth="9.140625" defaultRowHeight="12.75" x14ac:dyDescent="0.2"/>
  <cols>
    <col min="1" max="2" width="9.140625" style="34"/>
    <col min="3" max="3" width="43.85546875" style="34" customWidth="1"/>
    <col min="4" max="4" width="10.42578125" style="77" customWidth="1"/>
    <col min="5" max="16384" width="9.140625" style="34"/>
  </cols>
  <sheetData>
    <row r="1" spans="1:4" ht="15.75" customHeight="1" x14ac:dyDescent="0.2">
      <c r="A1" s="390" t="s">
        <v>3035</v>
      </c>
      <c r="B1" s="391"/>
      <c r="C1" s="391"/>
      <c r="D1" s="392"/>
    </row>
    <row r="2" spans="1:4" ht="15.75" customHeight="1" thickBot="1" x14ac:dyDescent="0.25">
      <c r="A2" s="393"/>
      <c r="B2" s="394"/>
      <c r="C2" s="394"/>
      <c r="D2" s="395"/>
    </row>
    <row r="3" spans="1:4" ht="27" customHeight="1" x14ac:dyDescent="0.2">
      <c r="A3" s="35" t="s">
        <v>41</v>
      </c>
      <c r="B3" s="396" t="s">
        <v>3030</v>
      </c>
      <c r="C3" s="396"/>
      <c r="D3" s="397"/>
    </row>
    <row r="4" spans="1:4" ht="13.5" thickBot="1" x14ac:dyDescent="0.25">
      <c r="A4" s="36" t="s">
        <v>42</v>
      </c>
      <c r="B4" s="398" t="s">
        <v>3031</v>
      </c>
      <c r="C4" s="398"/>
      <c r="D4" s="399"/>
    </row>
    <row r="5" spans="1:4" ht="13.5" thickBot="1" x14ac:dyDescent="0.25">
      <c r="A5" s="400"/>
      <c r="B5" s="401"/>
      <c r="C5" s="401"/>
      <c r="D5" s="402"/>
    </row>
    <row r="6" spans="1:4" ht="13.5" thickBot="1" x14ac:dyDescent="0.25">
      <c r="A6" s="37" t="s">
        <v>43</v>
      </c>
      <c r="B6" s="38" t="s">
        <v>44</v>
      </c>
      <c r="C6" s="39" t="s">
        <v>45</v>
      </c>
      <c r="D6" s="40"/>
    </row>
    <row r="7" spans="1:4" x14ac:dyDescent="0.2">
      <c r="A7" s="41"/>
      <c r="B7" s="42" t="s">
        <v>46</v>
      </c>
      <c r="C7" s="43" t="s">
        <v>47</v>
      </c>
      <c r="D7" s="156">
        <v>0.04</v>
      </c>
    </row>
    <row r="8" spans="1:4" x14ac:dyDescent="0.2">
      <c r="A8" s="41"/>
      <c r="B8" s="42" t="s">
        <v>48</v>
      </c>
      <c r="C8" s="43" t="s">
        <v>173</v>
      </c>
      <c r="D8" s="156">
        <v>8.0000000000000002E-3</v>
      </c>
    </row>
    <row r="9" spans="1:4" x14ac:dyDescent="0.2">
      <c r="A9" s="41"/>
      <c r="B9" s="42" t="s">
        <v>49</v>
      </c>
      <c r="C9" s="43" t="s">
        <v>50</v>
      </c>
      <c r="D9" s="156">
        <v>9.7000000000000003E-3</v>
      </c>
    </row>
    <row r="10" spans="1:4" x14ac:dyDescent="0.2">
      <c r="A10" s="44"/>
      <c r="B10" s="45"/>
      <c r="C10" s="46" t="s">
        <v>51</v>
      </c>
      <c r="D10" s="11">
        <f>SUM(D7:D9)</f>
        <v>5.7700000000000001E-2</v>
      </c>
    </row>
    <row r="11" spans="1:4" ht="13.5" thickBot="1" x14ac:dyDescent="0.25">
      <c r="A11" s="47"/>
      <c r="B11" s="48"/>
      <c r="C11" s="49"/>
      <c r="D11" s="50"/>
    </row>
    <row r="12" spans="1:4" ht="13.5" thickBot="1" x14ac:dyDescent="0.25">
      <c r="A12" s="37" t="s">
        <v>43</v>
      </c>
      <c r="B12" s="38" t="s">
        <v>52</v>
      </c>
      <c r="C12" s="51" t="s">
        <v>53</v>
      </c>
      <c r="D12" s="52"/>
    </row>
    <row r="13" spans="1:4" x14ac:dyDescent="0.2">
      <c r="A13" s="53"/>
      <c r="B13" s="54" t="s">
        <v>54</v>
      </c>
      <c r="C13" s="55" t="s">
        <v>53</v>
      </c>
      <c r="D13" s="12">
        <v>5.8999999999999999E-3</v>
      </c>
    </row>
    <row r="14" spans="1:4" x14ac:dyDescent="0.2">
      <c r="A14" s="44"/>
      <c r="B14" s="56"/>
      <c r="C14" s="46" t="s">
        <v>55</v>
      </c>
      <c r="D14" s="11">
        <f>SUM(D13)</f>
        <v>5.8999999999999999E-3</v>
      </c>
    </row>
    <row r="15" spans="1:4" ht="13.5" thickBot="1" x14ac:dyDescent="0.25">
      <c r="A15" s="57"/>
      <c r="B15" s="58"/>
      <c r="C15" s="55"/>
      <c r="D15" s="12"/>
    </row>
    <row r="16" spans="1:4" ht="13.5" thickBot="1" x14ac:dyDescent="0.25">
      <c r="A16" s="37" t="s">
        <v>43</v>
      </c>
      <c r="B16" s="59" t="s">
        <v>56</v>
      </c>
      <c r="C16" s="39" t="s">
        <v>57</v>
      </c>
      <c r="D16" s="40"/>
    </row>
    <row r="17" spans="1:4" x14ac:dyDescent="0.2">
      <c r="A17" s="53"/>
      <c r="B17" s="60" t="s">
        <v>58</v>
      </c>
      <c r="C17" s="43" t="s">
        <v>59</v>
      </c>
      <c r="D17" s="156">
        <v>0.08</v>
      </c>
    </row>
    <row r="18" spans="1:4" x14ac:dyDescent="0.2">
      <c r="A18" s="44"/>
      <c r="B18" s="61"/>
      <c r="C18" s="62" t="s">
        <v>60</v>
      </c>
      <c r="D18" s="11">
        <f>SUM(D17)</f>
        <v>0.08</v>
      </c>
    </row>
    <row r="19" spans="1:4" ht="13.5" thickBot="1" x14ac:dyDescent="0.25">
      <c r="A19" s="47"/>
      <c r="B19" s="48"/>
      <c r="C19" s="49"/>
      <c r="D19" s="50"/>
    </row>
    <row r="20" spans="1:4" ht="13.5" thickBot="1" x14ac:dyDescent="0.25">
      <c r="A20" s="37" t="s">
        <v>43</v>
      </c>
      <c r="B20" s="38" t="s">
        <v>61</v>
      </c>
      <c r="C20" s="51" t="s">
        <v>62</v>
      </c>
      <c r="D20" s="52"/>
    </row>
    <row r="21" spans="1:4" x14ac:dyDescent="0.2">
      <c r="A21" s="41"/>
      <c r="B21" s="42" t="s">
        <v>63</v>
      </c>
      <c r="C21" s="63" t="s">
        <v>64</v>
      </c>
      <c r="D21" s="12">
        <v>6.4999999999999997E-3</v>
      </c>
    </row>
    <row r="22" spans="1:4" x14ac:dyDescent="0.2">
      <c r="A22" s="41"/>
      <c r="B22" s="42" t="s">
        <v>65</v>
      </c>
      <c r="C22" s="63" t="s">
        <v>66</v>
      </c>
      <c r="D22" s="12">
        <v>0.03</v>
      </c>
    </row>
    <row r="23" spans="1:4" x14ac:dyDescent="0.2">
      <c r="A23" s="41"/>
      <c r="B23" s="42" t="s">
        <v>67</v>
      </c>
      <c r="C23" s="63" t="s">
        <v>174</v>
      </c>
      <c r="D23" s="12">
        <v>1.4999999999999999E-2</v>
      </c>
    </row>
    <row r="24" spans="1:4" x14ac:dyDescent="0.2">
      <c r="A24" s="53"/>
      <c r="B24" s="42" t="s">
        <v>68</v>
      </c>
      <c r="C24" s="55" t="s">
        <v>69</v>
      </c>
      <c r="D24" s="13">
        <v>0</v>
      </c>
    </row>
    <row r="25" spans="1:4" x14ac:dyDescent="0.2">
      <c r="A25" s="44"/>
      <c r="B25" s="64"/>
      <c r="C25" s="62" t="s">
        <v>70</v>
      </c>
      <c r="D25" s="11">
        <f>SUM(D21:D24)</f>
        <v>5.1499999999999997E-2</v>
      </c>
    </row>
    <row r="26" spans="1:4" x14ac:dyDescent="0.2">
      <c r="A26" s="403" t="s">
        <v>71</v>
      </c>
      <c r="B26" s="404"/>
      <c r="C26" s="404"/>
      <c r="D26" s="405"/>
    </row>
    <row r="27" spans="1:4" x14ac:dyDescent="0.2">
      <c r="A27" s="386" t="s">
        <v>140</v>
      </c>
      <c r="B27" s="387"/>
      <c r="C27" s="387"/>
      <c r="D27" s="14"/>
    </row>
    <row r="28" spans="1:4" x14ac:dyDescent="0.2">
      <c r="A28" s="65"/>
      <c r="B28" s="66"/>
      <c r="C28" s="67" t="s">
        <v>72</v>
      </c>
      <c r="D28" s="68"/>
    </row>
    <row r="29" spans="1:4" ht="13.5" thickBot="1" x14ac:dyDescent="0.25">
      <c r="A29" s="388" t="s">
        <v>73</v>
      </c>
      <c r="B29" s="389"/>
      <c r="C29" s="389"/>
      <c r="D29" s="69">
        <f>(1+D10)*(1+D14)*(1+D18)/(1-D25)-1</f>
        <v>0.21144508634686376</v>
      </c>
    </row>
    <row r="30" spans="1:4" x14ac:dyDescent="0.2">
      <c r="A30" s="303" t="s">
        <v>373</v>
      </c>
      <c r="B30" s="304"/>
      <c r="C30" s="304"/>
      <c r="D30" s="305"/>
    </row>
    <row r="31" spans="1:4" ht="13.5" thickBot="1" x14ac:dyDescent="0.25">
      <c r="A31" s="300" t="s">
        <v>374</v>
      </c>
      <c r="B31" s="301"/>
      <c r="C31" s="301"/>
      <c r="D31" s="302"/>
    </row>
    <row r="32" spans="1:4" x14ac:dyDescent="0.2">
      <c r="A32" s="303" t="s">
        <v>3002</v>
      </c>
      <c r="B32" s="304"/>
      <c r="C32" s="304"/>
      <c r="D32" s="305"/>
    </row>
    <row r="33" spans="1:4" ht="13.5" thickBot="1" x14ac:dyDescent="0.25">
      <c r="A33" s="300" t="s">
        <v>3003</v>
      </c>
      <c r="B33" s="301"/>
      <c r="C33" s="301"/>
      <c r="D33" s="302"/>
    </row>
    <row r="34" spans="1:4" x14ac:dyDescent="0.2">
      <c r="A34" s="303" t="s">
        <v>3004</v>
      </c>
      <c r="B34" s="304"/>
      <c r="C34" s="304"/>
      <c r="D34" s="305"/>
    </row>
    <row r="35" spans="1:4" ht="13.5" thickBot="1" x14ac:dyDescent="0.25">
      <c r="A35" s="300" t="s">
        <v>3005</v>
      </c>
      <c r="B35" s="301"/>
      <c r="C35" s="301"/>
      <c r="D35" s="302"/>
    </row>
  </sheetData>
  <mergeCells count="13">
    <mergeCell ref="A1:D2"/>
    <mergeCell ref="B3:D3"/>
    <mergeCell ref="B4:D4"/>
    <mergeCell ref="A5:D5"/>
    <mergeCell ref="A26:D26"/>
    <mergeCell ref="A27:C27"/>
    <mergeCell ref="A29:C29"/>
    <mergeCell ref="A33:D33"/>
    <mergeCell ref="A34:D34"/>
    <mergeCell ref="A35:D35"/>
    <mergeCell ref="A30:D30"/>
    <mergeCell ref="A31:D31"/>
    <mergeCell ref="A32:D32"/>
  </mergeCells>
  <printOptions horizontalCentered="1"/>
  <pageMargins left="0.51181102362204722" right="0.51181102362204722" top="0.78740157480314965" bottom="0.78740157480314965" header="0.31496062992125984" footer="0.31496062992125984"/>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Plan7"/>
  <dimension ref="A1:D47"/>
  <sheetViews>
    <sheetView showGridLines="0" workbookViewId="0">
      <selection activeCell="H25" sqref="H25"/>
    </sheetView>
  </sheetViews>
  <sheetFormatPr defaultRowHeight="15" x14ac:dyDescent="0.25"/>
  <cols>
    <col min="1" max="1" width="8.42578125" bestFit="1" customWidth="1"/>
    <col min="2" max="2" width="61" bestFit="1" customWidth="1"/>
    <col min="3" max="3" width="9.28515625" bestFit="1" customWidth="1"/>
    <col min="4" max="4" width="13.140625" bestFit="1" customWidth="1"/>
  </cols>
  <sheetData>
    <row r="1" spans="1:4" ht="18" x14ac:dyDescent="0.25">
      <c r="A1" s="406" t="s">
        <v>3001</v>
      </c>
      <c r="B1" s="407"/>
      <c r="C1" s="407"/>
      <c r="D1" s="408"/>
    </row>
    <row r="2" spans="1:4" ht="25.5" x14ac:dyDescent="0.25">
      <c r="A2" s="15" t="s">
        <v>75</v>
      </c>
      <c r="B2" s="1" t="s">
        <v>76</v>
      </c>
      <c r="C2" s="2" t="s">
        <v>77</v>
      </c>
      <c r="D2" s="16" t="s">
        <v>78</v>
      </c>
    </row>
    <row r="3" spans="1:4" x14ac:dyDescent="0.25">
      <c r="A3" s="409" t="s">
        <v>79</v>
      </c>
      <c r="B3" s="410"/>
      <c r="C3" s="410"/>
      <c r="D3" s="411"/>
    </row>
    <row r="4" spans="1:4" x14ac:dyDescent="0.25">
      <c r="A4" s="17" t="s">
        <v>80</v>
      </c>
      <c r="B4" s="4" t="s">
        <v>81</v>
      </c>
      <c r="C4" s="8">
        <v>20</v>
      </c>
      <c r="D4" s="18">
        <v>20</v>
      </c>
    </row>
    <row r="5" spans="1:4" x14ac:dyDescent="0.25">
      <c r="A5" s="17" t="s">
        <v>82</v>
      </c>
      <c r="B5" s="4" t="s">
        <v>83</v>
      </c>
      <c r="C5" s="8">
        <v>1.5</v>
      </c>
      <c r="D5" s="18">
        <v>1.5</v>
      </c>
    </row>
    <row r="6" spans="1:4" x14ac:dyDescent="0.25">
      <c r="A6" s="17" t="s">
        <v>84</v>
      </c>
      <c r="B6" s="4" t="s">
        <v>85</v>
      </c>
      <c r="C6" s="8">
        <v>1</v>
      </c>
      <c r="D6" s="18">
        <v>1</v>
      </c>
    </row>
    <row r="7" spans="1:4" x14ac:dyDescent="0.25">
      <c r="A7" s="17" t="s">
        <v>86</v>
      </c>
      <c r="B7" s="4" t="s">
        <v>87</v>
      </c>
      <c r="C7" s="8">
        <v>0.2</v>
      </c>
      <c r="D7" s="18">
        <v>0.2</v>
      </c>
    </row>
    <row r="8" spans="1:4" x14ac:dyDescent="0.25">
      <c r="A8" s="17" t="s">
        <v>88</v>
      </c>
      <c r="B8" s="4" t="s">
        <v>89</v>
      </c>
      <c r="C8" s="8">
        <v>0.6</v>
      </c>
      <c r="D8" s="18">
        <v>0.6</v>
      </c>
    </row>
    <row r="9" spans="1:4" x14ac:dyDescent="0.25">
      <c r="A9" s="17" t="s">
        <v>90</v>
      </c>
      <c r="B9" s="4" t="s">
        <v>91</v>
      </c>
      <c r="C9" s="8">
        <v>2.5</v>
      </c>
      <c r="D9" s="18">
        <v>2.5</v>
      </c>
    </row>
    <row r="10" spans="1:4" x14ac:dyDescent="0.25">
      <c r="A10" s="17" t="s">
        <v>92</v>
      </c>
      <c r="B10" s="4" t="s">
        <v>93</v>
      </c>
      <c r="C10" s="8">
        <v>3</v>
      </c>
      <c r="D10" s="18">
        <v>3</v>
      </c>
    </row>
    <row r="11" spans="1:4" x14ac:dyDescent="0.25">
      <c r="A11" s="17" t="s">
        <v>94</v>
      </c>
      <c r="B11" s="4" t="s">
        <v>95</v>
      </c>
      <c r="C11" s="8">
        <v>8</v>
      </c>
      <c r="D11" s="18">
        <v>8</v>
      </c>
    </row>
    <row r="12" spans="1:4" x14ac:dyDescent="0.25">
      <c r="A12" s="17" t="s">
        <v>96</v>
      </c>
      <c r="B12" s="4" t="s">
        <v>97</v>
      </c>
      <c r="C12" s="8">
        <v>1.2</v>
      </c>
      <c r="D12" s="18">
        <v>1.2</v>
      </c>
    </row>
    <row r="13" spans="1:4" x14ac:dyDescent="0.25">
      <c r="A13" s="15" t="s">
        <v>44</v>
      </c>
      <c r="B13" s="5" t="s">
        <v>98</v>
      </c>
      <c r="C13" s="9">
        <f>SUM(C4:C12)</f>
        <v>38</v>
      </c>
      <c r="D13" s="19">
        <f>SUM(D4:D12)</f>
        <v>38</v>
      </c>
    </row>
    <row r="14" spans="1:4" x14ac:dyDescent="0.25">
      <c r="A14" s="17"/>
      <c r="B14" s="4"/>
      <c r="C14" s="3"/>
      <c r="D14" s="20"/>
    </row>
    <row r="15" spans="1:4" x14ac:dyDescent="0.25">
      <c r="A15" s="409" t="s">
        <v>99</v>
      </c>
      <c r="B15" s="410"/>
      <c r="C15" s="410"/>
      <c r="D15" s="411"/>
    </row>
    <row r="16" spans="1:4" x14ac:dyDescent="0.25">
      <c r="A16" s="17" t="s">
        <v>100</v>
      </c>
      <c r="B16" s="4" t="s">
        <v>101</v>
      </c>
      <c r="C16" s="8">
        <v>17.760000000000002</v>
      </c>
      <c r="D16" s="18" t="s">
        <v>363</v>
      </c>
    </row>
    <row r="17" spans="1:4" x14ac:dyDescent="0.25">
      <c r="A17" s="17" t="s">
        <v>102</v>
      </c>
      <c r="B17" s="4" t="s">
        <v>103</v>
      </c>
      <c r="C17" s="8">
        <v>3.68</v>
      </c>
      <c r="D17" s="18" t="s">
        <v>363</v>
      </c>
    </row>
    <row r="18" spans="1:4" x14ac:dyDescent="0.25">
      <c r="A18" s="17" t="s">
        <v>104</v>
      </c>
      <c r="B18" s="4" t="s">
        <v>105</v>
      </c>
      <c r="C18" s="8">
        <v>0.9</v>
      </c>
      <c r="D18" s="18">
        <v>0.69</v>
      </c>
    </row>
    <row r="19" spans="1:4" x14ac:dyDescent="0.25">
      <c r="A19" s="17" t="s">
        <v>106</v>
      </c>
      <c r="B19" s="4" t="s">
        <v>107</v>
      </c>
      <c r="C19" s="8">
        <v>10.87</v>
      </c>
      <c r="D19" s="18">
        <v>8.33</v>
      </c>
    </row>
    <row r="20" spans="1:4" x14ac:dyDescent="0.25">
      <c r="A20" s="17" t="s">
        <v>108</v>
      </c>
      <c r="B20" s="4" t="s">
        <v>109</v>
      </c>
      <c r="C20" s="8">
        <v>7.0000000000000007E-2</v>
      </c>
      <c r="D20" s="18">
        <v>0.06</v>
      </c>
    </row>
    <row r="21" spans="1:4" x14ac:dyDescent="0.25">
      <c r="A21" s="17" t="s">
        <v>110</v>
      </c>
      <c r="B21" s="4" t="s">
        <v>111</v>
      </c>
      <c r="C21" s="8">
        <v>0.72</v>
      </c>
      <c r="D21" s="18">
        <v>0.56000000000000005</v>
      </c>
    </row>
    <row r="22" spans="1:4" x14ac:dyDescent="0.25">
      <c r="A22" s="17" t="s">
        <v>112</v>
      </c>
      <c r="B22" s="4" t="s">
        <v>113</v>
      </c>
      <c r="C22" s="8">
        <v>1.06</v>
      </c>
      <c r="D22" s="18" t="s">
        <v>363</v>
      </c>
    </row>
    <row r="23" spans="1:4" x14ac:dyDescent="0.25">
      <c r="A23" s="17" t="s">
        <v>114</v>
      </c>
      <c r="B23" s="4" t="s">
        <v>115</v>
      </c>
      <c r="C23" s="8">
        <v>0.11</v>
      </c>
      <c r="D23" s="18">
        <v>0.09</v>
      </c>
    </row>
    <row r="24" spans="1:4" x14ac:dyDescent="0.25">
      <c r="A24" s="17" t="s">
        <v>116</v>
      </c>
      <c r="B24" s="4" t="s">
        <v>117</v>
      </c>
      <c r="C24" s="8">
        <v>10.58</v>
      </c>
      <c r="D24" s="18">
        <v>8.1199999999999992</v>
      </c>
    </row>
    <row r="25" spans="1:4" x14ac:dyDescent="0.25">
      <c r="A25" s="17" t="s">
        <v>118</v>
      </c>
      <c r="B25" s="4" t="s">
        <v>119</v>
      </c>
      <c r="C25" s="8">
        <v>0.03</v>
      </c>
      <c r="D25" s="18">
        <v>0.03</v>
      </c>
    </row>
    <row r="26" spans="1:4" x14ac:dyDescent="0.25">
      <c r="A26" s="15" t="s">
        <v>52</v>
      </c>
      <c r="B26" s="5" t="s">
        <v>120</v>
      </c>
      <c r="C26" s="9">
        <f>SUM(C16:C25)</f>
        <v>45.78</v>
      </c>
      <c r="D26" s="19">
        <f>SUM(D16:D25)</f>
        <v>17.880000000000003</v>
      </c>
    </row>
    <row r="27" spans="1:4" x14ac:dyDescent="0.25">
      <c r="A27" s="15"/>
      <c r="B27" s="5"/>
      <c r="C27" s="1"/>
      <c r="D27" s="21"/>
    </row>
    <row r="28" spans="1:4" x14ac:dyDescent="0.25">
      <c r="A28" s="409" t="s">
        <v>121</v>
      </c>
      <c r="B28" s="410"/>
      <c r="C28" s="410"/>
      <c r="D28" s="411"/>
    </row>
    <row r="29" spans="1:4" x14ac:dyDescent="0.25">
      <c r="A29" s="17" t="s">
        <v>122</v>
      </c>
      <c r="B29" s="4" t="s">
        <v>123</v>
      </c>
      <c r="C29" s="8">
        <v>6.07</v>
      </c>
      <c r="D29" s="18">
        <v>4.66</v>
      </c>
    </row>
    <row r="30" spans="1:4" x14ac:dyDescent="0.25">
      <c r="A30" s="17" t="s">
        <v>124</v>
      </c>
      <c r="B30" s="4" t="s">
        <v>125</v>
      </c>
      <c r="C30" s="8">
        <v>0.14000000000000001</v>
      </c>
      <c r="D30" s="18">
        <v>0.11</v>
      </c>
    </row>
    <row r="31" spans="1:4" x14ac:dyDescent="0.25">
      <c r="A31" s="17" t="s">
        <v>126</v>
      </c>
      <c r="B31" s="4" t="s">
        <v>127</v>
      </c>
      <c r="C31" s="8">
        <v>2.73</v>
      </c>
      <c r="D31" s="18">
        <v>2.09</v>
      </c>
    </row>
    <row r="32" spans="1:4" x14ac:dyDescent="0.25">
      <c r="A32" s="17" t="s">
        <v>128</v>
      </c>
      <c r="B32" s="4" t="s">
        <v>129</v>
      </c>
      <c r="C32" s="8">
        <v>4.54</v>
      </c>
      <c r="D32" s="18">
        <v>3.48</v>
      </c>
    </row>
    <row r="33" spans="1:4" x14ac:dyDescent="0.25">
      <c r="A33" s="17" t="s">
        <v>130</v>
      </c>
      <c r="B33" s="4" t="s">
        <v>131</v>
      </c>
      <c r="C33" s="8">
        <v>0.51</v>
      </c>
      <c r="D33" s="18">
        <v>0.39</v>
      </c>
    </row>
    <row r="34" spans="1:4" ht="26.25" x14ac:dyDescent="0.25">
      <c r="A34" s="15" t="s">
        <v>56</v>
      </c>
      <c r="B34" s="6" t="s">
        <v>132</v>
      </c>
      <c r="C34" s="9">
        <f>SUM(C29:C33)</f>
        <v>13.99</v>
      </c>
      <c r="D34" s="19">
        <f>SUM(D29:D33)</f>
        <v>10.73</v>
      </c>
    </row>
    <row r="35" spans="1:4" x14ac:dyDescent="0.25">
      <c r="A35" s="17"/>
      <c r="B35" s="4"/>
      <c r="C35" s="3"/>
      <c r="D35" s="20"/>
    </row>
    <row r="36" spans="1:4" x14ac:dyDescent="0.25">
      <c r="A36" s="409" t="s">
        <v>133</v>
      </c>
      <c r="B36" s="410"/>
      <c r="C36" s="410"/>
      <c r="D36" s="411"/>
    </row>
    <row r="37" spans="1:4" x14ac:dyDescent="0.25">
      <c r="A37" s="17" t="s">
        <v>134</v>
      </c>
      <c r="B37" s="4" t="s">
        <v>135</v>
      </c>
      <c r="C37" s="8">
        <v>17.399999999999999</v>
      </c>
      <c r="D37" s="18">
        <v>6.79</v>
      </c>
    </row>
    <row r="38" spans="1:4" ht="26.25" x14ac:dyDescent="0.25">
      <c r="A38" s="17" t="s">
        <v>136</v>
      </c>
      <c r="B38" s="7" t="s">
        <v>137</v>
      </c>
      <c r="C38" s="8">
        <v>0.54</v>
      </c>
      <c r="D38" s="18">
        <v>0.41</v>
      </c>
    </row>
    <row r="39" spans="1:4" x14ac:dyDescent="0.25">
      <c r="A39" s="15" t="s">
        <v>61</v>
      </c>
      <c r="B39" s="5" t="s">
        <v>138</v>
      </c>
      <c r="C39" s="9">
        <f>SUM(C37:C38)</f>
        <v>17.939999999999998</v>
      </c>
      <c r="D39" s="19">
        <f>SUM(D37:D38)</f>
        <v>7.2</v>
      </c>
    </row>
    <row r="40" spans="1:4" x14ac:dyDescent="0.25">
      <c r="A40" s="15"/>
      <c r="B40" s="5"/>
      <c r="C40" s="9"/>
      <c r="D40" s="19"/>
    </row>
    <row r="41" spans="1:4" ht="15.75" thickBot="1" x14ac:dyDescent="0.3">
      <c r="A41" s="22"/>
      <c r="B41" s="23" t="s">
        <v>139</v>
      </c>
      <c r="C41" s="24">
        <f>C39+C34+C26+C13</f>
        <v>115.71000000000001</v>
      </c>
      <c r="D41" s="25">
        <f>D39+D34+D26+D13</f>
        <v>73.81</v>
      </c>
    </row>
    <row r="42" spans="1:4" x14ac:dyDescent="0.25">
      <c r="A42" s="303" t="s">
        <v>373</v>
      </c>
      <c r="B42" s="304"/>
      <c r="C42" s="304"/>
      <c r="D42" s="305"/>
    </row>
    <row r="43" spans="1:4" ht="15.75" thickBot="1" x14ac:dyDescent="0.3">
      <c r="A43" s="300" t="s">
        <v>374</v>
      </c>
      <c r="B43" s="301"/>
      <c r="C43" s="301"/>
      <c r="D43" s="302"/>
    </row>
    <row r="44" spans="1:4" x14ac:dyDescent="0.25">
      <c r="A44" s="303" t="s">
        <v>3002</v>
      </c>
      <c r="B44" s="304"/>
      <c r="C44" s="304"/>
      <c r="D44" s="305"/>
    </row>
    <row r="45" spans="1:4" ht="15.75" thickBot="1" x14ac:dyDescent="0.3">
      <c r="A45" s="300" t="s">
        <v>3003</v>
      </c>
      <c r="B45" s="301"/>
      <c r="C45" s="301"/>
      <c r="D45" s="302"/>
    </row>
    <row r="46" spans="1:4" x14ac:dyDescent="0.25">
      <c r="A46" s="303" t="s">
        <v>3004</v>
      </c>
      <c r="B46" s="304"/>
      <c r="C46" s="304"/>
      <c r="D46" s="305"/>
    </row>
    <row r="47" spans="1:4" ht="15.75" thickBot="1" x14ac:dyDescent="0.3">
      <c r="A47" s="300" t="s">
        <v>3005</v>
      </c>
      <c r="B47" s="301"/>
      <c r="C47" s="301"/>
      <c r="D47" s="302"/>
    </row>
  </sheetData>
  <mergeCells count="11">
    <mergeCell ref="A47:D47"/>
    <mergeCell ref="A42:D42"/>
    <mergeCell ref="A43:D43"/>
    <mergeCell ref="A44:D44"/>
    <mergeCell ref="A45:D45"/>
    <mergeCell ref="A46:D46"/>
    <mergeCell ref="A1:D1"/>
    <mergeCell ref="A3:D3"/>
    <mergeCell ref="A15:D15"/>
    <mergeCell ref="A28:D28"/>
    <mergeCell ref="A36:D36"/>
  </mergeCells>
  <pageMargins left="0.511811024" right="0.511811024" top="0.78740157499999996" bottom="0.78740157499999996" header="0.31496062000000002" footer="0.31496062000000002"/>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7</vt:i4>
      </vt:variant>
      <vt:variant>
        <vt:lpstr>Intervalos nomeados</vt:lpstr>
      </vt:variant>
      <vt:variant>
        <vt:i4>5</vt:i4>
      </vt:variant>
    </vt:vector>
  </HeadingPairs>
  <TitlesOfParts>
    <vt:vector size="12" baseType="lpstr">
      <vt:lpstr>Anexo I.4</vt:lpstr>
      <vt:lpstr>Anexo I.4.1</vt:lpstr>
      <vt:lpstr>Anexo I.4.2</vt:lpstr>
      <vt:lpstr>Anexo I.4.3</vt:lpstr>
      <vt:lpstr>Anexo I.4.4</vt:lpstr>
      <vt:lpstr>Anexo I-4.4.O</vt:lpstr>
      <vt:lpstr>Anexo I.4.5</vt:lpstr>
      <vt:lpstr>Anexo_I.4.1___Planilha_de_Custos_Unitários</vt:lpstr>
      <vt:lpstr>'Anexo I.4.1'!Area_de_impressao</vt:lpstr>
      <vt:lpstr>'Anexo I.4.2'!Area_de_impressao</vt:lpstr>
      <vt:lpstr>'Anexo I.4.3'!Area_de_impressao</vt:lpstr>
      <vt:lpstr>'Anexo I.4.1'!Titulos_de_impressao</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Patricia Frade</dc:creator>
  <cp:lastModifiedBy>Reitoria</cp:lastModifiedBy>
  <cp:lastPrinted>2020-08-09T13:07:07Z</cp:lastPrinted>
  <dcterms:created xsi:type="dcterms:W3CDTF">2009-03-11T18:58:38Z</dcterms:created>
  <dcterms:modified xsi:type="dcterms:W3CDTF">2020-10-02T12:01:48Z</dcterms:modified>
</cp:coreProperties>
</file>